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aPastaDeTrabalho"/>
  <mc:AlternateContent xmlns:mc="http://schemas.openxmlformats.org/markup-compatibility/2006">
    <mc:Choice Requires="x15">
      <x15ac:absPath xmlns:x15ac="http://schemas.microsoft.com/office/spreadsheetml/2010/11/ac" url="https://omegaenergiarenovavel.sharepoint.com/sites/RI/Documentos Partilhados/Serena Energia/11. Resultados/2026/1T26/06. Planilha de Financials/"/>
    </mc:Choice>
  </mc:AlternateContent>
  <xr:revisionPtr revIDLastSave="1626" documentId="8_{4C5E4D0F-E099-44B3-8BA6-50735301EAE6}" xr6:coauthVersionLast="47" xr6:coauthVersionMax="47" xr10:uidLastSave="{0ED5DFA8-DD24-40C4-BCF8-FE0AEEE5AA3C}"/>
  <bookViews>
    <workbookView xWindow="-11310" yWindow="-21720" windowWidth="51840" windowHeight="21120" tabRatio="815" activeTab="1" xr2:uid="{00000000-000D-0000-FFFF-FFFF00000000}"/>
  </bookViews>
  <sheets>
    <sheet name="Disclaimer" sheetId="54" r:id="rId1"/>
    <sheet name="Summary" sheetId="55" r:id="rId2"/>
    <sheet name="Energy Production" sheetId="18" r:id="rId3"/>
    <sheet name="Financials KPIs - Adjusted View" sheetId="30" r:id="rId4"/>
    <sheet name="Income Statement" sheetId="13" r:id="rId5"/>
    <sheet name="Net Operating Revenue" sheetId="14" r:id="rId6"/>
    <sheet name="Operating Costs" sheetId="15" r:id="rId7"/>
    <sheet name="G&amp;A Expenses" sheetId="16" r:id="rId8"/>
    <sheet name="Net Financial Result" sheetId="17" r:id="rId9"/>
    <sheet name="BS - Assets" sheetId="31" r:id="rId10"/>
    <sheet name="BS - Liabilities and Equity" sheetId="32" r:id="rId11"/>
    <sheet name="Indebtedness" sheetId="33" r:id="rId12"/>
    <sheet name="CF Statement" sheetId="48" r:id="rId13"/>
    <sheet name="Asset Structure" sheetId="27" r:id="rId14"/>
    <sheet name="Serena Geração S.A. (Consolid.)" sheetId="42" r:id="rId15"/>
    <sheet name="Assuruá 4 &amp; 5 Holding Energia" sheetId="56" r:id="rId16"/>
  </sheets>
  <externalReferences>
    <externalReference r:id="rId17"/>
    <externalReference r:id="rId18"/>
  </externalReferences>
  <definedNames>
    <definedName name="\0" localSheetId="9">'BS - Assets'!#REF!</definedName>
    <definedName name="\0" localSheetId="10">'BS - Liabilities and Equity'!#REF!</definedName>
    <definedName name="\0" localSheetId="12">'CF Statement'!#REF!</definedName>
    <definedName name="\0" localSheetId="11">Indebtedness!#REF!</definedName>
    <definedName name="\0">#REF!</definedName>
    <definedName name="_" localSheetId="9">'BS - Assets'!#REF!</definedName>
    <definedName name="_" localSheetId="10">'BS - Liabilities and Equity'!#REF!</definedName>
    <definedName name="_" localSheetId="12">'CF Statement'!#REF!</definedName>
    <definedName name="_" localSheetId="11">Indebtedness!#REF!</definedName>
    <definedName name="_">#REF!</definedName>
    <definedName name="______________________ff17" localSheetId="15" hidden="1">{#N/A,#N/A,FALSE,"Aging Summary";#N/A,#N/A,FALSE,"Ratio Analysis";#N/A,#N/A,FALSE,"Test 120 Day Accts";#N/A,#N/A,FALSE,"Tickmarks"}</definedName>
    <definedName name="______________________ff17" hidden="1">{#N/A,#N/A,FALSE,"Aging Summary";#N/A,#N/A,FALSE,"Ratio Analysis";#N/A,#N/A,FALSE,"Test 120 Day Accts";#N/A,#N/A,FALSE,"Tickmarks"}</definedName>
    <definedName name="_____________________ff17" localSheetId="15" hidden="1">{#N/A,#N/A,FALSE,"Aging Summary";#N/A,#N/A,FALSE,"Ratio Analysis";#N/A,#N/A,FALSE,"Test 120 Day Accts";#N/A,#N/A,FALSE,"Tickmarks"}</definedName>
    <definedName name="_____________________ff17" hidden="1">{#N/A,#N/A,FALSE,"Aging Summary";#N/A,#N/A,FALSE,"Ratio Analysis";#N/A,#N/A,FALSE,"Test 120 Day Accts";#N/A,#N/A,FALSE,"Tickmarks"}</definedName>
    <definedName name="____________________ff17" localSheetId="15" hidden="1">{#N/A,#N/A,FALSE,"Aging Summary";#N/A,#N/A,FALSE,"Ratio Analysis";#N/A,#N/A,FALSE,"Test 120 Day Accts";#N/A,#N/A,FALSE,"Tickmarks"}</definedName>
    <definedName name="____________________ff17" hidden="1">{#N/A,#N/A,FALSE,"Aging Summary";#N/A,#N/A,FALSE,"Ratio Analysis";#N/A,#N/A,FALSE,"Test 120 Day Accts";#N/A,#N/A,FALSE,"Tickmarks"}</definedName>
    <definedName name="___________________ff17" localSheetId="15" hidden="1">{#N/A,#N/A,FALSE,"Aging Summary";#N/A,#N/A,FALSE,"Ratio Analysis";#N/A,#N/A,FALSE,"Test 120 Day Accts";#N/A,#N/A,FALSE,"Tickmarks"}</definedName>
    <definedName name="___________________ff17" hidden="1">{#N/A,#N/A,FALSE,"Aging Summary";#N/A,#N/A,FALSE,"Ratio Analysis";#N/A,#N/A,FALSE,"Test 120 Day Accts";#N/A,#N/A,FALSE,"Tickmarks"}</definedName>
    <definedName name="__________________ff17" localSheetId="15" hidden="1">{#N/A,#N/A,FALSE,"Aging Summary";#N/A,#N/A,FALSE,"Ratio Analysis";#N/A,#N/A,FALSE,"Test 120 Day Accts";#N/A,#N/A,FALSE,"Tickmarks"}</definedName>
    <definedName name="__________________ff17" hidden="1">{#N/A,#N/A,FALSE,"Aging Summary";#N/A,#N/A,FALSE,"Ratio Analysis";#N/A,#N/A,FALSE,"Test 120 Day Accts";#N/A,#N/A,FALSE,"Tickmarks"}</definedName>
    <definedName name="_________________ff17" localSheetId="15" hidden="1">{#N/A,#N/A,FALSE,"Aging Summary";#N/A,#N/A,FALSE,"Ratio Analysis";#N/A,#N/A,FALSE,"Test 120 Day Accts";#N/A,#N/A,FALSE,"Tickmarks"}</definedName>
    <definedName name="_________________ff17" hidden="1">{#N/A,#N/A,FALSE,"Aging Summary";#N/A,#N/A,FALSE,"Ratio Analysis";#N/A,#N/A,FALSE,"Test 120 Day Accts";#N/A,#N/A,FALSE,"Tickmarks"}</definedName>
    <definedName name="________________ff17" localSheetId="15" hidden="1">{#N/A,#N/A,FALSE,"Aging Summary";#N/A,#N/A,FALSE,"Ratio Analysis";#N/A,#N/A,FALSE,"Test 120 Day Accts";#N/A,#N/A,FALSE,"Tickmarks"}</definedName>
    <definedName name="________________ff17" hidden="1">{#N/A,#N/A,FALSE,"Aging Summary";#N/A,#N/A,FALSE,"Ratio Analysis";#N/A,#N/A,FALSE,"Test 120 Day Accts";#N/A,#N/A,FALSE,"Tickmarks"}</definedName>
    <definedName name="_______________ff17" localSheetId="15" hidden="1">{#N/A,#N/A,FALSE,"Aging Summary";#N/A,#N/A,FALSE,"Ratio Analysis";#N/A,#N/A,FALSE,"Test 120 Day Accts";#N/A,#N/A,FALSE,"Tickmarks"}</definedName>
    <definedName name="_______________ff17" hidden="1">{#N/A,#N/A,FALSE,"Aging Summary";#N/A,#N/A,FALSE,"Ratio Analysis";#N/A,#N/A,FALSE,"Test 120 Day Accts";#N/A,#N/A,FALSE,"Tickmarks"}</definedName>
    <definedName name="______________ff17" localSheetId="15" hidden="1">{#N/A,#N/A,FALSE,"Aging Summary";#N/A,#N/A,FALSE,"Ratio Analysis";#N/A,#N/A,FALSE,"Test 120 Day Accts";#N/A,#N/A,FALSE,"Tickmarks"}</definedName>
    <definedName name="______________ff17" hidden="1">{#N/A,#N/A,FALSE,"Aging Summary";#N/A,#N/A,FALSE,"Ratio Analysis";#N/A,#N/A,FALSE,"Test 120 Day Accts";#N/A,#N/A,FALSE,"Tickmarks"}</definedName>
    <definedName name="_____________ff17" localSheetId="15" hidden="1">{#N/A,#N/A,FALSE,"Aging Summary";#N/A,#N/A,FALSE,"Ratio Analysis";#N/A,#N/A,FALSE,"Test 120 Day Accts";#N/A,#N/A,FALSE,"Tickmarks"}</definedName>
    <definedName name="_____________ff17" hidden="1">{#N/A,#N/A,FALSE,"Aging Summary";#N/A,#N/A,FALSE,"Ratio Analysis";#N/A,#N/A,FALSE,"Test 120 Day Accts";#N/A,#N/A,FALSE,"Tickmarks"}</definedName>
    <definedName name="____________ff17" localSheetId="15" hidden="1">{#N/A,#N/A,FALSE,"Aging Summary";#N/A,#N/A,FALSE,"Ratio Analysis";#N/A,#N/A,FALSE,"Test 120 Day Accts";#N/A,#N/A,FALSE,"Tickmarks"}</definedName>
    <definedName name="____________ff17" hidden="1">{#N/A,#N/A,FALSE,"Aging Summary";#N/A,#N/A,FALSE,"Ratio Analysis";#N/A,#N/A,FALSE,"Test 120 Day Accts";#N/A,#N/A,FALSE,"Tickmarks"}</definedName>
    <definedName name="___________ff17" localSheetId="15" hidden="1">{#N/A,#N/A,FALSE,"Aging Summary";#N/A,#N/A,FALSE,"Ratio Analysis";#N/A,#N/A,FALSE,"Test 120 Day Accts";#N/A,#N/A,FALSE,"Tickmarks"}</definedName>
    <definedName name="___________ff17" hidden="1">{#N/A,#N/A,FALSE,"Aging Summary";#N/A,#N/A,FALSE,"Ratio Analysis";#N/A,#N/A,FALSE,"Test 120 Day Accts";#N/A,#N/A,FALSE,"Tickmarks"}</definedName>
    <definedName name="___________fl1111" localSheetId="15"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_inv2">#REF!</definedName>
    <definedName name="__________ff17" localSheetId="15" hidden="1">{#N/A,#N/A,FALSE,"Aging Summary";#N/A,#N/A,FALSE,"Ratio Analysis";#N/A,#N/A,FALSE,"Test 120 Day Accts";#N/A,#N/A,FALSE,"Tickmarks"}</definedName>
    <definedName name="__________ff17" hidden="1">{#N/A,#N/A,FALSE,"Aging Summary";#N/A,#N/A,FALSE,"Ratio Analysis";#N/A,#N/A,FALSE,"Test 120 Day Accts";#N/A,#N/A,FALSE,"Tickmarks"}</definedName>
    <definedName name="__________fl1111" localSheetId="15"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_inv2">#REF!</definedName>
    <definedName name="_________ff17" localSheetId="15" hidden="1">{#N/A,#N/A,FALSE,"Aging Summary";#N/A,#N/A,FALSE,"Ratio Analysis";#N/A,#N/A,FALSE,"Test 120 Day Accts";#N/A,#N/A,FALSE,"Tickmarks"}</definedName>
    <definedName name="_________ff17" hidden="1">{#N/A,#N/A,FALSE,"Aging Summary";#N/A,#N/A,FALSE,"Ratio Analysis";#N/A,#N/A,FALSE,"Test 120 Day Accts";#N/A,#N/A,FALSE,"Tickmarks"}</definedName>
    <definedName name="_________fl1111" localSheetId="15"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_inv2">#REF!</definedName>
    <definedName name="________ff17" localSheetId="15" hidden="1">{#N/A,#N/A,FALSE,"Aging Summary";#N/A,#N/A,FALSE,"Ratio Analysis";#N/A,#N/A,FALSE,"Test 120 Day Accts";#N/A,#N/A,FALSE,"Tickmarks"}</definedName>
    <definedName name="________ff17" hidden="1">{#N/A,#N/A,FALSE,"Aging Summary";#N/A,#N/A,FALSE,"Ratio Analysis";#N/A,#N/A,FALSE,"Test 120 Day Accts";#N/A,#N/A,FALSE,"Tickmarks"}</definedName>
    <definedName name="________fl1111" localSheetId="15"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_inv2">#REF!</definedName>
    <definedName name="_______ff17" localSheetId="15" hidden="1">{#N/A,#N/A,FALSE,"Aging Summary";#N/A,#N/A,FALSE,"Ratio Analysis";#N/A,#N/A,FALSE,"Test 120 Day Accts";#N/A,#N/A,FALSE,"Tickmarks"}</definedName>
    <definedName name="_______ff17" hidden="1">{#N/A,#N/A,FALSE,"Aging Summary";#N/A,#N/A,FALSE,"Ratio Analysis";#N/A,#N/A,FALSE,"Test 120 Day Accts";#N/A,#N/A,FALSE,"Tickmarks"}</definedName>
    <definedName name="_______fl1111" localSheetId="15"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_inv2">#REF!</definedName>
    <definedName name="______ff17" localSheetId="15" hidden="1">{#N/A,#N/A,FALSE,"Aging Summary";#N/A,#N/A,FALSE,"Ratio Analysis";#N/A,#N/A,FALSE,"Test 120 Day Accts";#N/A,#N/A,FALSE,"Tickmarks"}</definedName>
    <definedName name="______ff17" hidden="1">{#N/A,#N/A,FALSE,"Aging Summary";#N/A,#N/A,FALSE,"Ratio Analysis";#N/A,#N/A,FALSE,"Test 120 Day Accts";#N/A,#N/A,FALSE,"Tickmarks"}</definedName>
    <definedName name="______fl1111" localSheetId="15"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__inv2">#REF!</definedName>
    <definedName name="_____ff17" localSheetId="15" hidden="1">{#N/A,#N/A,FALSE,"Aging Summary";#N/A,#N/A,FALSE,"Ratio Analysis";#N/A,#N/A,FALSE,"Test 120 Day Accts";#N/A,#N/A,FALSE,"Tickmarks"}</definedName>
    <definedName name="_____ff17" hidden="1">{#N/A,#N/A,FALSE,"Aging Summary";#N/A,#N/A,FALSE,"Ratio Analysis";#N/A,#N/A,FALSE,"Test 120 Day Accts";#N/A,#N/A,FALSE,"Tickmarks"}</definedName>
    <definedName name="_____fl1111" localSheetId="15" hidden="1">{"Fecha_Novembro",#N/A,FALSE,"FECHAMENTO-2002 ";"Defer_Novembro",#N/A,FALSE,"DIFERIDO";"Pis_Novembro",#N/A,FALSE,"PIS COFINS";"Iss_Novembro",#N/A,FALSE,"ISS"}</definedName>
    <definedName name="_____fl1111" hidden="1">{"Fecha_Novembro",#N/A,FALSE,"FECHAMENTO-2002 ";"Defer_Novembro",#N/A,FALSE,"DIFERIDO";"Pis_Novembro",#N/A,FALSE,"PIS COFINS";"Iss_Novembro",#N/A,FALSE,"ISS"}</definedName>
    <definedName name="_____inv2">#REF!</definedName>
    <definedName name="____ff17" localSheetId="15" hidden="1">{#N/A,#N/A,FALSE,"Aging Summary";#N/A,#N/A,FALSE,"Ratio Analysis";#N/A,#N/A,FALSE,"Test 120 Day Accts";#N/A,#N/A,FALSE,"Tickmarks"}</definedName>
    <definedName name="____ff17" hidden="1">{#N/A,#N/A,FALSE,"Aging Summary";#N/A,#N/A,FALSE,"Ratio Analysis";#N/A,#N/A,FALSE,"Test 120 Day Accts";#N/A,#N/A,FALSE,"Tickmarks"}</definedName>
    <definedName name="____fl1111" localSheetId="15"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_inv2">#REF!</definedName>
    <definedName name="___ff17" localSheetId="15" hidden="1">{#N/A,#N/A,FALSE,"Aging Summary";#N/A,#N/A,FALSE,"Ratio Analysis";#N/A,#N/A,FALSE,"Test 120 Day Accts";#N/A,#N/A,FALSE,"Tickmarks"}</definedName>
    <definedName name="___ff17" hidden="1">{#N/A,#N/A,FALSE,"Aging Summary";#N/A,#N/A,FALSE,"Ratio Analysis";#N/A,#N/A,FALSE,"Test 120 Day Accts";#N/A,#N/A,FALSE,"Tickmarks"}</definedName>
    <definedName name="___fl1111" localSheetId="15" hidden="1">{"Fecha_Novembro",#N/A,FALSE,"FECHAMENTO-2002 ";"Defer_Novembro",#N/A,FALSE,"DIFERIDO";"Pis_Novembro",#N/A,FALSE,"PIS COFINS";"Iss_Novembro",#N/A,FALSE,"ISS"}</definedName>
    <definedName name="___fl1111" hidden="1">{"Fecha_Novembro",#N/A,FALSE,"FECHAMENTO-2002 ";"Defer_Novembro",#N/A,FALSE,"DIFERIDO";"Pis_Novembro",#N/A,FALSE,"PIS COFINS";"Iss_Novembro",#N/A,FALSE,"ISS"}</definedName>
    <definedName name="___inv2">#REF!</definedName>
    <definedName name="__123Graph_A" localSheetId="9" hidden="1">'BS - Assets'!#REF!</definedName>
    <definedName name="__123Graph_A" localSheetId="10" hidden="1">'BS - Liabilities and Equity'!#REF!</definedName>
    <definedName name="__123Graph_A" localSheetId="12" hidden="1">'CF Statement'!#REF!</definedName>
    <definedName name="__123Graph_A" localSheetId="11" hidden="1">Indebtedness!#REF!</definedName>
    <definedName name="__123Graph_A" hidden="1">#REF!</definedName>
    <definedName name="__123Graph_ABENZENE" hidden="1">#REF!</definedName>
    <definedName name="__123Graph_ABUTADIENE" hidden="1">#REF!</definedName>
    <definedName name="__123Graph_AETHYLENE" hidden="1">#REF!</definedName>
    <definedName name="__123Graph_AHDPE" hidden="1">#REF!</definedName>
    <definedName name="__123Graph_AINDMES" hidden="1">#REF!</definedName>
    <definedName name="__123Graph_ALDPE" hidden="1">#REF!</definedName>
    <definedName name="__123Graph_ALLDPE" hidden="1">#REF!</definedName>
    <definedName name="__123Graph_AMERC" hidden="1">#REF!</definedName>
    <definedName name="__123Graph_ANAPHTHA" hidden="1">#REF!</definedName>
    <definedName name="__123Graph_APP" hidden="1">#REF!</definedName>
    <definedName name="__123Graph_APROPYLENE" hidden="1">#REF!</definedName>
    <definedName name="__123Graph_APX" hidden="1">#REF!</definedName>
    <definedName name="__123Graph_ARESFIN" hidden="1">#REF!</definedName>
    <definedName name="__123Graph_ATOL" hidden="1">#REF!</definedName>
    <definedName name="__123Graph_AUSS" hidden="1">#REF!</definedName>
    <definedName name="__123Graph_B" hidden="1">#REF!</definedName>
    <definedName name="__123Graph_BBENZENE" hidden="1">#REF!</definedName>
    <definedName name="__123Graph_BBUTADIENE" hidden="1">#REF!</definedName>
    <definedName name="__123Graph_BETHYLENE" hidden="1">#REF!</definedName>
    <definedName name="__123Graph_BHDPE" hidden="1">#REF!</definedName>
    <definedName name="__123Graph_BINDMES" hidden="1">#REF!</definedName>
    <definedName name="__123Graph_BLDPE" hidden="1">#REF!</definedName>
    <definedName name="__123Graph_BLLDPE" hidden="1">#REF!</definedName>
    <definedName name="__123Graph_BMERC" hidden="1">#REF!</definedName>
    <definedName name="__123Graph_BPP" hidden="1">#REF!</definedName>
    <definedName name="__123Graph_BPROPYLENE" hidden="1">#REF!</definedName>
    <definedName name="__123Graph_BRESFIN" hidden="1">#REF!</definedName>
    <definedName name="__123Graph_BTOL" hidden="1">#REF!</definedName>
    <definedName name="__123Graph_C" hidden="1">#REF!</definedName>
    <definedName name="__123Graph_CBENZENE" hidden="1">#REF!</definedName>
    <definedName name="__123Graph_CBUTADIENE" hidden="1">#REF!</definedName>
    <definedName name="__123Graph_CETHYLENE" hidden="1">#REF!</definedName>
    <definedName name="__123Graph_CHDPE" hidden="1">#REF!</definedName>
    <definedName name="__123Graph_CINDMES" hidden="1">#REF!</definedName>
    <definedName name="__123Graph_CLDPE" hidden="1">#REF!</definedName>
    <definedName name="__123Graph_CLLDPE" hidden="1">#REF!</definedName>
    <definedName name="__123Graph_CMERC" hidden="1">#REF!</definedName>
    <definedName name="__123Graph_CPP" hidden="1">#REF!</definedName>
    <definedName name="__123Graph_CPROPYLENE" hidden="1">#REF!</definedName>
    <definedName name="__123Graph_CPX" hidden="1">#REF!</definedName>
    <definedName name="__123Graph_CRESFIN" hidden="1">#REF!</definedName>
    <definedName name="__123Graph_CTOL" hidden="1">#REF!</definedName>
    <definedName name="__123Graph_D" hidden="1">#REF!</definedName>
    <definedName name="__123Graph_DBUTADIENE" hidden="1">#REF!</definedName>
    <definedName name="__123Graph_DETHYLENE" hidden="1">#REF!</definedName>
    <definedName name="__123Graph_DHDPE" hidden="1">#REF!</definedName>
    <definedName name="__123Graph_DINDMES" hidden="1">#REF!</definedName>
    <definedName name="__123Graph_DLDPE" hidden="1">#REF!</definedName>
    <definedName name="__123Graph_DLLDPE" hidden="1">#REF!</definedName>
    <definedName name="__123Graph_DPP" hidden="1">#REF!</definedName>
    <definedName name="__123Graph_DPROPYLENE" hidden="1">#REF!</definedName>
    <definedName name="__123Graph_DPX" hidden="1">#REF!</definedName>
    <definedName name="__123Graph_EBUTADIENE" hidden="1">#REF!</definedName>
    <definedName name="__123Graph_EETHYLENE" hidden="1">#REF!</definedName>
    <definedName name="__123Graph_EHDPE" hidden="1">#REF!</definedName>
    <definedName name="__123Graph_ELDPE" hidden="1">#REF!</definedName>
    <definedName name="__123Graph_ELLDPE" hidden="1">#REF!</definedName>
    <definedName name="__123Graph_EPP" hidden="1">#REF!</definedName>
    <definedName name="__123Graph_EPROPYLENE" hidden="1">#REF!</definedName>
    <definedName name="__123Graph_FBUTADIENE" hidden="1">#REF!</definedName>
    <definedName name="__123Graph_FETHYLENE" hidden="1">#REF!</definedName>
    <definedName name="__123Graph_FHDPE" hidden="1">#REF!</definedName>
    <definedName name="__123Graph_FLDPE" hidden="1">#REF!</definedName>
    <definedName name="__123Graph_FLLDPE" hidden="1">#REF!</definedName>
    <definedName name="__123Graph_FPP" hidden="1">#REF!</definedName>
    <definedName name="__123Graph_FPROPYLENE" hidden="1">#REF!</definedName>
    <definedName name="__123Graph_FPX" hidden="1">#REF!</definedName>
    <definedName name="__123Graph_X" hidden="1">#REF!</definedName>
    <definedName name="__123Graph_XBENZENE" hidden="1">#REF!</definedName>
    <definedName name="__123Graph_XBUTADIENE" hidden="1">#REF!</definedName>
    <definedName name="__123Graph_XETHYLENE" hidden="1">#REF!</definedName>
    <definedName name="__123Graph_XHDPE" hidden="1">#REF!</definedName>
    <definedName name="__123Graph_XINDMES" hidden="1">#REF!</definedName>
    <definedName name="__123Graph_XLDPE" hidden="1">#REF!</definedName>
    <definedName name="__123Graph_XLLDPE" hidden="1">#REF!</definedName>
    <definedName name="__123Graph_XMERC" hidden="1">#REF!</definedName>
    <definedName name="__123Graph_XPP" hidden="1">#REF!</definedName>
    <definedName name="__123Graph_XPROPYLENE" hidden="1">#REF!</definedName>
    <definedName name="__123Graph_XPX" hidden="1">#REF!</definedName>
    <definedName name="__123Graph_XRESFIN" hidden="1">#REF!</definedName>
    <definedName name="__123Graph_XUSS" hidden="1">#REF!</definedName>
    <definedName name="__3__123Graph_XCHART_1" hidden="1">#REF!</definedName>
    <definedName name="__4RiskStatFunctionsUpdateFr_q">1</definedName>
    <definedName name="__a10" localSheetId="15" hidden="1">{#N/A,#N/A,FALSE,"SIM95"}</definedName>
    <definedName name="__a10" hidden="1">{#N/A,#N/A,FALSE,"SIM95"}</definedName>
    <definedName name="__a11" localSheetId="15" hidden="1">{#N/A,#N/A,FALSE,"SIM95"}</definedName>
    <definedName name="__a11" hidden="1">{#N/A,#N/A,FALSE,"SIM95"}</definedName>
    <definedName name="__a12" localSheetId="15" hidden="1">{#N/A,#N/A,FALSE,"SIM95"}</definedName>
    <definedName name="__a12" hidden="1">{#N/A,#N/A,FALSE,"SIM95"}</definedName>
    <definedName name="__a13" localSheetId="15" hidden="1">{#N/A,#N/A,FALSE,"SIM95"}</definedName>
    <definedName name="__a13" hidden="1">{#N/A,#N/A,FALSE,"SIM95"}</definedName>
    <definedName name="__a14" localSheetId="15" hidden="1">{#N/A,#N/A,FALSE,"SIM95"}</definedName>
    <definedName name="__a14" hidden="1">{#N/A,#N/A,FALSE,"SIM95"}</definedName>
    <definedName name="__a15" localSheetId="15" hidden="1">{#N/A,#N/A,FALSE,"SIM95"}</definedName>
    <definedName name="__a15" hidden="1">{#N/A,#N/A,FALSE,"SIM95"}</definedName>
    <definedName name="__a16" localSheetId="15" hidden="1">{#N/A,#N/A,FALSE,"SIM95"}</definedName>
    <definedName name="__a16" hidden="1">{#N/A,#N/A,FALSE,"SIM95"}</definedName>
    <definedName name="__a17" localSheetId="15" hidden="1">{#N/A,#N/A,FALSE,"SIM95"}</definedName>
    <definedName name="__a17" hidden="1">{#N/A,#N/A,FALSE,"SIM95"}</definedName>
    <definedName name="__a2" localSheetId="15" hidden="1">{#N/A,#N/A,FALSE,"SIM95"}</definedName>
    <definedName name="__a2" hidden="1">{#N/A,#N/A,FALSE,"SIM95"}</definedName>
    <definedName name="__a3" localSheetId="15" hidden="1">{#N/A,#N/A,FALSE,"SIM95"}</definedName>
    <definedName name="__a3" hidden="1">{#N/A,#N/A,FALSE,"SIM95"}</definedName>
    <definedName name="__a4" localSheetId="15" hidden="1">{#N/A,#N/A,FALSE,"SIM95"}</definedName>
    <definedName name="__a4" hidden="1">{#N/A,#N/A,FALSE,"SIM95"}</definedName>
    <definedName name="__a5" localSheetId="15" hidden="1">{#N/A,#N/A,FALSE,"SIM95"}</definedName>
    <definedName name="__a5" hidden="1">{#N/A,#N/A,FALSE,"SIM95"}</definedName>
    <definedName name="__a6" localSheetId="15" hidden="1">{#N/A,#N/A,FALSE,"SIM95"}</definedName>
    <definedName name="__a6" hidden="1">{#N/A,#N/A,FALSE,"SIM95"}</definedName>
    <definedName name="__a7" localSheetId="15" hidden="1">{#N/A,#N/A,FALSE,"SIM95"}</definedName>
    <definedName name="__a7" hidden="1">{#N/A,#N/A,FALSE,"SIM95"}</definedName>
    <definedName name="__a8" localSheetId="15" hidden="1">{#N/A,#N/A,FALSE,"SIM95"}</definedName>
    <definedName name="__a8" hidden="1">{#N/A,#N/A,FALSE,"SIM95"}</definedName>
    <definedName name="__a9" localSheetId="15" hidden="1">{#N/A,#N/A,FALSE,"SIM95"}</definedName>
    <definedName name="__a9" hidden="1">{#N/A,#N/A,FALSE,"SIM95"}</definedName>
    <definedName name="__b1" localSheetId="15" hidden="1">{#N/A,#N/A,FALSE,"SIM95"}</definedName>
    <definedName name="__b1" hidden="1">{#N/A,#N/A,FALSE,"SIM95"}</definedName>
    <definedName name="__b2" localSheetId="15" hidden="1">{#N/A,#N/A,FALSE,"SIM95"}</definedName>
    <definedName name="__b2" hidden="1">{#N/A,#N/A,FALSE,"SIM95"}</definedName>
    <definedName name="__b3" localSheetId="15" hidden="1">{#N/A,#N/A,FALSE,"SIM95"}</definedName>
    <definedName name="__b3" hidden="1">{#N/A,#N/A,FALSE,"SIM95"}</definedName>
    <definedName name="__d2" localSheetId="15" hidden="1">{#N/A,#N/A,FALSE,"SIM95"}</definedName>
    <definedName name="__d2" hidden="1">{#N/A,#N/A,FALSE,"SIM95"}</definedName>
    <definedName name="__d4" localSheetId="15" hidden="1">{#N/A,#N/A,FALSE,"SIM95"}</definedName>
    <definedName name="__d4" hidden="1">{#N/A,#N/A,FALSE,"SIM95"}</definedName>
    <definedName name="__E1"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21" localSheetId="15" hidden="1">{"Despesas Diferidas Indedutíveis de 1998",#N/A,FALSE,"Impressão"}</definedName>
    <definedName name="__E21" hidden="1">{"Despesas Diferidas Indedutíveis de 1998",#N/A,FALSE,"Impressão"}</definedName>
    <definedName name="__FDS_HYPERLINK_TOGGLE_STATE__" hidden="1">"ON"</definedName>
    <definedName name="__ff17" localSheetId="15" hidden="1">{#N/A,#N/A,FALSE,"Aging Summary";#N/A,#N/A,FALSE,"Ratio Analysis";#N/A,#N/A,FALSE,"Test 120 Day Accts";#N/A,#N/A,FALSE,"Tickmarks"}</definedName>
    <definedName name="__ff17" hidden="1">{#N/A,#N/A,FALSE,"Aging Summary";#N/A,#N/A,FALSE,"Ratio Analysis";#N/A,#N/A,FALSE,"Test 120 Day Accts";#N/A,#N/A,FALSE,"Tickmarks"}</definedName>
    <definedName name="__fl1111" localSheetId="15" hidden="1">{"Fecha_Novembro",#N/A,FALSE,"FECHAMENTO-2002 ";"Defer_Novembro",#N/A,FALSE,"DIFERIDO";"Pis_Novembro",#N/A,FALSE,"PIS COFINS";"Iss_Novembro",#N/A,FALSE,"ISS"}</definedName>
    <definedName name="__fl1111" hidden="1">{"Fecha_Novembro",#N/A,FALSE,"FECHAMENTO-2002 ";"Defer_Novembro",#N/A,FALSE,"DIFERIDO";"Pis_Novembro",#N/A,FALSE,"PIS COFINS";"Iss_Novembro",#N/A,FALSE,"ISS"}</definedName>
    <definedName name="__IntlFixup" hidden="1">TRUE</definedName>
    <definedName name="__inv2">#REF!</definedName>
    <definedName name="__NT8">#REF!</definedName>
    <definedName name="__o12" localSheetId="15" hidden="1">{#N/A,#N/A,FALSE,"Aging Summary";#N/A,#N/A,FALSE,"Ratio Analysis";#N/A,#N/A,FALSE,"Test 120 Day Accts";#N/A,#N/A,FALSE,"Tickmarks"}</definedName>
    <definedName name="__o12" hidden="1">{#N/A,#N/A,FALSE,"Aging Summary";#N/A,#N/A,FALSE,"Ratio Analysis";#N/A,#N/A,FALSE,"Test 120 Day Accts";#N/A,#N/A,FALSE,"Tickmarks"}</definedName>
    <definedName name="_001_rev_mkt_region">#REF!</definedName>
    <definedName name="_1__123Graph_ACHART_1" hidden="1">#REF!</definedName>
    <definedName name="_101001">"sfev"</definedName>
    <definedName name="_16A">#REF!</definedName>
    <definedName name="_16C">#REF!</definedName>
    <definedName name="_2__123Graph_BCHART_1" hidden="1">#REF!</definedName>
    <definedName name="_3__123Graph_ACDIUS" hidden="1">#REF!</definedName>
    <definedName name="_3__123Graph_XCHART_1" hidden="1">#REF!</definedName>
    <definedName name="_4__123Graph_BCDIUS" hidden="1">#REF!</definedName>
    <definedName name="_4RiskStatFunctionsUpdateFr_q">1</definedName>
    <definedName name="_5__123Graph_XCDIUS" hidden="1">#REF!</definedName>
    <definedName name="_570LXT4WD">#REF!</definedName>
    <definedName name="_a10" localSheetId="15" hidden="1">{#N/A,#N/A,FALSE,"SIM95"}</definedName>
    <definedName name="_a10" hidden="1">{#N/A,#N/A,FALSE,"SIM95"}</definedName>
    <definedName name="_a11" localSheetId="15" hidden="1">{#N/A,#N/A,FALSE,"SIM95"}</definedName>
    <definedName name="_a11" hidden="1">{#N/A,#N/A,FALSE,"SIM95"}</definedName>
    <definedName name="_a12" localSheetId="15" hidden="1">{#N/A,#N/A,FALSE,"SIM95"}</definedName>
    <definedName name="_a12" hidden="1">{#N/A,#N/A,FALSE,"SIM95"}</definedName>
    <definedName name="_a13" localSheetId="15" hidden="1">{#N/A,#N/A,FALSE,"SIM95"}</definedName>
    <definedName name="_a13" hidden="1">{#N/A,#N/A,FALSE,"SIM95"}</definedName>
    <definedName name="_a14" localSheetId="15" hidden="1">{#N/A,#N/A,FALSE,"SIM95"}</definedName>
    <definedName name="_a14" hidden="1">{#N/A,#N/A,FALSE,"SIM95"}</definedName>
    <definedName name="_a15" localSheetId="15" hidden="1">{#N/A,#N/A,FALSE,"SIM95"}</definedName>
    <definedName name="_a15" hidden="1">{#N/A,#N/A,FALSE,"SIM95"}</definedName>
    <definedName name="_a16" localSheetId="15" hidden="1">{#N/A,#N/A,FALSE,"SIM95"}</definedName>
    <definedName name="_a16" hidden="1">{#N/A,#N/A,FALSE,"SIM95"}</definedName>
    <definedName name="_a17" localSheetId="15" hidden="1">{#N/A,#N/A,FALSE,"SIM95"}</definedName>
    <definedName name="_a17" hidden="1">{#N/A,#N/A,FALSE,"SIM95"}</definedName>
    <definedName name="_a3" localSheetId="15" hidden="1">{#N/A,#N/A,FALSE,"SIM95"}</definedName>
    <definedName name="_a3" hidden="1">{#N/A,#N/A,FALSE,"SIM95"}</definedName>
    <definedName name="_a4" localSheetId="15" hidden="1">{#N/A,#N/A,FALSE,"SIM95"}</definedName>
    <definedName name="_a4" hidden="1">{#N/A,#N/A,FALSE,"SIM95"}</definedName>
    <definedName name="_a5" localSheetId="15" hidden="1">{#N/A,#N/A,FALSE,"SIM95"}</definedName>
    <definedName name="_a5" hidden="1">{#N/A,#N/A,FALSE,"SIM95"}</definedName>
    <definedName name="_a6" localSheetId="15" hidden="1">{#N/A,#N/A,FALSE,"SIM95"}</definedName>
    <definedName name="_a6" hidden="1">{#N/A,#N/A,FALSE,"SIM95"}</definedName>
    <definedName name="_a7"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8" localSheetId="15" hidden="1">{#N/A,#N/A,FALSE,"SIM95"}</definedName>
    <definedName name="_a8" hidden="1">{#N/A,#N/A,FALSE,"SIM95"}</definedName>
    <definedName name="_a9" localSheetId="15" hidden="1">{#N/A,#N/A,FALSE,"SIM95"}</definedName>
    <definedName name="_a9" hidden="1">{#N/A,#N/A,FALSE,"SIM95"}</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1" localSheetId="15" hidden="1">{#N/A,#N/A,FALSE,"SIM95"}</definedName>
    <definedName name="_b1" hidden="1">{#N/A,#N/A,FALSE,"SIM95"}</definedName>
    <definedName name="_b2" localSheetId="15" hidden="1">{#N/A,#N/A,FALSE,"SIM95"}</definedName>
    <definedName name="_b2" hidden="1">{#N/A,#N/A,FALSE,"SIM95"}</definedName>
    <definedName name="_b3" localSheetId="15" hidden="1">{#N/A,#N/A,FALSE,"SIM95"}</definedName>
    <definedName name="_b3" hidden="1">{#N/A,#N/A,FALSE,"SIM95"}</definedName>
    <definedName name="_bdm.1997C8AE46F549CC8CFD25C47BCDB2A6.edm" hidden="1">#REF!</definedName>
    <definedName name="_bdm.19A37CF12770401B94BB0C00F1ED4A4F.edm" hidden="1">#REF!</definedName>
    <definedName name="_bdm.52DA5D99A3324DA79B56D01797BEF201.edm" hidden="1">#REF!</definedName>
    <definedName name="_bdm.763F7F55704E40809023C13F10912899.edm" hidden="1">#REF!</definedName>
    <definedName name="_bdm.8B12702AF6D64DDAB68C974101F501E9.edm" hidden="1">#REF!</definedName>
    <definedName name="_bdm.A48199A8A2CA4F9FBA57894A55A1961D.edm" hidden="1">#REF!</definedName>
    <definedName name="_d2" localSheetId="15" hidden="1">{#N/A,#N/A,FALSE,"SIM95"}</definedName>
    <definedName name="_d2" hidden="1">{#N/A,#N/A,FALSE,"SIM95"}</definedName>
    <definedName name="_d4" localSheetId="15" hidden="1">{#N/A,#N/A,FALSE,"SIM95"}</definedName>
    <definedName name="_d4" hidden="1">{#N/A,#N/A,FALSE,"SIM95"}</definedName>
    <definedName name="_ddd1" localSheetId="15" hidden="1">{#N/A,#N/A,FALSE,"ACODECEC"}</definedName>
    <definedName name="_ddd1" hidden="1">{#N/A,#N/A,FALSE,"ACODECEC"}</definedName>
    <definedName name="_DFG4"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ist_Bin" hidden="1">#REF!</definedName>
    <definedName name="_Dist_Values" hidden="1">#REF!</definedName>
    <definedName name="_E1"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21" localSheetId="15" hidden="1">{"Despesas Diferidas Indedutíveis de 1998",#N/A,FALSE,"Impressão"}</definedName>
    <definedName name="_E21" hidden="1">{"Despesas Diferidas Indedutíveis de 1998",#N/A,FALSE,"Impressão"}</definedName>
    <definedName name="_EPRCS_REPORT_PACKAGE_ID_" hidden="1">"4193b2ce-3bc5-47dc-af45-560eb7486b9c"</definedName>
    <definedName name="_EPRCS_RP_DOCLET_ID_" hidden="1">"8e57d291-3ab5-4676-8383-1870f207da11"</definedName>
    <definedName name="_EPRCS_VS_4f02ac2f_f423_47ed_a26f_597ac0fc1a71" hidden="1">#REF!</definedName>
    <definedName name="_EPRCS_VS_cdeba3be_5279_428b_b1a0_63f2ce14a8b9" hidden="1">#REF!</definedName>
    <definedName name="_EPRCS_VS_e6a7db15_6690_46db_b535_a003ec601f01" hidden="1">#REF!</definedName>
    <definedName name="_EPRCS_VS_ef8b8051_5a25_46dc_987e_0525ab0a096e" hidden="1">#REF!</definedName>
    <definedName name="_EPRCS_VS_f71a8bab_daab_42a7_8a3b_77f3d4f1643b" hidden="1">#REF!</definedName>
    <definedName name="_ff17" localSheetId="15" hidden="1">{#N/A,#N/A,FALSE,"Aging Summary";#N/A,#N/A,FALSE,"Ratio Analysis";#N/A,#N/A,FALSE,"Test 120 Day Accts";#N/A,#N/A,FALSE,"Tickmarks"}</definedName>
    <definedName name="_ff17" hidden="1">{#N/A,#N/A,FALSE,"Aging Summary";#N/A,#N/A,FALSE,"Ratio Analysis";#N/A,#N/A,FALSE,"Test 120 Day Accts";#N/A,#N/A,FALSE,"Tickmarks"}</definedName>
    <definedName name="_Fill" hidden="1">#REF!</definedName>
    <definedName name="_xlnm._FilterDatabase" localSheetId="13" hidden="1">'Asset Structure'!$B$39:$G$208</definedName>
    <definedName name="_xlnm._FilterDatabase" localSheetId="2" hidden="1">'Energy Production'!$B$8:$BD$19</definedName>
    <definedName name="_xlnm._FilterDatabase" hidden="1">#REF!</definedName>
    <definedName name="_fl1111" localSheetId="15"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Ger2001" localSheetId="15"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pl1">#REF!</definedName>
    <definedName name="_inv2">#REF!</definedName>
    <definedName name="_JU7"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ey1" hidden="1">#REF!</definedName>
    <definedName name="_Key2" hidden="1">#REF!</definedName>
    <definedName name="_kj14"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l">#REF!</definedName>
    <definedName name="_la29" hidden="1">#REF!</definedName>
    <definedName name="_la3" hidden="1">#REF!</definedName>
    <definedName name="_la31" hidden="1">#REF!</definedName>
    <definedName name="_la32" hidden="1">#REF!</definedName>
    <definedName name="_la4" hidden="1">#REF!</definedName>
    <definedName name="_la5" hidden="1">#REF!</definedName>
    <definedName name="_la6" hidden="1">#REF!</definedName>
    <definedName name="_la7" hidden="1">#REF!</definedName>
    <definedName name="_la8" hidden="1">#REF!</definedName>
    <definedName name="_la9" hidden="1">#REF!</definedName>
    <definedName name="_lb1" hidden="1">#REF!</definedName>
    <definedName name="_lb10" hidden="1">#REF!</definedName>
    <definedName name="_lb11" hidden="1">#REF!</definedName>
    <definedName name="_lb12" hidden="1">#REF!</definedName>
    <definedName name="_lb13" hidden="1">#REF!</definedName>
    <definedName name="_lb14" hidden="1">#REF!</definedName>
    <definedName name="_lb15" hidden="1">#REF!</definedName>
    <definedName name="_lb16" hidden="1">#REF!</definedName>
    <definedName name="_lb17" hidden="1">#REF!</definedName>
    <definedName name="_lb18" hidden="1">#REF!</definedName>
    <definedName name="_lb19" hidden="1">#REF!</definedName>
    <definedName name="_lb2" hidden="1">#REF!</definedName>
    <definedName name="_lb20" hidden="1">#REF!</definedName>
    <definedName name="_lb21" hidden="1">#REF!</definedName>
    <definedName name="_lb22" hidden="1">#REF!</definedName>
    <definedName name="_lb23" hidden="1">#REF!</definedName>
    <definedName name="_lb24" hidden="1">#REF!</definedName>
    <definedName name="_lb25" hidden="1">#REF!</definedName>
    <definedName name="_lb27" hidden="1">#REF!</definedName>
    <definedName name="_lb28" hidden="1">#REF!</definedName>
    <definedName name="_lb29" hidden="1">#REF!</definedName>
    <definedName name="_lb3" hidden="1">#REF!</definedName>
    <definedName name="_lb30" hidden="1">#REF!</definedName>
    <definedName name="_lb31" hidden="1">#REF!</definedName>
    <definedName name="_lb32" hidden="1">#REF!</definedName>
    <definedName name="_lb4" hidden="1">#REF!</definedName>
    <definedName name="_lb5" hidden="1">#REF!</definedName>
    <definedName name="_lb6" hidden="1">#REF!</definedName>
    <definedName name="_lb7" hidden="1">#REF!</definedName>
    <definedName name="_lb8" hidden="1">#REF!</definedName>
    <definedName name="_lb9" hidden="1">#REF!</definedName>
    <definedName name="_lbc1" hidden="1">#REF!</definedName>
    <definedName name="_lbc10" hidden="1">#REF!</definedName>
    <definedName name="_lbc11" hidden="1">#REF!</definedName>
    <definedName name="_lbc12" hidden="1">#REF!</definedName>
    <definedName name="_lbc13" hidden="1">#REF!</definedName>
    <definedName name="_lbc14" hidden="1">#REF!</definedName>
    <definedName name="_lbc15" hidden="1">#REF!</definedName>
    <definedName name="_lbc16" hidden="1">#REF!</definedName>
    <definedName name="_lbc17" hidden="1">#REF!</definedName>
    <definedName name="_lbc18" hidden="1">#REF!</definedName>
    <definedName name="_lbc19" hidden="1">#REF!</definedName>
    <definedName name="_lbc2" hidden="1">#REF!</definedName>
    <definedName name="_lbc20" hidden="1">#REF!</definedName>
    <definedName name="_lbc21" hidden="1">#REF!</definedName>
    <definedName name="_lbc22" hidden="1">#REF!</definedName>
    <definedName name="_lbc23" hidden="1">#REF!</definedName>
    <definedName name="_lbc24" hidden="1">#REF!</definedName>
    <definedName name="_lbc25" hidden="1">#REF!</definedName>
    <definedName name="_lbc26" hidden="1">#REF!</definedName>
    <definedName name="_lbc27" hidden="1">#REF!</definedName>
    <definedName name="_lbc28" hidden="1">#REF!</definedName>
    <definedName name="_lbc29" hidden="1">#REF!</definedName>
    <definedName name="_lbc3" hidden="1">#REF!</definedName>
    <definedName name="_lbc31" hidden="1">#REF!</definedName>
    <definedName name="_lbc32" hidden="1">#REF!</definedName>
    <definedName name="_lbc4" hidden="1">#REF!</definedName>
    <definedName name="_lbc5" hidden="1">#REF!</definedName>
    <definedName name="_lbc6" hidden="1">#REF!</definedName>
    <definedName name="_lbc7" hidden="1">#REF!</definedName>
    <definedName name="_lbc8" hidden="1">#REF!</definedName>
    <definedName name="_lbc9" hidden="1">#REF!</definedName>
    <definedName name="_ld26" hidden="1">#REF!</definedName>
    <definedName name="_ld31" hidden="1">#REF!</definedName>
    <definedName name="_le31" hidden="1">#REF!</definedName>
    <definedName name="_lf31" hidden="1">#REF!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o12" localSheetId="15" hidden="1">{#N/A,#N/A,FALSE,"Aging Summary";#N/A,#N/A,FALSE,"Ratio Analysis";#N/A,#N/A,FALSE,"Test 120 Day Accts";#N/A,#N/A,FALSE,"Tickmarks"}</definedName>
    <definedName name="_o12" hidden="1">{#N/A,#N/A,FALSE,"Aging Summary";#N/A,#N/A,FALSE,"Ratio Analysis";#N/A,#N/A,FALSE,"Test 120 Day Accts";#N/A,#N/A,FALSE,"Tickmarks"}</definedName>
    <definedName name="_Order1" hidden="1">255</definedName>
    <definedName name="_Order2" hidden="1">255</definedName>
    <definedName name="_PDM01">#REF!</definedName>
    <definedName name="_PDM02">#REF!</definedName>
    <definedName name="_r" localSheetId="15" hidden="1">{"FS`s",#N/A,TRUE,"FS's";"Icome St",#N/A,TRUE,"Income St.";"Balance Sh",#N/A,TRUE,"Balance Sh.";"Gross Margin",#N/A,TRUE,"Gross Margin"}</definedName>
    <definedName name="_r" hidden="1">{"FS`s",#N/A,TRUE,"FS's";"Icome St",#N/A,TRUE,"Income St.";"Balance Sh",#N/A,TRUE,"Balance Sh.";"Gross Margin",#N/A,TRUE,"Gross Margin"}</definedName>
    <definedName name="_Regression_Int" hidden="1">1</definedName>
    <definedName name="_Sort" hidden="1">#REF!</definedName>
    <definedName name="_SS7">#REF!</definedName>
    <definedName name="_Table1_In1" hidden="1">#REF!</definedName>
    <definedName name="_Table1_Out" hidden="1">#REF!</definedName>
    <definedName name="_Table2_In2" hidden="1">#REF!</definedName>
    <definedName name="_Table2_Out" hidden="1">#REF!</definedName>
    <definedName name="_TL18" localSheetId="15" hidden="1">{#N/A,#N/A,TRUE,"Total";#N/A,#N/A,TRUE,"Crop Harvesting";#N/A,#N/A,TRUE,"Hay &amp; Forage";#N/A,#N/A,TRUE,"CROP PRODUCTION";#N/A,#N/A,TRUE,"TRACTOR";#N/A,#N/A,TRUE,"Crawlers &amp; Dozers";#N/A,#N/A,TRUE,"TLB";#N/A,#N/A,TRUE,"Excavators";#N/A,#N/A,TRUE,"Loaders and Graders ";#N/A,#N/A,TRUE,"Skid Steer Loaders"}</definedName>
    <definedName name="_TL18" localSheetId="9" hidden="1">{#N/A,#N/A,TRUE,"Total";#N/A,#N/A,TRUE,"Crop Harvesting";#N/A,#N/A,TRUE,"Hay &amp; Forage";#N/A,#N/A,TRUE,"CROP PRODUCTION";#N/A,#N/A,TRUE,"TRACTOR";#N/A,#N/A,TRUE,"Crawlers &amp; Dozers";#N/A,#N/A,TRUE,"TLB";#N/A,#N/A,TRUE,"Excavators";#N/A,#N/A,TRUE,"Loaders and Graders ";#N/A,#N/A,TRUE,"Skid Steer Loaders"}</definedName>
    <definedName name="_TL18" localSheetId="10" hidden="1">{#N/A,#N/A,TRUE,"Total";#N/A,#N/A,TRUE,"Crop Harvesting";#N/A,#N/A,TRUE,"Hay &amp; Forage";#N/A,#N/A,TRUE,"CROP PRODUCTION";#N/A,#N/A,TRUE,"TRACTOR";#N/A,#N/A,TRUE,"Crawlers &amp; Dozers";#N/A,#N/A,TRUE,"TLB";#N/A,#N/A,TRUE,"Excavators";#N/A,#N/A,TRUE,"Loaders and Graders ";#N/A,#N/A,TRUE,"Skid Steer Loaders"}</definedName>
    <definedName name="_TL18" localSheetId="12" hidden="1">{#N/A,#N/A,TRUE,"Total";#N/A,#N/A,TRUE,"Crop Harvesting";#N/A,#N/A,TRUE,"Hay &amp; Forage";#N/A,#N/A,TRUE,"CROP PRODUCTION";#N/A,#N/A,TRUE,"TRACTOR";#N/A,#N/A,TRUE,"Crawlers &amp; Dozers";#N/A,#N/A,TRUE,"TLB";#N/A,#N/A,TRUE,"Excavators";#N/A,#N/A,TRUE,"Loaders and Graders ";#N/A,#N/A,TRUE,"Skid Steer Loaders"}</definedName>
    <definedName name="_TL18" localSheetId="11"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18" hidden="1">#REF!</definedName>
    <definedName name="_x19" hidden="1">#REF!</definedName>
    <definedName name="_x20" hidden="1">#REF!</definedName>
    <definedName name="_x21" hidden="1">#REF!</definedName>
    <definedName name="_x22" hidden="1">#REF!</definedName>
    <definedName name="_x23" hidden="1">#REF!</definedName>
    <definedName name="_x24" hidden="1">#REF!</definedName>
    <definedName name="_x25" hidden="1">#REF!</definedName>
    <definedName name="_x28" hidden="1">#REF!</definedName>
    <definedName name="_x29" hidden="1">#REF!</definedName>
    <definedName name="_x32"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A" localSheetId="15">{"'RR'!$A$2:$E$81"}</definedName>
    <definedName name="A" localSheetId="9">{"'RR'!$A$2:$E$81"}</definedName>
    <definedName name="A" localSheetId="10">{"'RR'!$A$2:$E$81"}</definedName>
    <definedName name="A" localSheetId="12">{"'RR'!$A$2:$E$81"}</definedName>
    <definedName name="A" localSheetId="11">{"'RR'!$A$2:$E$81"}</definedName>
    <definedName name="A">{"'RR'!$A$2:$E$81"}</definedName>
    <definedName name="aa" localSheetId="15" hidden="1">{"'RR'!$A$2:$E$81"}</definedName>
    <definedName name="aa" localSheetId="9" hidden="1">{"'RR'!$A$2:$E$81"}</definedName>
    <definedName name="aa" localSheetId="10" hidden="1">{"'RR'!$A$2:$E$81"}</definedName>
    <definedName name="aa" localSheetId="12" hidden="1">{"'RR'!$A$2:$E$81"}</definedName>
    <definedName name="aa" localSheetId="11" hidden="1">{"'RR'!$A$2:$E$81"}</definedName>
    <definedName name="aa" hidden="1">{"'RR'!$A$2:$E$81"}</definedName>
    <definedName name="aaa" localSheetId="15" hidden="1">{"'RR'!$A$2:$E$81"}</definedName>
    <definedName name="aaa" localSheetId="9" hidden="1">{"'RR'!$A$2:$E$81"}</definedName>
    <definedName name="aaa" localSheetId="10" hidden="1">{"'RR'!$A$2:$E$81"}</definedName>
    <definedName name="aaa" localSheetId="12" hidden="1">{"'RR'!$A$2:$E$81"}</definedName>
    <definedName name="aaa" localSheetId="11" hidden="1">{"'RR'!$A$2:$E$81"}</definedName>
    <definedName name="aaa" hidden="1">{"'RR'!$A$2:$E$81"}</definedName>
    <definedName name="aaaa" localSheetId="15" hidden="1">{#N/A,#N/A,FALSE,"Aging Summary";#N/A,#N/A,FALSE,"Ratio Analysis";#N/A,#N/A,FALSE,"Test 120 Day Accts";#N/A,#N/A,FALSE,"Tickmarks"}</definedName>
    <definedName name="aaaa" localSheetId="9" hidden="1">{#N/A,#N/A,FALSE,"Aging Summary";#N/A,#N/A,FALSE,"Ratio Analysis";#N/A,#N/A,FALSE,"Test 120 Day Accts";#N/A,#N/A,FALSE,"Tickmarks"}</definedName>
    <definedName name="aaaa" localSheetId="10" hidden="1">{#N/A,#N/A,FALSE,"Aging Summary";#N/A,#N/A,FALSE,"Ratio Analysis";#N/A,#N/A,FALSE,"Test 120 Day Accts";#N/A,#N/A,FALSE,"Tickmarks"}</definedName>
    <definedName name="aaaa" localSheetId="12" hidden="1">{#N/A,#N/A,FALSE,"Aging Summary";#N/A,#N/A,FALSE,"Ratio Analysis";#N/A,#N/A,FALSE,"Test 120 Day Accts";#N/A,#N/A,FALSE,"Tickmarks"}</definedName>
    <definedName name="aaaa" localSheetId="11" hidden="1">{#N/A,#N/A,FALSE,"Aging Summary";#N/A,#N/A,FALSE,"Ratio Analysis";#N/A,#N/A,FALSE,"Test 120 Day Accts";#N/A,#N/A,FALSE,"Tickmarks"}</definedName>
    <definedName name="aaaa" hidden="1">{#N/A,#N/A,FALSE,"Aging Summary";#N/A,#N/A,FALSE,"Ratio Analysis";#N/A,#N/A,FALSE,"Test 120 Day Accts";#N/A,#N/A,FALSE,"Tickmarks"}</definedName>
    <definedName name="AAAAA" localSheetId="15" hidden="1">{#N/A,#N/A,TRUE,"7d";#N/A,#N/A,TRUE,"7g";#N/A,#N/A,TRUE,"7i"}</definedName>
    <definedName name="AAAAA" localSheetId="9" hidden="1">{#N/A,#N/A,TRUE,"7d";#N/A,#N/A,TRUE,"7g";#N/A,#N/A,TRUE,"7i"}</definedName>
    <definedName name="AAAAA" localSheetId="10" hidden="1">{#N/A,#N/A,TRUE,"7d";#N/A,#N/A,TRUE,"7g";#N/A,#N/A,TRUE,"7i"}</definedName>
    <definedName name="AAAAA" localSheetId="12" hidden="1">{#N/A,#N/A,TRUE,"7d";#N/A,#N/A,TRUE,"7g";#N/A,#N/A,TRUE,"7i"}</definedName>
    <definedName name="AAAAA" localSheetId="11" hidden="1">{#N/A,#N/A,TRUE,"7d";#N/A,#N/A,TRUE,"7g";#N/A,#N/A,TRUE,"7i"}</definedName>
    <definedName name="AAAAA" hidden="1">{#N/A,#N/A,TRUE,"7d";#N/A,#N/A,TRUE,"7g";#N/A,#N/A,TRUE,"7i"}</definedName>
    <definedName name="AAAAAA" localSheetId="15" hidden="1">{#N/A,#N/A,TRUE,"7d";#N/A,#N/A,TRUE,"7g";#N/A,#N/A,TRUE,"7i"}</definedName>
    <definedName name="AAAAAA" localSheetId="9" hidden="1">{#N/A,#N/A,TRUE,"7d";#N/A,#N/A,TRUE,"7g";#N/A,#N/A,TRUE,"7i"}</definedName>
    <definedName name="AAAAAA" localSheetId="10" hidden="1">{#N/A,#N/A,TRUE,"7d";#N/A,#N/A,TRUE,"7g";#N/A,#N/A,TRUE,"7i"}</definedName>
    <definedName name="AAAAAA" localSheetId="12" hidden="1">{#N/A,#N/A,TRUE,"7d";#N/A,#N/A,TRUE,"7g";#N/A,#N/A,TRUE,"7i"}</definedName>
    <definedName name="AAAAAA" localSheetId="11" hidden="1">{#N/A,#N/A,TRUE,"7d";#N/A,#N/A,TRUE,"7g";#N/A,#N/A,TRUE,"7i"}</definedName>
    <definedName name="AAAAAA" hidden="1">{#N/A,#N/A,TRUE,"7d";#N/A,#N/A,TRUE,"7g";#N/A,#N/A,TRUE,"7i"}</definedName>
    <definedName name="aaaaaaa"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aaaaaa"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AAAAAAA" localSheetId="15" hidden="1">{#N/A,#N/A,TRUE,"7d";#N/A,#N/A,TRUE,"7g";#N/A,#N/A,TRUE,"7i"}</definedName>
    <definedName name="AAAAAAAA" localSheetId="9" hidden="1">{#N/A,#N/A,TRUE,"7d";#N/A,#N/A,TRUE,"7g";#N/A,#N/A,TRUE,"7i"}</definedName>
    <definedName name="AAAAAAAA" localSheetId="10" hidden="1">{#N/A,#N/A,TRUE,"7d";#N/A,#N/A,TRUE,"7g";#N/A,#N/A,TRUE,"7i"}</definedName>
    <definedName name="AAAAAAAA" localSheetId="12" hidden="1">{#N/A,#N/A,TRUE,"7d";#N/A,#N/A,TRUE,"7g";#N/A,#N/A,TRUE,"7i"}</definedName>
    <definedName name="AAAAAAAA" localSheetId="11" hidden="1">{#N/A,#N/A,TRUE,"7d";#N/A,#N/A,TRUE,"7g";#N/A,#N/A,TRUE,"7i"}</definedName>
    <definedName name="AAAAAAAA" hidden="1">{#N/A,#N/A,TRUE,"7d";#N/A,#N/A,TRUE,"7g";#N/A,#N/A,TRUE,"7i"}</definedName>
    <definedName name="aaaaaaaaa"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aaaaaaaaa" hidden="1">{TRUE,TRUE,-1.25,-15.5,604.5,366.75,FALSE,FALSE,TRUE,TRUE,0,1,#N/A,1,#N/A,9.0125,24.4117647058824,1,FALSE,FALSE,3,TRUE,1,FALSE,100,"Swvu.PLANILHA2.","ACwvu.PLANILHA2.",#N/A,FALSE,FALSE,0.787401575,0.34,0.46,0.5,1,"","",FALSE,FALSE,FALSE,FALSE,1,#N/A,1,1,FALSE,FALSE,#N/A,#N/A,FALSE,FALSE,FALSE,9,65532,65532,FALSE,FALSE,TRUE,TRUE,TRUE}</definedName>
    <definedName name="AAAAAAAAAA" localSheetId="15" hidden="1">{#N/A,#N/A,TRUE,"7d";#N/A,#N/A,TRUE,"7g";#N/A,#N/A,TRUE,"7i"}</definedName>
    <definedName name="AAAAAAAAAA" localSheetId="9" hidden="1">{#N/A,#N/A,TRUE,"7d";#N/A,#N/A,TRUE,"7g";#N/A,#N/A,TRUE,"7i"}</definedName>
    <definedName name="AAAAAAAAAA" localSheetId="10" hidden="1">{#N/A,#N/A,TRUE,"7d";#N/A,#N/A,TRUE,"7g";#N/A,#N/A,TRUE,"7i"}</definedName>
    <definedName name="AAAAAAAAAA" localSheetId="12" hidden="1">{#N/A,#N/A,TRUE,"7d";#N/A,#N/A,TRUE,"7g";#N/A,#N/A,TRUE,"7i"}</definedName>
    <definedName name="AAAAAAAAAA" localSheetId="11" hidden="1">{#N/A,#N/A,TRUE,"7d";#N/A,#N/A,TRUE,"7g";#N/A,#N/A,TRUE,"7i"}</definedName>
    <definedName name="AAAAAAAAAA" hidden="1">{#N/A,#N/A,TRUE,"7d";#N/A,#N/A,TRUE,"7g";#N/A,#N/A,TRUE,"7i"}</definedName>
    <definedName name="AAAAAAAAAAAAA" localSheetId="15" hidden="1">{#N/A,#N/A,TRUE,"7d";#N/A,#N/A,TRUE,"7g";#N/A,#N/A,TRUE,"7i"}</definedName>
    <definedName name="AAAAAAAAAAAAA" localSheetId="9" hidden="1">{#N/A,#N/A,TRUE,"7d";#N/A,#N/A,TRUE,"7g";#N/A,#N/A,TRUE,"7i"}</definedName>
    <definedName name="AAAAAAAAAAAAA" localSheetId="10" hidden="1">{#N/A,#N/A,TRUE,"7d";#N/A,#N/A,TRUE,"7g";#N/A,#N/A,TRUE,"7i"}</definedName>
    <definedName name="AAAAAAAAAAAAA" localSheetId="12" hidden="1">{#N/A,#N/A,TRUE,"7d";#N/A,#N/A,TRUE,"7g";#N/A,#N/A,TRUE,"7i"}</definedName>
    <definedName name="AAAAAAAAAAAAA" localSheetId="11" hidden="1">{#N/A,#N/A,TRUE,"7d";#N/A,#N/A,TRUE,"7g";#N/A,#N/A,TRUE,"7i"}</definedName>
    <definedName name="AAAAAAAAAAAAA" hidden="1">{#N/A,#N/A,TRUE,"7d";#N/A,#N/A,TRUE,"7g";#N/A,#N/A,TRUE,"7i"}</definedName>
    <definedName name="aaaaaaaaaaaaaa" localSheetId="15" hidden="1">{"'RR'!$A$2:$E$81"}</definedName>
    <definedName name="aaaaaaaaaaaaaa" localSheetId="9" hidden="1">{"'RR'!$A$2:$E$81"}</definedName>
    <definedName name="aaaaaaaaaaaaaa" localSheetId="10" hidden="1">{"'RR'!$A$2:$E$81"}</definedName>
    <definedName name="aaaaaaaaaaaaaa" localSheetId="12" hidden="1">{"'RR'!$A$2:$E$81"}</definedName>
    <definedName name="aaaaaaaaaaaaaa" localSheetId="11" hidden="1">{"'RR'!$A$2:$E$81"}</definedName>
    <definedName name="aaaaaaaaaaaaaa" hidden="1">{"'RR'!$A$2:$E$81"}</definedName>
    <definedName name="AAAAAAAAAAAAAAAAAAAA" localSheetId="15" hidden="1">{#N/A,#N/A,TRUE,"7d";#N/A,#N/A,TRUE,"7g";#N/A,#N/A,TRUE,"7i"}</definedName>
    <definedName name="AAAAAAAAAAAAAAAAAAAA" localSheetId="9" hidden="1">{#N/A,#N/A,TRUE,"7d";#N/A,#N/A,TRUE,"7g";#N/A,#N/A,TRUE,"7i"}</definedName>
    <definedName name="AAAAAAAAAAAAAAAAAAAA" localSheetId="10" hidden="1">{#N/A,#N/A,TRUE,"7d";#N/A,#N/A,TRUE,"7g";#N/A,#N/A,TRUE,"7i"}</definedName>
    <definedName name="AAAAAAAAAAAAAAAAAAAA" localSheetId="12" hidden="1">{#N/A,#N/A,TRUE,"7d";#N/A,#N/A,TRUE,"7g";#N/A,#N/A,TRUE,"7i"}</definedName>
    <definedName name="AAAAAAAAAAAAAAAAAAAA" localSheetId="11" hidden="1">{#N/A,#N/A,TRUE,"7d";#N/A,#N/A,TRUE,"7g";#N/A,#N/A,TRUE,"7i"}</definedName>
    <definedName name="AAAAAAAAAAAAAAAAAAAA" hidden="1">{#N/A,#N/A,TRUE,"7d";#N/A,#N/A,TRUE,"7g";#N/A,#N/A,TRUE,"7i"}</definedName>
    <definedName name="aaacccc" localSheetId="15" hidden="1">{#N/A,#N/A,FALSE,"Plan1";#N/A,#N/A,FALSE,"Plan2"}</definedName>
    <definedName name="aaacccc" hidden="1">{#N/A,#N/A,FALSE,"Plan1";#N/A,#N/A,FALSE,"Plan2"}</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a" localSheetId="15" hidden="1">{#N/A,#N/A,FALSE,"SIM95"}</definedName>
    <definedName name="aba" hidden="1">{#N/A,#N/A,FALSE,"SIM95"}</definedName>
    <definedName name="abc"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cessDatabase" hidden="1">"G:\Controlete_Orcamentario\Andrade\RESUMO GERAL_AAA.mdb"</definedName>
    <definedName name="achar18" hidden="1">#REF!</definedName>
    <definedName name="achar19" hidden="1">#REF!</definedName>
    <definedName name="achart1" hidden="1">#REF!</definedName>
    <definedName name="achart10" hidden="1">#REF!</definedName>
    <definedName name="achart11" hidden="1">#REF!</definedName>
    <definedName name="achart12" hidden="1">#REF!</definedName>
    <definedName name="achart13" hidden="1">#REF!</definedName>
    <definedName name="achart14" hidden="1">#REF!</definedName>
    <definedName name="achart15" hidden="1">#REF!</definedName>
    <definedName name="achart16" hidden="1">#REF!</definedName>
    <definedName name="achart17" hidden="1">#REF!</definedName>
    <definedName name="achart2" hidden="1">#REF!</definedName>
    <definedName name="achart20" hidden="1">#REF!</definedName>
    <definedName name="achart21" hidden="1">#REF!</definedName>
    <definedName name="achart22" hidden="1">#REF!</definedName>
    <definedName name="achart23" hidden="1">#REF!</definedName>
    <definedName name="achart24" hidden="1">#REF!</definedName>
    <definedName name="achart25" hidden="1">#REF!</definedName>
    <definedName name="achart26" hidden="1">#REF!</definedName>
    <definedName name="achart27" hidden="1">#REF!</definedName>
    <definedName name="achart28" hidden="1">#REF!</definedName>
    <definedName name="achart29" hidden="1">#REF!</definedName>
    <definedName name="achart3" hidden="1">#REF!</definedName>
    <definedName name="achart30" hidden="1">#REF!</definedName>
    <definedName name="achart31" hidden="1">#REF!</definedName>
    <definedName name="achart32" hidden="1">#REF!</definedName>
    <definedName name="achart4" hidden="1">#REF!</definedName>
    <definedName name="achart5" hidden="1">#REF!</definedName>
    <definedName name="achart6" hidden="1">#REF!</definedName>
    <definedName name="achart7" hidden="1">#REF!</definedName>
    <definedName name="achart8" hidden="1">#REF!</definedName>
    <definedName name="achart9" hidden="1">#REF!</definedName>
    <definedName name="ACIARIA">#REF!</definedName>
    <definedName name="ACTIVO">#REF!</definedName>
    <definedName name="Actuals.code">#REF!</definedName>
    <definedName name="Actuals.Field">#REF!</definedName>
    <definedName name="Actuals.Table">#REF!</definedName>
    <definedName name="ACwvu.PLANILHA2." hidden="1">#REF!</definedName>
    <definedName name="adadsgas" localSheetId="15" hidden="1">{#N/A,#N/A,TRUE,"7d";#N/A,#N/A,TRUE,"7g";#N/A,#N/A,TRUE,"7i"}</definedName>
    <definedName name="adadsgas" localSheetId="9" hidden="1">{#N/A,#N/A,TRUE,"7d";#N/A,#N/A,TRUE,"7g";#N/A,#N/A,TRUE,"7i"}</definedName>
    <definedName name="adadsgas" localSheetId="10" hidden="1">{#N/A,#N/A,TRUE,"7d";#N/A,#N/A,TRUE,"7g";#N/A,#N/A,TRUE,"7i"}</definedName>
    <definedName name="adadsgas" localSheetId="12" hidden="1">{#N/A,#N/A,TRUE,"7d";#N/A,#N/A,TRUE,"7g";#N/A,#N/A,TRUE,"7i"}</definedName>
    <definedName name="adadsgas" localSheetId="11" hidden="1">{#N/A,#N/A,TRUE,"7d";#N/A,#N/A,TRUE,"7g";#N/A,#N/A,TRUE,"7i"}</definedName>
    <definedName name="adadsgas" hidden="1">{#N/A,#N/A,TRUE,"7d";#N/A,#N/A,TRUE,"7g";#N/A,#N/A,TRUE,"7i"}</definedName>
    <definedName name="ADDINFO" localSheetId="9">'BS - Assets'!#REF!,'BS - Assets'!#REF!,'BS - Assets'!#REF!</definedName>
    <definedName name="ADDINFO" localSheetId="10">'BS - Liabilities and Equity'!#REF!,'BS - Liabilities and Equity'!#REF!,'BS - Liabilities and Equity'!#REF!</definedName>
    <definedName name="ADDINFO" localSheetId="12">'CF Statement'!#REF!,'CF Statement'!#REF!,'CF Statement'!#REF!</definedName>
    <definedName name="ADDINFO" localSheetId="11">Indebtedness!#REF!,Indebtedness!#REF!,Indebtedness!#REF!</definedName>
    <definedName name="ADDINFO">#REF!,#REF!,#REF!</definedName>
    <definedName name="adeletar" localSheetId="15" hidden="1">{"TotalGeralDespesasPorArea",#N/A,FALSE,"VinculosAccessEfetivo"}</definedName>
    <definedName name="adeletar" hidden="1">{"TotalGeralDespesasPorArea",#N/A,FALSE,"VinculosAccessEfetivo"}</definedName>
    <definedName name="adeletar1" localSheetId="15" hidden="1">{"TotalGeralDespesasPorArea",#N/A,FALSE,"VinculosAccessEfetivo"}</definedName>
    <definedName name="adeletar1" hidden="1">{"TotalGeralDespesasPorArea",#N/A,FALSE,"VinculosAccessEfetivo"}</definedName>
    <definedName name="adeletar10" localSheetId="15" hidden="1">{"TotalGeralDespesasPorArea",#N/A,FALSE,"VinculosAccessEfetivo"}</definedName>
    <definedName name="adeletar10" hidden="1">{"TotalGeralDespesasPorArea",#N/A,FALSE,"VinculosAccessEfetivo"}</definedName>
    <definedName name="adeletar2" localSheetId="15" hidden="1">{"TotalGeralDespesasPorArea",#N/A,FALSE,"VinculosAccessEfetivo"}</definedName>
    <definedName name="adeletar2" hidden="1">{"TotalGeralDespesasPorArea",#N/A,FALSE,"VinculosAccessEfetivo"}</definedName>
    <definedName name="adeletar20" localSheetId="15" hidden="1">{"TotalGeralDespesasPorArea",#N/A,FALSE,"VinculosAccessEfetivo"}</definedName>
    <definedName name="adeletar20" hidden="1">{"TotalGeralDespesasPorArea",#N/A,FALSE,"VinculosAccessEfetivo"}</definedName>
    <definedName name="adeletar4" localSheetId="15" hidden="1">{"TotalGeralDespesasPorArea",#N/A,FALSE,"VinculosAccessEfetivo"}</definedName>
    <definedName name="adeletar4" hidden="1">{"TotalGeralDespesasPorArea",#N/A,FALSE,"VinculosAccessEfetivo"}</definedName>
    <definedName name="adeletar50" localSheetId="15" hidden="1">{"TotalGeralDespesasPorArea",#N/A,FALSE,"VinculosAccessEfetivo"}</definedName>
    <definedName name="adeletar50" hidden="1">{"TotalGeralDespesasPorArea",#N/A,FALSE,"VinculosAccessEfetivo"}</definedName>
    <definedName name="adeletar51" localSheetId="15" hidden="1">{"TotalGeralDespesasPorArea",#N/A,FALSE,"VinculosAccessEfetivo"}</definedName>
    <definedName name="adeletar51" hidden="1">{"TotalGeralDespesasPorArea",#N/A,FALSE,"VinculosAccessEfetivo"}</definedName>
    <definedName name="Adicáo"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dicá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f">#REF!</definedName>
    <definedName name="afdsdf" hidden="1">#REF!</definedName>
    <definedName name="AFX">#REF!</definedName>
    <definedName name="Ag_Equipment_Products">#REF!</definedName>
    <definedName name="AG_TRACTOR">#REF!</definedName>
    <definedName name="AJUSTE" localSheetId="15"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liq_cofins">#REF!</definedName>
    <definedName name="aliq_pis">#REF!</definedName>
    <definedName name="ALL">#REF!</definedName>
    <definedName name="amarilio" localSheetId="15" hidden="1">{"SCH73",#N/A,FALSE,"eva";"SCH74",#N/A,FALSE,"eva";"SCH75",#N/A,FALSE,"eva"}</definedName>
    <definedName name="amarilio" hidden="1">{"SCH73",#N/A,FALSE,"eva";"SCH74",#N/A,FALSE,"eva";"SCH75",#N/A,FALSE,"eva"}</definedName>
    <definedName name="ana" hidden="1">#REF!</definedName>
    <definedName name="anabel" localSheetId="15" hidden="1">{#N/A,#N/A,FALSE,"Eastern";#N/A,#N/A,FALSE,"Western"}</definedName>
    <definedName name="anabel" hidden="1">{#N/A,#N/A,FALSE,"Eastern";#N/A,#N/A,FALSE,"Western"}</definedName>
    <definedName name="anabel_1" localSheetId="15" hidden="1">{#N/A,#N/A,FALSE,"Eastern";#N/A,#N/A,FALSE,"Western"}</definedName>
    <definedName name="anabel_1" hidden="1">{#N/A,#N/A,FALSE,"Eastern";#N/A,#N/A,FALSE,"Western"}</definedName>
    <definedName name="anabel_2" localSheetId="15" hidden="1">{#N/A,#N/A,FALSE,"Eastern";#N/A,#N/A,FALSE,"Western"}</definedName>
    <definedName name="anabel_2" hidden="1">{#N/A,#N/A,FALSE,"Eastern";#N/A,#N/A,FALSE,"Western"}</definedName>
    <definedName name="anabel_3" localSheetId="15" hidden="1">{#N/A,#N/A,FALSE,"Eastern";#N/A,#N/A,FALSE,"Western"}</definedName>
    <definedName name="anabel_3" hidden="1">{#N/A,#N/A,FALSE,"Eastern";#N/A,#N/A,FALSE,"Western"}</definedName>
    <definedName name="anabel_4" localSheetId="15" hidden="1">{#N/A,#N/A,FALSE,"Eastern";#N/A,#N/A,FALSE,"Western"}</definedName>
    <definedName name="anabel_4" hidden="1">{#N/A,#N/A,FALSE,"Eastern";#N/A,#N/A,FALSE,"Western"}</definedName>
    <definedName name="anabel_5" localSheetId="15" hidden="1">{#N/A,#N/A,FALSE,"Eastern";#N/A,#N/A,FALSE,"Western"}</definedName>
    <definedName name="anabel_5" hidden="1">{#N/A,#N/A,FALSE,"Eastern";#N/A,#N/A,FALSE,"Western"}</definedName>
    <definedName name="ANDRE">TRUE</definedName>
    <definedName name="ANNUALCOSTS">#REF!</definedName>
    <definedName name="ANNUALLAB">#REF!</definedName>
    <definedName name="ANNUALMAT">#REF!</definedName>
    <definedName name="ANNUALTMC">#REF!</definedName>
    <definedName name="ANOS">#REF!</definedName>
    <definedName name="anscount" hidden="1">1</definedName>
    <definedName name="antecipações" localSheetId="15" hidden="1">{"Fecha_Outubro",#N/A,FALSE,"FECHAMENTO-2002 ";"Defer_Outubro",#N/A,FALSE,"DIFERIDO";"Pis_Outubro",#N/A,FALSE,"PIS COFINS";"Iss_Outubro",#N/A,FALSE,"ISS"}</definedName>
    <definedName name="antecipações" hidden="1">{"Fecha_Outubro",#N/A,FALSE,"FECHAMENTO-2002 ";"Defer_Outubro",#N/A,FALSE,"DIFERIDO";"Pis_Outubro",#N/A,FALSE,"PIS COFINS";"Iss_Outubro",#N/A,FALSE,"ISS"}</definedName>
    <definedName name="Antecipation">#REF!</definedName>
    <definedName name="Anterior">#REF!</definedName>
    <definedName name="AnticipationStart">#REF!</definedName>
    <definedName name="antonio" localSheetId="15" hidden="1">{#N/A,"70% Success",FALSE,"Sales Forecast";#N/A,#N/A,FALSE,"Sheet2"}</definedName>
    <definedName name="antonio" hidden="1">{#N/A,"70% Success",FALSE,"Sales Forecast";#N/A,#N/A,FALSE,"Sheet2"}</definedName>
    <definedName name="ANVERSA_EURO_per_tutti_i_CONSOLIDATI">#REF!</definedName>
    <definedName name="APLICAÇÃO">#REF!</definedName>
    <definedName name="APOLICE_SEGUROS">#REF!</definedName>
    <definedName name="APR">#REF!</definedName>
    <definedName name="APRDATA">#REF!</definedName>
    <definedName name="apuração" hidden="1">#REF!</definedName>
    <definedName name="aqz" localSheetId="15" hidden="1">{#N/A,#N/A,FALSE,"Eastern";#N/A,#N/A,FALSE,"Western"}</definedName>
    <definedName name="aqz" hidden="1">{#N/A,#N/A,FALSE,"Eastern";#N/A,#N/A,FALSE,"Western"}</definedName>
    <definedName name="aqz_1" localSheetId="15" hidden="1">{#N/A,#N/A,FALSE,"Eastern";#N/A,#N/A,FALSE,"Western"}</definedName>
    <definedName name="aqz_1" hidden="1">{#N/A,#N/A,FALSE,"Eastern";#N/A,#N/A,FALSE,"Western"}</definedName>
    <definedName name="aqz_2" localSheetId="15" hidden="1">{#N/A,#N/A,FALSE,"Eastern";#N/A,#N/A,FALSE,"Western"}</definedName>
    <definedName name="aqz_2" hidden="1">{#N/A,#N/A,FALSE,"Eastern";#N/A,#N/A,FALSE,"Western"}</definedName>
    <definedName name="aqz_3" localSheetId="15" hidden="1">{#N/A,#N/A,FALSE,"Eastern";#N/A,#N/A,FALSE,"Western"}</definedName>
    <definedName name="aqz_3" hidden="1">{#N/A,#N/A,FALSE,"Eastern";#N/A,#N/A,FALSE,"Western"}</definedName>
    <definedName name="aqz_4" localSheetId="15" hidden="1">{#N/A,#N/A,FALSE,"Eastern";#N/A,#N/A,FALSE,"Western"}</definedName>
    <definedName name="aqz_4" hidden="1">{#N/A,#N/A,FALSE,"Eastern";#N/A,#N/A,FALSE,"Western"}</definedName>
    <definedName name="aqz_5" localSheetId="15" hidden="1">{#N/A,#N/A,FALSE,"Eastern";#N/A,#N/A,FALSE,"Western"}</definedName>
    <definedName name="aqz_5" hidden="1">{#N/A,#N/A,FALSE,"Eastern";#N/A,#N/A,FALSE,"Western"}</definedName>
    <definedName name="area" localSheetId="15" hidden="1">{#N/A,#N/A,FALSE,"Plan1";#N/A,#N/A,FALSE,"Plan2"}</definedName>
    <definedName name="area" hidden="1">{#N/A,#N/A,FALSE,"Plan1";#N/A,#N/A,FALSE,"Plan2"}</definedName>
    <definedName name="_xlnm.Print_Area">#REF!</definedName>
    <definedName name="ARMAZ">#REF!</definedName>
    <definedName name="ARMAZ_SILOTEC">#REF!</definedName>
    <definedName name="ARMAZEN_COIMEX">#REF!</definedName>
    <definedName name="ARMAZENAGEM_COIMEX">#REF!</definedName>
    <definedName name="ARMAZENAGEM_COIMÉX">#REF!</definedName>
    <definedName name="ARMAZENAGEM_TRA">#REF!</definedName>
    <definedName name="ARREDONDAMENTO">#REF!</definedName>
    <definedName name="AS2DocOpenMode" hidden="1">"AS2DocumentEdit"</definedName>
    <definedName name="AS2NamedRange" hidden="1">21</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localSheetId="15" hidden="1">{"'Pausas'!$B$4:$AH$50"}</definedName>
    <definedName name="asdf" hidden="1">{"'Pausas'!$B$4:$AH$50"}</definedName>
    <definedName name="ASF"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1"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1"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2"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2"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3"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3"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4"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4"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5"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D"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1"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2"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3"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4"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5"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gpl">#REF!</definedName>
    <definedName name="asitem">#REF!</definedName>
    <definedName name="asmbu">#REF!</definedName>
    <definedName name="asorg">#REF!</definedName>
    <definedName name="ass">#REF!</definedName>
    <definedName name="ASSAD"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1"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1"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2"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2"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3"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3"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4"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4"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5"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ubt">#REF!</definedName>
    <definedName name="ATIVO">#REF!</definedName>
    <definedName name="ato1_curta">#REF!</definedName>
    <definedName name="ato2_curta">#REF!</definedName>
    <definedName name="Atual">#REF!</definedName>
    <definedName name="ATUAL_EX_WORKS">#REF!</definedName>
    <definedName name="ATUALIZA_DESPORIGEM">#REF!</definedName>
    <definedName name="atualjunho" localSheetId="15" hidden="1">{#N/A,#N/A,FALSE,"Count";#N/A,#N/A,FALSE,"Cash-Flow";#N/A,#N/A,FALSE,"Assumptions";#N/A,#N/A,FALSE,"Right"}</definedName>
    <definedName name="atualjunho" hidden="1">{#N/A,#N/A,FALSE,"Count";#N/A,#N/A,FALSE,"Cash-Flow";#N/A,#N/A,FALSE,"Assumptions";#N/A,#N/A,FALSE,"Right"}</definedName>
    <definedName name="AUG">#REF!</definedName>
    <definedName name="azerty4"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b" localSheetId="15" hidden="1">{"'RR'!$A$2:$E$81"}</definedName>
    <definedName name="b" localSheetId="9" hidden="1">{"'RR'!$A$2:$E$81"}</definedName>
    <definedName name="b" localSheetId="10" hidden="1">{"'RR'!$A$2:$E$81"}</definedName>
    <definedName name="b" localSheetId="12" hidden="1">{"'RR'!$A$2:$E$81"}</definedName>
    <definedName name="b" localSheetId="11" hidden="1">{"'RR'!$A$2:$E$81"}</definedName>
    <definedName name="b" hidden="1">{"'RR'!$A$2:$E$81"}</definedName>
    <definedName name="BalType" hidden="1">TRUE</definedName>
    <definedName name="_xlnm.Database">#REF!</definedName>
    <definedName name="bb" localSheetId="15" hidden="1">{"Fecha_Novembro",#N/A,FALSE,"FECHAMENTO-2002 ";"Defer_Novembro",#N/A,FALSE,"DIFERIDO";"Pis_Novembro",#N/A,FALSE,"PIS COFINS";"Iss_Novembro",#N/A,FALSE,"ISS"}</definedName>
    <definedName name="bb" hidden="1">{"Fecha_Novembro",#N/A,FALSE,"FECHAMENTO-2002 ";"Defer_Novembro",#N/A,FALSE,"DIFERIDO";"Pis_Novembro",#N/A,FALSE,"PIS COFINS";"Iss_Novembro",#N/A,FALSE,"ISS"}</definedName>
    <definedName name="BBB" localSheetId="15" hidden="1">{#N/A,#N/A,TRUE,"7d";#N/A,#N/A,TRUE,"7g";#N/A,#N/A,TRUE,"7i"}</definedName>
    <definedName name="BBB" localSheetId="9" hidden="1">{#N/A,#N/A,TRUE,"7d";#N/A,#N/A,TRUE,"7g";#N/A,#N/A,TRUE,"7i"}</definedName>
    <definedName name="BBB" localSheetId="10" hidden="1">{#N/A,#N/A,TRUE,"7d";#N/A,#N/A,TRUE,"7g";#N/A,#N/A,TRUE,"7i"}</definedName>
    <definedName name="BBB" localSheetId="12" hidden="1">{#N/A,#N/A,TRUE,"7d";#N/A,#N/A,TRUE,"7g";#N/A,#N/A,TRUE,"7i"}</definedName>
    <definedName name="BBB" localSheetId="11" hidden="1">{#N/A,#N/A,TRUE,"7d";#N/A,#N/A,TRUE,"7g";#N/A,#N/A,TRUE,"7i"}</definedName>
    <definedName name="BBB" hidden="1">{#N/A,#N/A,TRUE,"7d";#N/A,#N/A,TRUE,"7g";#N/A,#N/A,TRUE,"7i"}</definedName>
    <definedName name="Bbbbbbbbb" localSheetId="15" hidden="1">{#N/A,#N/A,TRUE,"7d";#N/A,#N/A,TRUE,"7g";#N/A,#N/A,TRUE,"7i"}</definedName>
    <definedName name="Bbbbbbbbb" localSheetId="9" hidden="1">{#N/A,#N/A,TRUE,"7d";#N/A,#N/A,TRUE,"7g";#N/A,#N/A,TRUE,"7i"}</definedName>
    <definedName name="Bbbbbbbbb" localSheetId="10" hidden="1">{#N/A,#N/A,TRUE,"7d";#N/A,#N/A,TRUE,"7g";#N/A,#N/A,TRUE,"7i"}</definedName>
    <definedName name="Bbbbbbbbb" localSheetId="12" hidden="1">{#N/A,#N/A,TRUE,"7d";#N/A,#N/A,TRUE,"7g";#N/A,#N/A,TRUE,"7i"}</definedName>
    <definedName name="Bbbbbbbbb" localSheetId="11" hidden="1">{#N/A,#N/A,TRUE,"7d";#N/A,#N/A,TRUE,"7g";#N/A,#N/A,TRUE,"7i"}</definedName>
    <definedName name="Bbbbbbbbb" hidden="1">{#N/A,#N/A,TRUE,"7d";#N/A,#N/A,TRUE,"7g";#N/A,#N/A,TRUE,"7i"}</definedName>
    <definedName name="bchar10" hidden="1">#REF!</definedName>
    <definedName name="bchart1" hidden="1">#REF!</definedName>
    <definedName name="bchart11" hidden="1">#REF!</definedName>
    <definedName name="bchart12" hidden="1">#REF!</definedName>
    <definedName name="bchart13" hidden="1">#REF!</definedName>
    <definedName name="bchart14" hidden="1">#REF!</definedName>
    <definedName name="bchart15" hidden="1">#REF!</definedName>
    <definedName name="bchart16" hidden="1">#REF!</definedName>
    <definedName name="bchart17" hidden="1">#REF!</definedName>
    <definedName name="bchart18" hidden="1">#REF!</definedName>
    <definedName name="bchart19" hidden="1">#REF!</definedName>
    <definedName name="bchart2" hidden="1">#REF!</definedName>
    <definedName name="bchart20" hidden="1">#REF!</definedName>
    <definedName name="bchart21" hidden="1">#REF!</definedName>
    <definedName name="bchart22" hidden="1">#REF!</definedName>
    <definedName name="bchart23" hidden="1">#REF!</definedName>
    <definedName name="bchart24" hidden="1">#REF!</definedName>
    <definedName name="bchart25" hidden="1">#REF!</definedName>
    <definedName name="bchart26" hidden="1">#REF!</definedName>
    <definedName name="bchart27" hidden="1">#REF!</definedName>
    <definedName name="bchart28" hidden="1">#REF!</definedName>
    <definedName name="bchart29" hidden="1">#REF!</definedName>
    <definedName name="bchart3" hidden="1">#REF!</definedName>
    <definedName name="bchart30" hidden="1">#REF!</definedName>
    <definedName name="bchart31" hidden="1">#REF!</definedName>
    <definedName name="bchart32" hidden="1">#REF!</definedName>
    <definedName name="bchart4" hidden="1">#REF!</definedName>
    <definedName name="bchart5" hidden="1">#REF!</definedName>
    <definedName name="bchart6" hidden="1">#REF!</definedName>
    <definedName name="bchart7" hidden="1">#REF!</definedName>
    <definedName name="bchart8" hidden="1">#REF!</definedName>
    <definedName name="bchart9" hidden="1">#REF!</definedName>
    <definedName name="BD_YTS"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BD_YTS" hidden="1">{TRUE,TRUE,-1.25,-15.5,484.5,278.25,FALSE,FALSE,TRUE,FALSE,0,1,#N/A,452,#N/A,5.92592592592593,22.5714285714286,1,FALSE,FALSE,3,TRUE,1,FALSE,100,"Swvu.ACC.","ACwvu.ACC.",#N/A,FALSE,FALSE,0,0,0,0,2,"","",FALSE,FALSE,FALSE,FALSE,1,90,#N/A,#N/A,"=R1C1:R650C11",FALSE,#N/A,#N/A,FALSE,FALSE,FALSE,1,65532,65532,FALSE,FALSE,TRUE,TRUE,TRUE}</definedName>
    <definedName name="BD_YTS_1"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BD_YTS_1" hidden="1">{TRUE,TRUE,-1.25,-15.5,484.5,278.25,FALSE,FALSE,TRUE,FALSE,0,1,#N/A,452,#N/A,5.92592592592593,22.5714285714286,1,FALSE,FALSE,3,TRUE,1,FALSE,100,"Swvu.ACC.","ACwvu.ACC.",#N/A,FALSE,FALSE,0,0,0,0,2,"","",FALSE,FALSE,FALSE,FALSE,1,90,#N/A,#N/A,"=R1C1:R650C11",FALSE,#N/A,#N/A,FALSE,FALSE,FALSE,1,65532,65532,FALSE,FALSE,TRUE,TRUE,TRUE}</definedName>
    <definedName name="BD_YTS_2"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BD_YTS_2" hidden="1">{TRUE,TRUE,-1.25,-15.5,484.5,278.25,FALSE,FALSE,TRUE,FALSE,0,1,#N/A,452,#N/A,5.92592592592593,22.5714285714286,1,FALSE,FALSE,3,TRUE,1,FALSE,100,"Swvu.ACC.","ACwvu.ACC.",#N/A,FALSE,FALSE,0,0,0,0,2,"","",FALSE,FALSE,FALSE,FALSE,1,90,#N/A,#N/A,"=R1C1:R650C11",FALSE,#N/A,#N/A,FALSE,FALSE,FALSE,1,65532,65532,FALSE,FALSE,TRUE,TRUE,TRUE}</definedName>
    <definedName name="BD_YTS_3"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BD_YTS_3" hidden="1">{TRUE,TRUE,-1.25,-15.5,484.5,278.25,FALSE,FALSE,TRUE,FALSE,0,1,#N/A,452,#N/A,5.92592592592593,22.5714285714286,1,FALSE,FALSE,3,TRUE,1,FALSE,100,"Swvu.ACC.","ACwvu.ACC.",#N/A,FALSE,FALSE,0,0,0,0,2,"","",FALSE,FALSE,FALSE,FALSE,1,90,#N/A,#N/A,"=R1C1:R650C11",FALSE,#N/A,#N/A,FALSE,FALSE,FALSE,1,65532,65532,FALSE,FALSE,TRUE,TRUE,TRUE}</definedName>
    <definedName name="BD_YTS_4"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BD_YTS_4" hidden="1">{TRUE,TRUE,-1.25,-15.5,484.5,278.25,FALSE,FALSE,TRUE,FALSE,0,1,#N/A,452,#N/A,5.92592592592593,22.5714285714286,1,FALSE,FALSE,3,TRUE,1,FALSE,100,"Swvu.ACC.","ACwvu.ACC.",#N/A,FALSE,FALSE,0,0,0,0,2,"","",FALSE,FALSE,FALSE,FALSE,1,90,#N/A,#N/A,"=R1C1:R650C11",FALSE,#N/A,#N/A,FALSE,FALSE,FALSE,1,65532,65532,FALSE,FALSE,TRUE,TRUE,TRUE}</definedName>
    <definedName name="BD_YTS_5"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BD_YTS_5" hidden="1">{TRUE,TRUE,-1.25,-15.5,484.5,278.25,FALSE,FALSE,TRUE,FALSE,0,1,#N/A,452,#N/A,5.92592592592593,22.5714285714286,1,FALSE,FALSE,3,TRUE,1,FALSE,100,"Swvu.ACC.","ACwvu.ACC.",#N/A,FALSE,FALSE,0,0,0,0,2,"","",FALSE,FALSE,FALSE,FALSE,1,90,#N/A,#N/A,"=R1C1:R650C11",FALSE,#N/A,#N/A,FALSE,FALSE,FALSE,1,65532,65532,FALSE,FALSE,TRUE,TRUE,TRUE}</definedName>
    <definedName name="BDG" localSheetId="15" hidden="1">{#N/A,#N/A,TRUE,"7d";#N/A,#N/A,TRUE,"7g";#N/A,#N/A,TRUE,"7i"}</definedName>
    <definedName name="BDG" localSheetId="9" hidden="1">{#N/A,#N/A,TRUE,"7d";#N/A,#N/A,TRUE,"7g";#N/A,#N/A,TRUE,"7i"}</definedName>
    <definedName name="BDG" localSheetId="10" hidden="1">{#N/A,#N/A,TRUE,"7d";#N/A,#N/A,TRUE,"7g";#N/A,#N/A,TRUE,"7i"}</definedName>
    <definedName name="BDG" localSheetId="12" hidden="1">{#N/A,#N/A,TRUE,"7d";#N/A,#N/A,TRUE,"7g";#N/A,#N/A,TRUE,"7i"}</definedName>
    <definedName name="BDG" localSheetId="11" hidden="1">{#N/A,#N/A,TRUE,"7d";#N/A,#N/A,TRUE,"7g";#N/A,#N/A,TRUE,"7i"}</definedName>
    <definedName name="BDG" hidden="1">{#N/A,#N/A,TRUE,"7d";#N/A,#N/A,TRUE,"7g";#N/A,#N/A,TRUE,"7i"}</definedName>
    <definedName name="BDG_99">#REF!</definedName>
    <definedName name="ber">#REF!</definedName>
    <definedName name="Berni" localSheetId="15" hidden="1">{#N/A,#N/A,FALSE,"Plan1";#N/A,#N/A,FALSE,"Plan2"}</definedName>
    <definedName name="Berni" hidden="1">{#N/A,#N/A,FALSE,"Plan1";#N/A,#N/A,FALSE,"Plan2"}</definedName>
    <definedName name="BFX">#REF!</definedName>
    <definedName name="BG_Del" hidden="1">15</definedName>
    <definedName name="BG_Ins" hidden="1">4</definedName>
    <definedName name="BG_Mod" hidden="1">6</definedName>
    <definedName name="BLPH67" hidden="1">#REF!</definedName>
    <definedName name="BLPH68" hidden="1">#REF!</definedName>
    <definedName name="BLPH69"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8" hidden="1">#REF!</definedName>
    <definedName name="BLPH82" hidden="1">#REF!</definedName>
    <definedName name="BLPH83" hidden="1">#REF!</definedName>
    <definedName name="boston" localSheetId="15" hidden="1">{"TotalGeralDespesasPorArea",#N/A,FALSE,"VinculosAccessEfetivo"}</definedName>
    <definedName name="boston" hidden="1">{"TotalGeralDespesasPorArea",#N/A,FALSE,"VinculosAccessEfetivo"}</definedName>
    <definedName name="BOTH">#REF!</definedName>
    <definedName name="bu" localSheetId="15" hidden="1">{"Title - BER",#N/A,FALSE,"TITLE"}</definedName>
    <definedName name="bu" localSheetId="9" hidden="1">{"Title - BER",#N/A,FALSE,"TITLE"}</definedName>
    <definedName name="bu" localSheetId="10" hidden="1">{"Title - BER",#N/A,FALSE,"TITLE"}</definedName>
    <definedName name="bu" localSheetId="12" hidden="1">{"Title - BER",#N/A,FALSE,"TITLE"}</definedName>
    <definedName name="bu" localSheetId="11" hidden="1">{"Title - BER",#N/A,FALSE,"TITLE"}</definedName>
    <definedName name="bu" hidden="1">{"Title - BER",#N/A,FALSE,"TITLE"}</definedName>
    <definedName name="Budget.Code">#REF!</definedName>
    <definedName name="Budget.Field">#REF!</definedName>
    <definedName name="Budget.Table">#REF!</definedName>
    <definedName name="BudgetTab">#REF!</definedName>
    <definedName name="busiz" localSheetId="15" hidden="1">{#N/A,#N/A,FALSE,"Eastern";#N/A,#N/A,FALSE,"Western"}</definedName>
    <definedName name="busiz" hidden="1">{#N/A,#N/A,FALSE,"Eastern";#N/A,#N/A,FALSE,"Western"}</definedName>
    <definedName name="busiz_1" localSheetId="15" hidden="1">{#N/A,#N/A,FALSE,"Eastern";#N/A,#N/A,FALSE,"Western"}</definedName>
    <definedName name="busiz_1" hidden="1">{#N/A,#N/A,FALSE,"Eastern";#N/A,#N/A,FALSE,"Western"}</definedName>
    <definedName name="busiz_2" localSheetId="15" hidden="1">{#N/A,#N/A,FALSE,"Eastern";#N/A,#N/A,FALSE,"Western"}</definedName>
    <definedName name="busiz_2" hidden="1">{#N/A,#N/A,FALSE,"Eastern";#N/A,#N/A,FALSE,"Western"}</definedName>
    <definedName name="busiz_3" localSheetId="15" hidden="1">{#N/A,#N/A,FALSE,"Eastern";#N/A,#N/A,FALSE,"Western"}</definedName>
    <definedName name="busiz_3" hidden="1">{#N/A,#N/A,FALSE,"Eastern";#N/A,#N/A,FALSE,"Western"}</definedName>
    <definedName name="busiz_4" localSheetId="15" hidden="1">{#N/A,#N/A,FALSE,"Eastern";#N/A,#N/A,FALSE,"Western"}</definedName>
    <definedName name="busiz_4" hidden="1">{#N/A,#N/A,FALSE,"Eastern";#N/A,#N/A,FALSE,"Western"}</definedName>
    <definedName name="busiz_5" localSheetId="15" hidden="1">{#N/A,#N/A,FALSE,"Eastern";#N/A,#N/A,FALSE,"Western"}</definedName>
    <definedName name="busiz_5" hidden="1">{#N/A,#N/A,FALSE,"Eastern";#N/A,#N/A,FALSE,"Western"}</definedName>
    <definedName name="BVO">#REF!</definedName>
    <definedName name="BVR">#REF!</definedName>
    <definedName name="C.I.F.">#REF!</definedName>
    <definedName name="C.I.F._REAL">#REF!</definedName>
    <definedName name="C.I.F._USD">#REF!</definedName>
    <definedName name="ç4tlt" localSheetId="15" hidden="1">{#N/A,#N/A,FALSE,"Aging Summary";#N/A,#N/A,FALSE,"Ratio Analysis";#N/A,#N/A,FALSE,"Test 120 Day Accts";#N/A,#N/A,FALSE,"Tickmarks"}</definedName>
    <definedName name="ç4tlt" hidden="1">{#N/A,#N/A,FALSE,"Aging Summary";#N/A,#N/A,FALSE,"Ratio Analysis";#N/A,#N/A,FALSE,"Test 120 Day Accts";#N/A,#N/A,FALSE,"Tickmarks"}</definedName>
    <definedName name="CABDF">#REF!</definedName>
    <definedName name="CAIXA">#REF!</definedName>
    <definedName name="CAMBIO">#REF!</definedName>
    <definedName name="CAMBIO_FOB">#REF!</definedName>
    <definedName name="CAP_RIO">#REF!</definedName>
    <definedName name="CAPATAZIAS">#REF!</definedName>
    <definedName name="CAPATAZIAS_PORTO">#REF!</definedName>
    <definedName name="CAPATAZIAS_RIO">#REF!</definedName>
    <definedName name="Capital">#REF!</definedName>
    <definedName name="CARLA" hidden="1">#REF!</definedName>
    <definedName name="carlos" localSheetId="15" hidden="1">{#N/A,"10% Success",FALSE,"Sales Forecast";#N/A,#N/A,FALSE,"Sheet2"}</definedName>
    <definedName name="carlos" hidden="1">{#N/A,"10% Success",FALSE,"Sales Forecast";#N/A,#N/A,FALSE,"Sheet2"}</definedName>
    <definedName name="Categories">#REF!</definedName>
    <definedName name="causa">#REF!</definedName>
    <definedName name="CBWorkbookPriority" hidden="1">-1184384521</definedName>
    <definedName name="cc" localSheetId="15" hidden="1">{"Fecha_Outubro",#N/A,FALSE,"FECHAMENTO-2002 ";"Defer_Outubro",#N/A,FALSE,"DIFERIDO";"Pis_Outubro",#N/A,FALSE,"PIS COFINS";"Iss_Outubro",#N/A,FALSE,"ISS"}</definedName>
    <definedName name="cc" hidden="1">{"Fecha_Outubro",#N/A,FALSE,"FECHAMENTO-2002 ";"Defer_Outubro",#N/A,FALSE,"DIFERIDO";"Pis_Outubro",#N/A,FALSE,"PIS COFINS";"Iss_Outubro",#N/A,FALSE,"ISS"}</definedName>
    <definedName name="ccc" localSheetId="15" hidden="1">{#N/A,#N/A,FALSE,"HONORÁRIOS"}</definedName>
    <definedName name="ccc" hidden="1">{#N/A,#N/A,FALSE,"HONORÁRIOS"}</definedName>
    <definedName name="ççç" localSheetId="15" hidden="1">{#N/A,#N/A,FALSE,"Plan1";#N/A,#N/A,FALSE,"Plan2"}</definedName>
    <definedName name="ççç" hidden="1">{#N/A,#N/A,FALSE,"Plan1";#N/A,#N/A,FALSE,"Plan2"}</definedName>
    <definedName name="cccc" localSheetId="15" hidden="1">{#N/A,#N/A,FALSE,"Plan1";#N/A,#N/A,FALSE,"Plan2"}</definedName>
    <definedName name="cccc" hidden="1">{#N/A,#N/A,FALSE,"Plan1";#N/A,#N/A,FALSE,"Plan2"}</definedName>
    <definedName name="ççççççç"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ççççççç" hidden="1">{TRUE,TRUE,-1.25,-15.5,604.5,366.75,FALSE,FALSE,TRUE,TRUE,0,1,#N/A,1,#N/A,9.0125,24.4117647058824,1,FALSE,FALSE,3,TRUE,1,FALSE,100,"Swvu.PLANILHA2.","ACwvu.PLANILHA2.",#N/A,FALSE,FALSE,0.787401575,0.34,0.46,0.5,1,"","",FALSE,FALSE,FALSE,FALSE,1,#N/A,1,1,FALSE,FALSE,#N/A,#N/A,FALSE,FALSE,FALSE,9,65532,65532,FALSE,FALSE,TRUE,TRUE,TRUE}</definedName>
    <definedName name="cccccccc"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cccccccc" hidden="1">{TRUE,TRUE,-1.25,-15.5,604.5,366.75,FALSE,FALSE,TRUE,TRUE,0,1,#N/A,1,#N/A,9.0125,24.4117647058824,1,FALSE,FALSE,3,TRUE,1,FALSE,100,"Swvu.PLANILHA2.","ACwvu.PLANILHA2.",#N/A,FALSE,FALSE,0.787401575,0.34,0.46,0.5,1,"","",FALSE,FALSE,FALSE,FALSE,1,#N/A,1,1,FALSE,FALSE,#N/A,#N/A,FALSE,FALSE,FALSE,9,65532,65532,FALSE,FALSE,TRUE,TRUE,TRUE}</definedName>
    <definedName name="CCEARBeginning">#REF!</definedName>
    <definedName name="CCEARMaturity">#REF!</definedName>
    <definedName name="cchart1" hidden="1">#REF!</definedName>
    <definedName name="cchart10" hidden="1">#REF!</definedName>
    <definedName name="cchart11" hidden="1">#REF!</definedName>
    <definedName name="cchart12" hidden="1">#REF!</definedName>
    <definedName name="cchart13" hidden="1">#REF!</definedName>
    <definedName name="cchart14" hidden="1">#REF!</definedName>
    <definedName name="cchart15" hidden="1">#REF!</definedName>
    <definedName name="cchart16" hidden="1">#REF!</definedName>
    <definedName name="cchart17" hidden="1">#REF!</definedName>
    <definedName name="cchart18" hidden="1">#REF!</definedName>
    <definedName name="cchart19" hidden="1">#REF!</definedName>
    <definedName name="cchart2" hidden="1">#REF!</definedName>
    <definedName name="cchart20" hidden="1">#REF!</definedName>
    <definedName name="cchart21" hidden="1">#REF!</definedName>
    <definedName name="cchart22" hidden="1">#REF!</definedName>
    <definedName name="cchart23" hidden="1">#REF!</definedName>
    <definedName name="cchart24" hidden="1">#REF!</definedName>
    <definedName name="cchart25" hidden="1">#REF!</definedName>
    <definedName name="cchart26" hidden="1">#REF!</definedName>
    <definedName name="cchart27" hidden="1">#REF!</definedName>
    <definedName name="cchart28" hidden="1">#REF!</definedName>
    <definedName name="cchart29" hidden="1">#REF!</definedName>
    <definedName name="cchart3" hidden="1">#REF!</definedName>
    <definedName name="cchart31" hidden="1">#REF!</definedName>
    <definedName name="cchart32" hidden="1">#REF!</definedName>
    <definedName name="cchart4" hidden="1">#REF!</definedName>
    <definedName name="cchart5" hidden="1">#REF!</definedName>
    <definedName name="cchart6" hidden="1">#REF!</definedName>
    <definedName name="cchart7" hidden="1">#REF!</definedName>
    <definedName name="cchart8" hidden="1">#REF!</definedName>
    <definedName name="cchart9" hidden="1">#REF!</definedName>
    <definedName name="cd" localSheetId="15" hidden="1">{#N/A,#N/A,FALSE,"Previa Fech";#N/A,#N/A,FALSE,"PIS";#N/A,#N/A,FALSE,"COFINS";#N/A,#N/A,FALSE,"PDD";#N/A,#N/A,FALSE,"C.Social";#N/A,#N/A,FALSE,"LALUR";#N/A,#N/A,FALSE,"Estimado(2)";#N/A,#N/A,FALSE,"Estimado-1";#N/A,#N/A,FALSE,"C.Social_RF";#N/A,#N/A,FALSE,"LALUR_RF";#N/A,#N/A,FALSE,"Comparativo";#N/A,#N/A,FALSE,"Extra-1";#N/A,#N/A,FALSE,"RET-PL."}</definedName>
    <definedName name="cd" hidden="1">{#N/A,#N/A,FALSE,"Previa Fech";#N/A,#N/A,FALSE,"PIS";#N/A,#N/A,FALSE,"COFINS";#N/A,#N/A,FALSE,"PDD";#N/A,#N/A,FALSE,"C.Social";#N/A,#N/A,FALSE,"LALUR";#N/A,#N/A,FALSE,"Estimado(2)";#N/A,#N/A,FALSE,"Estimado-1";#N/A,#N/A,FALSE,"C.Social_RF";#N/A,#N/A,FALSE,"LALUR_RF";#N/A,#N/A,FALSE,"Comparativo";#N/A,#N/A,FALSE,"Extra-1";#N/A,#N/A,FALSE,"RET-PL."}</definedName>
    <definedName name="CenarioReceitas">#REF!</definedName>
    <definedName name="Cenarios">#REF!</definedName>
    <definedName name="CENTO">#REF!</definedName>
    <definedName name="Certo" localSheetId="15" hidden="1">{"FS`s",#N/A,TRUE,"FS's";"Icome St",#N/A,TRUE,"Income St.";"Balance Sh",#N/A,TRUE,"Balance Sh.";"Gross Margin",#N/A,TRUE,"Gross Margin"}</definedName>
    <definedName name="Certo" hidden="1">{"FS`s",#N/A,TRUE,"FS's";"Icome St",#N/A,TRUE,"Income St.";"Balance Sh",#N/A,TRUE,"Balance Sh.";"Gross Margin",#N/A,TRUE,"Gross Margin"}</definedName>
    <definedName name="chj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1"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2"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3"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4"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5"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iaParanaense" localSheetId="15" hidden="1">{#N/A,#N/A,FALSE,"1321";#N/A,#N/A,FALSE,"1324";#N/A,#N/A,FALSE,"1333";#N/A,#N/A,FALSE,"1371"}</definedName>
    <definedName name="CiaParanaense" hidden="1">{#N/A,#N/A,FALSE,"1321";#N/A,#N/A,FALSE,"1324";#N/A,#N/A,FALSE,"1333";#N/A,#N/A,FALSE,"1371"}</definedName>
    <definedName name="CID">#REF!</definedName>
    <definedName name="CIF">#REF!</definedName>
    <definedName name="CIF_A">#REF!</definedName>
    <definedName name="CIF_B">#REF!</definedName>
    <definedName name="CIF_TOTAL">#REF!</definedName>
    <definedName name="çl" localSheetId="15" hidden="1">{#N/A,#N/A,FALSE,"Aging Summary";#N/A,#N/A,FALSE,"Ratio Analysis";#N/A,#N/A,FALSE,"Test 120 Day Accts";#N/A,#N/A,FALSE,"Tickmarks"}</definedName>
    <definedName name="çl" hidden="1">{#N/A,#N/A,FALSE,"Aging Summary";#N/A,#N/A,FALSE,"Ratio Analysis";#N/A,#N/A,FALSE,"Test 120 Day Accts";#N/A,#N/A,FALSE,"Tickmarks"}</definedName>
    <definedName name="CLASSIFICAÇÃO_DO_INVESTIMENTO">#REF!</definedName>
    <definedName name="claudia" localSheetId="15" hidden="1">{#N/A,"70% Success",FALSE,"Sales Forecast";#N/A,#N/A,FALSE,"Sheet2"}</definedName>
    <definedName name="claudia" hidden="1">{#N/A,"70% Success",FALSE,"Sales Forecast";#N/A,#N/A,FALSE,"Sheet2"}</definedName>
    <definedName name="çlbv" localSheetId="15" hidden="1">{#N/A,#N/A,FALSE,"Aging Summary";#N/A,#N/A,FALSE,"Ratio Analysis";#N/A,#N/A,FALSE,"Test 120 Day Accts";#N/A,#N/A,FALSE,"Tickmarks"}</definedName>
    <definedName name="çlbv" hidden="1">{#N/A,#N/A,FALSE,"Aging Summary";#N/A,#N/A,FALSE,"Ratio Analysis";#N/A,#N/A,FALSE,"Test 120 Day Accts";#N/A,#N/A,FALSE,"Tickmarks"}</definedName>
    <definedName name="çlgb" localSheetId="15" hidden="1">{#N/A,#N/A,FALSE,"Aging Summary";#N/A,#N/A,FALSE,"Ratio Analysis";#N/A,#N/A,FALSE,"Test 120 Day Accts";#N/A,#N/A,FALSE,"Tickmarks"}</definedName>
    <definedName name="çlgb" hidden="1">{#N/A,#N/A,FALSE,"Aging Summary";#N/A,#N/A,FALSE,"Ratio Analysis";#N/A,#N/A,FALSE,"Test 120 Day Accts";#N/A,#N/A,FALSE,"Tickmarks"}</definedName>
    <definedName name="çlgvr" localSheetId="15" hidden="1">{#N/A,#N/A,FALSE,"Aging Summary";#N/A,#N/A,FALSE,"Ratio Analysis";#N/A,#N/A,FALSE,"Test 120 Day Accts";#N/A,#N/A,FALSE,"Tickmarks"}</definedName>
    <definedName name="çlgvr" hidden="1">{#N/A,#N/A,FALSE,"Aging Summary";#N/A,#N/A,FALSE,"Ratio Analysis";#N/A,#N/A,FALSE,"Test 120 Day Accts";#N/A,#N/A,FALSE,"Tickmarks"}</definedName>
    <definedName name="çlmdcs" localSheetId="15" hidden="1">{#N/A,#N/A,FALSE,"Aging Summary";#N/A,#N/A,FALSE,"Ratio Analysis";#N/A,#N/A,FALSE,"Test 120 Day Accts";#N/A,#N/A,FALSE,"Tickmarks"}</definedName>
    <definedName name="çlmdcs" hidden="1">{#N/A,#N/A,FALSE,"Aging Summary";#N/A,#N/A,FALSE,"Ratio Analysis";#N/A,#N/A,FALSE,"Test 120 Day Accts";#N/A,#N/A,FALSE,"Tickmarks"}</definedName>
    <definedName name="CMPF_FOB">#REF!</definedName>
    <definedName name="CNLS">#REF!</definedName>
    <definedName name="Cobertura">#REF!</definedName>
    <definedName name="CODE">#REF!</definedName>
    <definedName name="COFINS" localSheetId="15" hidden="1">{"Fecha_Dezembro",#N/A,FALSE,"FECHAMENTO-2002 ";"Defer_Dezermbro",#N/A,FALSE,"DIFERIDO";"Pis_Dezembro",#N/A,FALSE,"PIS COFINS";"Iss_Dezembro",#N/A,FALSE,"ISS"}</definedName>
    <definedName name="COFINS" hidden="1">{"Fecha_Dezembro",#N/A,FALSE,"FECHAMENTO-2002 ";"Defer_Dezermbro",#N/A,FALSE,"DIFERIDO";"Pis_Dezembro",#N/A,FALSE,"PIS COFINS";"Iss_Dezembro",#N/A,FALSE,"ISS"}</definedName>
    <definedName name="cofins1" localSheetId="15"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2" localSheetId="15" hidden="1">{#N/A,#N/A,FALSE,"Extra2";#N/A,#N/A,FALSE,"Comp2";#N/A,#N/A,FALSE,"Ret-PL"}</definedName>
    <definedName name="cofins2" hidden="1">{#N/A,#N/A,FALSE,"Extra2";#N/A,#N/A,FALSE,"Comp2";#N/A,#N/A,FALSE,"Ret-PL"}</definedName>
    <definedName name="COIMEX">#REF!</definedName>
    <definedName name="Coiu" localSheetId="15" hidden="1">{#N/A,#N/A,FALSE,"Aging Summary";#N/A,#N/A,FALSE,"Ratio Analysis";#N/A,#N/A,FALSE,"Test 120 Day Accts";#N/A,#N/A,FALSE,"Tickmarks"}</definedName>
    <definedName name="Coiu" hidden="1">{#N/A,#N/A,FALSE,"Aging Summary";#N/A,#N/A,FALSE,"Ratio Analysis";#N/A,#N/A,FALSE,"Test 120 Day Accts";#N/A,#N/A,FALSE,"Tickmarks"}</definedName>
    <definedName name="COLUNASCAIXA">#REF!</definedName>
    <definedName name="COMITÊ_DIRETORIA">#REF!</definedName>
    <definedName name="COMITÊ_INVESTIMENTOS">#REF!</definedName>
    <definedName name="composicão_01" localSheetId="15" hidden="1">{#N/A,#N/A,FALSE,"Aging Summary";#N/A,#N/A,FALSE,"Ratio Analysis";#N/A,#N/A,FALSE,"Test 120 Day Accts";#N/A,#N/A,FALSE,"Tickmarks"}</definedName>
    <definedName name="composicão_01" hidden="1">{#N/A,#N/A,FALSE,"Aging Summary";#N/A,#N/A,FALSE,"Ratio Analysis";#N/A,#N/A,FALSE,"Test 120 Day Accts";#N/A,#N/A,FALSE,"Tickmarks"}</definedName>
    <definedName name="COMPULSÓRIO">#REF!</definedName>
    <definedName name="CONCIL">#REF!</definedName>
    <definedName name="cons"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1"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1"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2"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2"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3"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3"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4"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5"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ol_trimestre_inicio">#REF!</definedName>
    <definedName name="consolidado"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1"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1"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2"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2"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3"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3"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4"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5"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Contábil" localSheetId="15" hidden="1">{#N/A,#N/A,FALSE,"SIM95"}</definedName>
    <definedName name="Consolidado_Contábil" hidden="1">{#N/A,#N/A,FALSE,"SIM95"}</definedName>
    <definedName name="CONSUMO_BUTADIENO_ESTIRENO_EM_TONELADAS">#REF!</definedName>
    <definedName name="cont_cs">#REF!</definedName>
    <definedName name="cont_cs_asahi">#REF!</definedName>
    <definedName name="cont_dce">#REF!</definedName>
    <definedName name="CONT02092000.4" localSheetId="15" hidden="1">{#N/A,#N/A,FALSE,"1321";#N/A,#N/A,FALSE,"1324";#N/A,#N/A,FALSE,"1333";#N/A,#N/A,FALSE,"1371"}</definedName>
    <definedName name="CONT02092000.4" hidden="1">{#N/A,#N/A,FALSE,"1321";#N/A,#N/A,FALSE,"1324";#N/A,#N/A,FALSE,"1333";#N/A,#N/A,FALSE,"1371"}</definedName>
    <definedName name="CONTAINER">#REF!</definedName>
    <definedName name="CONTROLE_RESULTADOS">#REF!</definedName>
    <definedName name="CORRETAGEM">#REF!</definedName>
    <definedName name="count">#REF!</definedName>
    <definedName name="CPMF">#REF!</definedName>
    <definedName name="CPMF_TOTAL">#REF!</definedName>
    <definedName name="CR" localSheetId="15" hidden="1">{"Title - LC",#N/A,FALSE,"TITLE"}</definedName>
    <definedName name="CR" localSheetId="9" hidden="1">{"Title - LC",#N/A,FALSE,"TITLE"}</definedName>
    <definedName name="CR" localSheetId="10" hidden="1">{"Title - LC",#N/A,FALSE,"TITLE"}</definedName>
    <definedName name="CR" localSheetId="12" hidden="1">{"Title - LC",#N/A,FALSE,"TITLE"}</definedName>
    <definedName name="CR" localSheetId="11" hidden="1">{"Title - LC",#N/A,FALSE,"TITLE"}</definedName>
    <definedName name="CR" hidden="1">{"Title - LC",#N/A,FALSE,"TITLE"}</definedName>
    <definedName name="CSLL">#REF!</definedName>
    <definedName name="ct_cloro_uhde">#REF!</definedName>
    <definedName name="ct_energ_utilid_DCE">#REF!</definedName>
    <definedName name="ct_energia_asahi">#REF!</definedName>
    <definedName name="ct_energia_DCE_uhde">#REF!</definedName>
    <definedName name="ct_energia_uhde">#REF!</definedName>
    <definedName name="ct_eteno_uhde">#REF!</definedName>
    <definedName name="cu102.ShareScalingFactor" hidden="1">1000000</definedName>
    <definedName name="cu103.EmployeeScalingFactor" hidden="1">1000</definedName>
    <definedName name="cu107.DPSSymbol" hidden="1">"R$"</definedName>
    <definedName name="cu107.EPSSymbol" hidden="1">"R$"</definedName>
    <definedName name="cu71.ScalingFactor" hidden="1">1000000</definedName>
    <definedName name="curr">#REF!</definedName>
    <definedName name="currency">#REF!</definedName>
    <definedName name="CurYear">#REF!</definedName>
    <definedName name="custo_desativacao">#REF!</definedName>
    <definedName name="CUSTO_FIXO_CAXIAS">#REF!</definedName>
    <definedName name="custo_fixo_cs_nova">#REF!</definedName>
    <definedName name="custo_fixo_dce_nova">#REF!</definedName>
    <definedName name="CUSTO_FIXO_TRIUNFO_E_CABO">#REF!</definedName>
    <definedName name="custo_oper_01">#REF!</definedName>
    <definedName name="custo_oper_02">#REF!</definedName>
    <definedName name="custo_oper_03">#REF!</definedName>
    <definedName name="custo_oper_04">#REF!</definedName>
    <definedName name="custo_oper_05">#REF!</definedName>
    <definedName name="custo_oper_06">#REF!</definedName>
    <definedName name="custo_oper_07">#REF!</definedName>
    <definedName name="custo_oper_08">#REF!</definedName>
    <definedName name="custo_oper_09">#REF!</definedName>
    <definedName name="custo_oper_10">#REF!</definedName>
    <definedName name="custo_var_DCE_01">#REF!</definedName>
    <definedName name="custo_var_DCE_02">#REF!</definedName>
    <definedName name="custo_var_DCE_03">#REF!</definedName>
    <definedName name="custo_var_DCE_04">#REF!</definedName>
    <definedName name="custo_var_DCE_05">#REF!</definedName>
    <definedName name="custo_var_DCE_06">#REF!</definedName>
    <definedName name="custo_var_DCE_07">#REF!</definedName>
    <definedName name="custo_var_DCE_08">#REF!</definedName>
    <definedName name="custo_var_DCE_09">#REF!</definedName>
    <definedName name="custo_var_DCE_10">#REF!</definedName>
    <definedName name="custo_var_DCE_11">#REF!</definedName>
    <definedName name="CUSTO_VARIÁVEL_DE_VENDAS_FRETE">#REF!</definedName>
    <definedName name="cv_DCE_sem_mp">#REF!</definedName>
    <definedName name="cv_sem_energia_asahi">#REF!</definedName>
    <definedName name="cv_sem_energia_uhde">#REF!</definedName>
    <definedName name="cvbjhty"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1"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2"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3"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4"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5"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d" localSheetId="15" hidden="1">{"'RR'!$A$2:$E$81"}</definedName>
    <definedName name="d" localSheetId="9" hidden="1">{"'RR'!$A$2:$E$81"}</definedName>
    <definedName name="d" localSheetId="10" hidden="1">{"'RR'!$A$2:$E$81"}</definedName>
    <definedName name="d" localSheetId="12" hidden="1">{"'RR'!$A$2:$E$81"}</definedName>
    <definedName name="d" localSheetId="11" hidden="1">{"'RR'!$A$2:$E$81"}</definedName>
    <definedName name="d" hidden="1">{"'RR'!$A$2:$E$81"}</definedName>
    <definedName name="da" localSheetId="15" hidden="1">{"'RR'!$A$2:$E$81"}</definedName>
    <definedName name="da" localSheetId="9" hidden="1">{"'RR'!$A$2:$E$81"}</definedName>
    <definedName name="da" localSheetId="10" hidden="1">{"'RR'!$A$2:$E$81"}</definedName>
    <definedName name="da" localSheetId="12" hidden="1">{"'RR'!$A$2:$E$81"}</definedName>
    <definedName name="da" localSheetId="11" hidden="1">{"'RR'!$A$2:$E$81"}</definedName>
    <definedName name="da" hidden="1">{"'RR'!$A$2:$E$81"}</definedName>
    <definedName name="daniel" localSheetId="15" hidden="1">{"'RR'!$A$2:$E$81"}</definedName>
    <definedName name="daniel" localSheetId="9" hidden="1">{"'RR'!$A$2:$E$81"}</definedName>
    <definedName name="daniel" localSheetId="10" hidden="1">{"'RR'!$A$2:$E$81"}</definedName>
    <definedName name="daniel" localSheetId="12" hidden="1">{"'RR'!$A$2:$E$81"}</definedName>
    <definedName name="daniel" localSheetId="11" hidden="1">{"'RR'!$A$2:$E$81"}</definedName>
    <definedName name="daniel" hidden="1">{"'RR'!$A$2:$E$81"}</definedName>
    <definedName name="data">#REF!</definedName>
    <definedName name="DATA.NAMES">#REF!</definedName>
    <definedName name="DATA.TABLE">#REF!</definedName>
    <definedName name="DATA.TITLES">#REF!</definedName>
    <definedName name="Date">#REF!</definedName>
    <definedName name="dchart26" hidden="1">#REF!</definedName>
    <definedName name="dchart31" hidden="1">#REF!</definedName>
    <definedName name="ddd" localSheetId="15" hidden="1">{#N/A,#N/A,FALSE,"ACODECEC"}</definedName>
    <definedName name="ddd" hidden="1">{#N/A,#N/A,FALSE,"ACODECEC"}</definedName>
    <definedName name="dddd">#N/A</definedName>
    <definedName name="ddddddd" localSheetId="15" hidden="1">{"'RR'!$A$2:$E$81"}</definedName>
    <definedName name="ddddddd" localSheetId="9" hidden="1">{"'RR'!$A$2:$E$81"}</definedName>
    <definedName name="ddddddd" localSheetId="10" hidden="1">{"'RR'!$A$2:$E$81"}</definedName>
    <definedName name="ddddddd" localSheetId="12" hidden="1">{"'RR'!$A$2:$E$81"}</definedName>
    <definedName name="ddddddd" localSheetId="11" hidden="1">{"'RR'!$A$2:$E$81"}</definedName>
    <definedName name="ddddddd" hidden="1">{"'RR'!$A$2:$E$81"}</definedName>
    <definedName name="dddddddddd">#N/A</definedName>
    <definedName name="dddddddddddd" localSheetId="15" hidden="1">{0,#N/A,FALSE,0;0,#N/A,FALSE,0;0,#N/A,FALSE,0;0,#N/A,FALSE,0}</definedName>
    <definedName name="dddddddddddd" hidden="1">{0,#N/A,FALSE,0;0,#N/A,FALSE,0;0,#N/A,FALSE,0;0,#N/A,FALSE,0}</definedName>
    <definedName name="dddfdfgdfgdf" localSheetId="15" hidden="1">{#N/A,#N/A,FALSE,"RESULT";#N/A,#N/A,FALSE,"FAT";#N/A,#N/A,FALSE,"CONS";#N/A,#N/A,FALSE,"ADM";#N/A,#N/A,FALSE,"PAT";#N/A,#N/A,FALSE,"COM";#N/A,#N/A,FALSE,"OPE";#N/A,#N/A,FALSE,"PRO";#N/A,#N/A,FALSE,"DEP";#N/A,#N/A,FALSE,"OBR";#N/A,#N/A,FALSE,"RES"}</definedName>
    <definedName name="dddfdfgdfgdf" hidden="1">{#N/A,#N/A,FALSE,"RESULT";#N/A,#N/A,FALSE,"FAT";#N/A,#N/A,FALSE,"CONS";#N/A,#N/A,FALSE,"ADM";#N/A,#N/A,FALSE,"PAT";#N/A,#N/A,FALSE,"COM";#N/A,#N/A,FALSE,"OPE";#N/A,#N/A,FALSE,"PRO";#N/A,#N/A,FALSE,"DEP";#N/A,#N/A,FALSE,"OBR";#N/A,#N/A,FALSE,"RES"}</definedName>
    <definedName name="ddeqwe" localSheetId="15" hidden="1">{#N/A,#N/A,FALSE,"SIM95"}</definedName>
    <definedName name="ddeqwe" hidden="1">{#N/A,#N/A,FALSE,"SIM95"}</definedName>
    <definedName name="ddgfdvgdg"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ddgfdvgdg" hidden="1">{TRUE,TRUE,-1.25,-15.5,604.5,366.75,FALSE,FALSE,TRUE,TRUE,0,1,#N/A,1,#N/A,9.0125,24.4117647058824,1,FALSE,FALSE,3,TRUE,1,FALSE,100,"Swvu.PLANILHA2.","ACwvu.PLANILHA2.",#N/A,FALSE,FALSE,0.787401575,0.34,0.46,0.5,1,"","",FALSE,FALSE,FALSE,FALSE,1,#N/A,1,1,FALSE,FALSE,#N/A,#N/A,FALSE,FALSE,FALSE,9,65532,65532,FALSE,FALSE,TRUE,TRUE,TRUE}</definedName>
    <definedName name="de" localSheetId="15" hidden="1">{"Fecha_Dezembro",#N/A,FALSE,"FECHAMENTO-2002 ";"Defer_Dezermbro",#N/A,FALSE,"DIFERIDO";"Pis_Dezembro",#N/A,FALSE,"PIS COFINS";"Iss_Dezembro",#N/A,FALSE,"ISS"}</definedName>
    <definedName name="de" hidden="1">{"Fecha_Dezembro",#N/A,FALSE,"FECHAMENTO-2002 ";"Defer_Dezermbro",#N/A,FALSE,"DIFERIDO";"Pis_Dezembro",#N/A,FALSE,"PIS COFINS";"Iss_Dezembro",#N/A,FALSE,"ISS"}</definedName>
    <definedName name="Debt.Model.Table">#REF!</definedName>
    <definedName name="DebUsed">#REF!</definedName>
    <definedName name="DEC">#REF!</definedName>
    <definedName name="deee" localSheetId="15"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f_War_Per">#REF!</definedName>
    <definedName name="dek" localSheetId="15" hidden="1">{"FS`s",#N/A,TRUE,"FS's";"Icome St",#N/A,TRUE,"Income St.";"Balance Sh",#N/A,TRUE,"Balance Sh.";"Gross Margin",#N/A,TRUE,"Gross Margin"}</definedName>
    <definedName name="dek" hidden="1">{"FS`s",#N/A,TRUE,"FS's";"Icome St",#N/A,TRUE,"Income St.";"Balance Sh",#N/A,TRUE,"Balance Sh.";"Gross Margin",#N/A,TRUE,"Gross Margin"}</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15" hidden="1">{#N/A,#N/A,TRUE,"Total";#N/A,#N/A,TRUE,"Crop Harvesting";#N/A,#N/A,TRUE,"Hay &amp; Forage";#N/A,#N/A,TRUE,"CROP PRODUCTION";#N/A,#N/A,TRUE,"TRACTOR";#N/A,#N/A,TRUE,"Crawlers &amp; Dozers";#N/A,#N/A,TRUE,"TLB";#N/A,#N/A,TRUE,"Excavators";#N/A,#N/A,TRUE,"Loaders and Graders ";#N/A,#N/A,TRUE,"Skid Steer Loaders"}</definedName>
    <definedName name="delete" localSheetId="9" hidden="1">{#N/A,#N/A,TRUE,"Total";#N/A,#N/A,TRUE,"Crop Harvesting";#N/A,#N/A,TRUE,"Hay &amp; Forage";#N/A,#N/A,TRUE,"CROP PRODUCTION";#N/A,#N/A,TRUE,"TRACTOR";#N/A,#N/A,TRUE,"Crawlers &amp; Dozers";#N/A,#N/A,TRUE,"TLB";#N/A,#N/A,TRUE,"Excavators";#N/A,#N/A,TRUE,"Loaders and Graders ";#N/A,#N/A,TRUE,"Skid Steer Loaders"}</definedName>
    <definedName name="delete" localSheetId="10" hidden="1">{#N/A,#N/A,TRUE,"Total";#N/A,#N/A,TRUE,"Crop Harvesting";#N/A,#N/A,TRUE,"Hay &amp; Forage";#N/A,#N/A,TRUE,"CROP PRODUCTION";#N/A,#N/A,TRUE,"TRACTOR";#N/A,#N/A,TRUE,"Crawlers &amp; Dozers";#N/A,#N/A,TRUE,"TLB";#N/A,#N/A,TRUE,"Excavators";#N/A,#N/A,TRUE,"Loaders and Graders ";#N/A,#N/A,TRUE,"Skid Steer Loaders"}</definedName>
    <definedName name="delete" localSheetId="12" hidden="1">{#N/A,#N/A,TRUE,"Total";#N/A,#N/A,TRUE,"Crop Harvesting";#N/A,#N/A,TRUE,"Hay &amp; Forage";#N/A,#N/A,TRUE,"CROP PRODUCTION";#N/A,#N/A,TRUE,"TRACTOR";#N/A,#N/A,TRUE,"Crawlers &amp; Dozers";#N/A,#N/A,TRUE,"TLB";#N/A,#N/A,TRUE,"Excavators";#N/A,#N/A,TRUE,"Loaders and Graders ";#N/A,#N/A,TRUE,"Skid Steer Loaders"}</definedName>
    <definedName name="delete" localSheetId="11"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15" hidden="1">{#N/A,#N/A,TRUE,"7d";#N/A,#N/A,TRUE,"7g";#N/A,#N/A,TRUE,"7i"}</definedName>
    <definedName name="Delta" localSheetId="9" hidden="1">{#N/A,#N/A,TRUE,"7d";#N/A,#N/A,TRUE,"7g";#N/A,#N/A,TRUE,"7i"}</definedName>
    <definedName name="Delta" localSheetId="10" hidden="1">{#N/A,#N/A,TRUE,"7d";#N/A,#N/A,TRUE,"7g";#N/A,#N/A,TRUE,"7i"}</definedName>
    <definedName name="Delta" localSheetId="12" hidden="1">{#N/A,#N/A,TRUE,"7d";#N/A,#N/A,TRUE,"7g";#N/A,#N/A,TRUE,"7i"}</definedName>
    <definedName name="Delta" localSheetId="11" hidden="1">{#N/A,#N/A,TRUE,"7d";#N/A,#N/A,TRUE,"7g";#N/A,#N/A,TRUE,"7i"}</definedName>
    <definedName name="Delta" hidden="1">{#N/A,#N/A,TRUE,"7d";#N/A,#N/A,TRUE,"7g";#N/A,#N/A,TRUE,"7i"}</definedName>
    <definedName name="depr_02">#REF!</definedName>
    <definedName name="depr_03">#REF!</definedName>
    <definedName name="depr_04">#REF!</definedName>
    <definedName name="depr_05">#REF!</definedName>
    <definedName name="depr_06">#REF!</definedName>
    <definedName name="depr_07">#REF!</definedName>
    <definedName name="depr_08">#REF!</definedName>
    <definedName name="depr_09">#REF!</definedName>
    <definedName name="depr_10">#REF!</definedName>
    <definedName name="des" localSheetId="15" hidden="1">{#N/A,#N/A,FALSE,"Plan1";#N/A,#N/A,FALSE,"Plan2"}</definedName>
    <definedName name="des" hidden="1">{#N/A,#N/A,FALSE,"Plan1";#N/A,#N/A,FALSE,"Plan2"}</definedName>
    <definedName name="desc" localSheetId="15" hidden="1">{#N/A,#N/A,FALSE,"Plan1";#N/A,#N/A,FALSE,"Plan2"}</definedName>
    <definedName name="desc" hidden="1">{#N/A,#N/A,FALSE,"Plan1";#N/A,#N/A,FALSE,"Plan2"}</definedName>
    <definedName name="DESC_FRETE">#REF!</definedName>
    <definedName name="desconto">#REF!</definedName>
    <definedName name="DESOVA">#REF!</definedName>
    <definedName name="DESP_RIO">#REF!</definedName>
    <definedName name="DESPACHANTE">#REF!</definedName>
    <definedName name="DESPACHANTE_RIO">#REF!</definedName>
    <definedName name="DESPACHANTE_VITORIA">#REF!</definedName>
    <definedName name="DESPESA_ORIGEM">#REF!</definedName>
    <definedName name="DESPESAS">#REF!</definedName>
    <definedName name="DESPFIN">#N/A</definedName>
    <definedName name="DESPORIGEM_USD">#REF!</definedName>
    <definedName name="Details">#REF!</definedName>
    <definedName name="Detalle_pedido_ampliado">#REF!</definedName>
    <definedName name="dggfdg" localSheetId="15" hidden="1">{#N/A,#N/A,FALSE,"Plan1";#N/A,#N/A,FALSE,"Plan2"}</definedName>
    <definedName name="dggfdg" hidden="1">{#N/A,#N/A,FALSE,"Plan1";#N/A,#N/A,FALSE,"Plan2"}</definedName>
    <definedName name="DGHNGHDN" localSheetId="15" hidden="1">{#N/A,#N/A,FALSE,"PRJCTED QTRLY $'s"}</definedName>
    <definedName name="DGHNGHDN" hidden="1">{#N/A,#N/A,FALSE,"PRJCTED QTRLY $'s"}</definedName>
    <definedName name="DGHNGHDN_1" localSheetId="15" hidden="1">{#N/A,#N/A,FALSE,"PRJCTED QTRLY $'s"}</definedName>
    <definedName name="DGHNGHDN_1" hidden="1">{#N/A,#N/A,FALSE,"PRJCTED QTRLY $'s"}</definedName>
    <definedName name="DGHNGHDN_2" localSheetId="15" hidden="1">{#N/A,#N/A,FALSE,"PRJCTED QTRLY $'s"}</definedName>
    <definedName name="DGHNGHDN_2" hidden="1">{#N/A,#N/A,FALSE,"PRJCTED QTRLY $'s"}</definedName>
    <definedName name="DGHNGHDN_3" localSheetId="15" hidden="1">{#N/A,#N/A,FALSE,"PRJCTED QTRLY $'s"}</definedName>
    <definedName name="DGHNGHDN_3" hidden="1">{#N/A,#N/A,FALSE,"PRJCTED QTRLY $'s"}</definedName>
    <definedName name="DGHNGHDN_4" localSheetId="15" hidden="1">{#N/A,#N/A,FALSE,"PRJCTED QTRLY $'s"}</definedName>
    <definedName name="DGHNGHDN_4" hidden="1">{#N/A,#N/A,FALSE,"PRJCTED QTRLY $'s"}</definedName>
    <definedName name="DGHNGHDN_5" localSheetId="15" hidden="1">{#N/A,#N/A,FALSE,"PRJCTED QTRLY $'s"}</definedName>
    <definedName name="DGHNGHDN_5" hidden="1">{#N/A,#N/A,FALSE,"PRJCTED QTRLY $'s"}</definedName>
    <definedName name="DGHNGHN"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1"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2"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3"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4"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5"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H" localSheetId="15" hidden="1">{"'PRODUCTIONCOST SHEET'!$B$3:$G$48"}</definedName>
    <definedName name="DGHNH" hidden="1">{"'PRODUCTIONCOST SHEET'!$B$3:$G$48"}</definedName>
    <definedName name="DGHNH_1" localSheetId="15" hidden="1">{"'PRODUCTIONCOST SHEET'!$B$3:$G$48"}</definedName>
    <definedName name="DGHNH_1" hidden="1">{"'PRODUCTIONCOST SHEET'!$B$3:$G$48"}</definedName>
    <definedName name="DGHNH_2" localSheetId="15" hidden="1">{"'PRODUCTIONCOST SHEET'!$B$3:$G$48"}</definedName>
    <definedName name="DGHNH_2" hidden="1">{"'PRODUCTIONCOST SHEET'!$B$3:$G$48"}</definedName>
    <definedName name="DGHNH_3" localSheetId="15" hidden="1">{"'PRODUCTIONCOST SHEET'!$B$3:$G$48"}</definedName>
    <definedName name="DGHNH_3" hidden="1">{"'PRODUCTIONCOST SHEET'!$B$3:$G$48"}</definedName>
    <definedName name="DGHNH_4" localSheetId="15" hidden="1">{"'PRODUCTIONCOST SHEET'!$B$3:$G$48"}</definedName>
    <definedName name="DGHNH_4" hidden="1">{"'PRODUCTIONCOST SHEET'!$B$3:$G$48"}</definedName>
    <definedName name="DGHNH_5" localSheetId="15" hidden="1">{"'PRODUCTIONCOST SHEET'!$B$3:$G$48"}</definedName>
    <definedName name="DGHNH_5" hidden="1">{"'PRODUCTIONCOST SHEET'!$B$3:$G$48"}</definedName>
    <definedName name="DIF..FRETE">#REF!</definedName>
    <definedName name="DIF._CAMBIAL">#REF!</definedName>
    <definedName name="DIF_CAMBIAL">#REF!</definedName>
    <definedName name="DIF_FOB">#REF!</definedName>
    <definedName name="DIF_FRETE">#REF!</definedName>
    <definedName name="DIR" localSheetId="15"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ksndas" localSheetId="15" hidden="1">{"'RR'!$A$2:$E$81"}</definedName>
    <definedName name="dksndas" localSheetId="9" hidden="1">{"'RR'!$A$2:$E$81"}</definedName>
    <definedName name="dksndas" localSheetId="10" hidden="1">{"'RR'!$A$2:$E$81"}</definedName>
    <definedName name="dksndas" localSheetId="12" hidden="1">{"'RR'!$A$2:$E$81"}</definedName>
    <definedName name="dksndas" localSheetId="11" hidden="1">{"'RR'!$A$2:$E$81"}</definedName>
    <definedName name="dksndas" hidden="1">{"'RR'!$A$2:$E$81"}</definedName>
    <definedName name="DLN">#REF!</definedName>
    <definedName name="DLO">#REF!</definedName>
    <definedName name="DME_Dirty" hidden="1">"Hamis"</definedName>
    <definedName name="DME_LocalFile" hidden="1">"Igaz"</definedName>
    <definedName name="dolar">#REF!</definedName>
    <definedName name="dsadas" localSheetId="15" hidden="1">{#N/A,#N/A,FALSE,"Aging Summary";#N/A,#N/A,FALSE,"Ratio Analysis";#N/A,#N/A,FALSE,"Test 120 Day Accts";#N/A,#N/A,FALSE,"Tickmarks"}</definedName>
    <definedName name="dsadas" localSheetId="9" hidden="1">{#N/A,#N/A,FALSE,"Aging Summary";#N/A,#N/A,FALSE,"Ratio Analysis";#N/A,#N/A,FALSE,"Test 120 Day Accts";#N/A,#N/A,FALSE,"Tickmarks"}</definedName>
    <definedName name="dsadas" localSheetId="10" hidden="1">{#N/A,#N/A,FALSE,"Aging Summary";#N/A,#N/A,FALSE,"Ratio Analysis";#N/A,#N/A,FALSE,"Test 120 Day Accts";#N/A,#N/A,FALSE,"Tickmarks"}</definedName>
    <definedName name="dsadas" localSheetId="12" hidden="1">{#N/A,#N/A,FALSE,"Aging Summary";#N/A,#N/A,FALSE,"Ratio Analysis";#N/A,#N/A,FALSE,"Test 120 Day Accts";#N/A,#N/A,FALSE,"Tickmarks"}</definedName>
    <definedName name="dsadas" localSheetId="11"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15" hidden="1">{"'RR'!$A$2:$E$81"}</definedName>
    <definedName name="dsagdhasdashfdj" localSheetId="9" hidden="1">{"'RR'!$A$2:$E$81"}</definedName>
    <definedName name="dsagdhasdashfdj" localSheetId="10" hidden="1">{"'RR'!$A$2:$E$81"}</definedName>
    <definedName name="dsagdhasdashfdj" localSheetId="12" hidden="1">{"'RR'!$A$2:$E$81"}</definedName>
    <definedName name="dsagdhasdashfdj" localSheetId="11" hidden="1">{"'RR'!$A$2:$E$81"}</definedName>
    <definedName name="dsagdhasdashfdj" hidden="1">{"'RR'!$A$2:$E$81"}</definedName>
    <definedName name="DSRAAdditions_Financing">#REF!</definedName>
    <definedName name="DTA">#REF!</definedName>
    <definedName name="DTA_RIO">#REF!</definedName>
    <definedName name="DTAS">#REF!</definedName>
    <definedName name="DTUYJDGJDGGHDGH"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1"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2"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3"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4"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5"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E">#REF!</definedName>
    <definedName name="E.On" localSheetId="15" hidden="1">{#N/A,#N/A,FALSE,"Eastern";#N/A,#N/A,FALSE,"Western"}</definedName>
    <definedName name="E.On" hidden="1">{#N/A,#N/A,FALSE,"Eastern";#N/A,#N/A,FALSE,"Western"}</definedName>
    <definedName name="E.On_1" localSheetId="15" hidden="1">{#N/A,#N/A,FALSE,"Eastern";#N/A,#N/A,FALSE,"Western"}</definedName>
    <definedName name="E.On_1" hidden="1">{#N/A,#N/A,FALSE,"Eastern";#N/A,#N/A,FALSE,"Western"}</definedName>
    <definedName name="E.On_2" localSheetId="15" hidden="1">{#N/A,#N/A,FALSE,"Eastern";#N/A,#N/A,FALSE,"Western"}</definedName>
    <definedName name="E.On_2" hidden="1">{#N/A,#N/A,FALSE,"Eastern";#N/A,#N/A,FALSE,"Western"}</definedName>
    <definedName name="E.On_3" localSheetId="15" hidden="1">{#N/A,#N/A,FALSE,"Eastern";#N/A,#N/A,FALSE,"Western"}</definedName>
    <definedName name="E.On_3" hidden="1">{#N/A,#N/A,FALSE,"Eastern";#N/A,#N/A,FALSE,"Western"}</definedName>
    <definedName name="E.On_4" localSheetId="15" hidden="1">{#N/A,#N/A,FALSE,"Eastern";#N/A,#N/A,FALSE,"Western"}</definedName>
    <definedName name="E.On_4" hidden="1">{#N/A,#N/A,FALSE,"Eastern";#N/A,#N/A,FALSE,"Western"}</definedName>
    <definedName name="E.On_5" localSheetId="15" hidden="1">{#N/A,#N/A,FALSE,"Eastern";#N/A,#N/A,FALSE,"Western"}</definedName>
    <definedName name="E.On_5" hidden="1">{#N/A,#N/A,FALSE,"Eastern";#N/A,#N/A,FALSE,"Western"}</definedName>
    <definedName name="e_1" localSheetId="15" hidden="1">{#N/A,#N/A,FALSE,"model"}</definedName>
    <definedName name="e_1" hidden="1">{#N/A,#N/A,FALSE,"model"}</definedName>
    <definedName name="e_2" localSheetId="15" hidden="1">{#N/A,#N/A,FALSE,"model"}</definedName>
    <definedName name="e_2" hidden="1">{#N/A,#N/A,FALSE,"model"}</definedName>
    <definedName name="e_3" localSheetId="15" hidden="1">{#N/A,#N/A,FALSE,"model"}</definedName>
    <definedName name="e_3" hidden="1">{#N/A,#N/A,FALSE,"model"}</definedName>
    <definedName name="e_4" localSheetId="15" hidden="1">{#N/A,#N/A,FALSE,"model"}</definedName>
    <definedName name="e_4" hidden="1">{#N/A,#N/A,FALSE,"model"}</definedName>
    <definedName name="e_5" localSheetId="15" hidden="1">{#N/A,#N/A,FALSE,"model"}</definedName>
    <definedName name="e_5" hidden="1">{#N/A,#N/A,FALSE,"model"}</definedName>
    <definedName name="EBITDA_01">#REF!</definedName>
    <definedName name="EBITDA_02">#REF!</definedName>
    <definedName name="EBITDA_03">#REF!</definedName>
    <definedName name="EBITDA_04">#REF!</definedName>
    <definedName name="EBITDA_05">#REF!</definedName>
    <definedName name="EBITDA_06">#REF!</definedName>
    <definedName name="EBITDA_07">#REF!</definedName>
    <definedName name="EBITDA_08">#REF!</definedName>
    <definedName name="EBITDA_09">#REF!</definedName>
    <definedName name="EBITDA_10">#REF!</definedName>
    <definedName name="EBITDA_11">#REF!</definedName>
    <definedName name="echart31" hidden="1">#REF!</definedName>
    <definedName name="edif_cs">#REF!</definedName>
    <definedName name="edif_cs_asahi">#REF!</definedName>
    <definedName name="eede" localSheetId="15"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VOL">#REF!</definedName>
    <definedName name="EFFICIENZA">#REF!</definedName>
    <definedName name="efic_retificacao">#REF!</definedName>
    <definedName name="ELIMLUCRO_1"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1"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1"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2"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2"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3"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3"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4"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4"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5"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5" hidden="1">{TRUE,TRUE,-1.25,-15.5,484.5,278.25,FALSE,FALSE,TRUE,FALSE,0,3,#N/A,574,#N/A,6.75,22.5714285714286,1,FALSE,FALSE,3,TRUE,1,FALSE,100,"Swvu.ELIMLUCRO.","ACwvu.ELIMLUCRO.",#N/A,FALSE,FALSE,0,0,0,0,2,"","",FALSE,FALSE,FALSE,FALSE,1,90,#N/A,#N/A,"=R1C1:R650C11",FALSE,#N/A,#N/A,FALSE,FALSE,FALSE,1,65532,65532,FALSE,FALSE,TRUE,TRUE,TRUE}</definedName>
    <definedName name="Emp_Fin_Captacaes_no_exercicio">#REF!</definedName>
    <definedName name="Emp_Fin_Captações">#REF!</definedName>
    <definedName name="Emp_Fin_Covenants_financeiros">#REF!</definedName>
    <definedName name="Emp_Fin_Cronograma_de_pagamento">#REF!</definedName>
    <definedName name="Emp_Fin_Debentures">#REF!</definedName>
    <definedName name="Emp_Fin_Liquidações">#REF!</definedName>
    <definedName name="Emp_Fin_Movimentacao_do_saldo__Movimentacao">#REF!</definedName>
    <definedName name="Emp_Fin_Movimentacao_do_saldo__MovimentacaoAnoAnt">#REF!</definedName>
    <definedName name="Emp_Fin_Periodo_de_apuracao">#REF!</definedName>
    <definedName name="Emp_Fin_Suspensao_de_pagamentos">#REF!</definedName>
    <definedName name="Emp_Fin_UGC">#REF!</definedName>
    <definedName name="EmpArvN">#REF!</definedName>
    <definedName name="Empresa">#REF!</definedName>
    <definedName name="ENCERRAMENTO">#REF!</definedName>
    <definedName name="Endesa" localSheetId="15" hidden="1">{#N/A,#N/A,FALSE,"Eastern";#N/A,#N/A,FALSE,"Western"}</definedName>
    <definedName name="Endesa" hidden="1">{#N/A,#N/A,FALSE,"Eastern";#N/A,#N/A,FALSE,"Western"}</definedName>
    <definedName name="Endesa_1" localSheetId="15" hidden="1">{#N/A,#N/A,FALSE,"Eastern";#N/A,#N/A,FALSE,"Western"}</definedName>
    <definedName name="Endesa_1" hidden="1">{#N/A,#N/A,FALSE,"Eastern";#N/A,#N/A,FALSE,"Western"}</definedName>
    <definedName name="Endesa_2" localSheetId="15" hidden="1">{#N/A,#N/A,FALSE,"Eastern";#N/A,#N/A,FALSE,"Western"}</definedName>
    <definedName name="Endesa_2" hidden="1">{#N/A,#N/A,FALSE,"Eastern";#N/A,#N/A,FALSE,"Western"}</definedName>
    <definedName name="Endesa_3" localSheetId="15" hidden="1">{#N/A,#N/A,FALSE,"Eastern";#N/A,#N/A,FALSE,"Western"}</definedName>
    <definedName name="Endesa_3" hidden="1">{#N/A,#N/A,FALSE,"Eastern";#N/A,#N/A,FALSE,"Western"}</definedName>
    <definedName name="Endesa_4" localSheetId="15" hidden="1">{#N/A,#N/A,FALSE,"Eastern";#N/A,#N/A,FALSE,"Western"}</definedName>
    <definedName name="Endesa_4" hidden="1">{#N/A,#N/A,FALSE,"Eastern";#N/A,#N/A,FALSE,"Western"}</definedName>
    <definedName name="Endesa_5" localSheetId="15" hidden="1">{#N/A,#N/A,FALSE,"Eastern";#N/A,#N/A,FALSE,"Western"}</definedName>
    <definedName name="Endesa_5" hidden="1">{#N/A,#N/A,FALSE,"Eastern";#N/A,#N/A,FALSE,"Western"}</definedName>
    <definedName name="EndOfConstructionACL">#REF!</definedName>
    <definedName name="EndOfConstructionACR">#REF!</definedName>
    <definedName name="EndOfYear">#REF!</definedName>
    <definedName name="EndOperations">#REF!</definedName>
    <definedName name="enel" localSheetId="15" hidden="1">{#N/A,#N/A,FALSE,"Eastern";#N/A,#N/A,FALSE,"Western"}</definedName>
    <definedName name="enel" hidden="1">{#N/A,#N/A,FALSE,"Eastern";#N/A,#N/A,FALSE,"Western"}</definedName>
    <definedName name="enel_1" localSheetId="15" hidden="1">{#N/A,#N/A,FALSE,"Eastern";#N/A,#N/A,FALSE,"Western"}</definedName>
    <definedName name="enel_1" hidden="1">{#N/A,#N/A,FALSE,"Eastern";#N/A,#N/A,FALSE,"Western"}</definedName>
    <definedName name="enel_2" localSheetId="15" hidden="1">{#N/A,#N/A,FALSE,"Eastern";#N/A,#N/A,FALSE,"Western"}</definedName>
    <definedName name="enel_2" hidden="1">{#N/A,#N/A,FALSE,"Eastern";#N/A,#N/A,FALSE,"Western"}</definedName>
    <definedName name="enel_3" localSheetId="15" hidden="1">{#N/A,#N/A,FALSE,"Eastern";#N/A,#N/A,FALSE,"Western"}</definedName>
    <definedName name="enel_3" hidden="1">{#N/A,#N/A,FALSE,"Eastern";#N/A,#N/A,FALSE,"Western"}</definedName>
    <definedName name="enel_4" localSheetId="15" hidden="1">{#N/A,#N/A,FALSE,"Eastern";#N/A,#N/A,FALSE,"Western"}</definedName>
    <definedName name="enel_4" hidden="1">{#N/A,#N/A,FALSE,"Eastern";#N/A,#N/A,FALSE,"Western"}</definedName>
    <definedName name="enel_5" localSheetId="15" hidden="1">{#N/A,#N/A,FALSE,"Eastern";#N/A,#N/A,FALSE,"Western"}</definedName>
    <definedName name="enel_5" hidden="1">{#N/A,#N/A,FALSE,"Eastern";#N/A,#N/A,FALSE,"Western"}</definedName>
    <definedName name="ENG_CHANGE">#REF!</definedName>
    <definedName name="ENGINECOSTS">#REF!</definedName>
    <definedName name="EOC">#REF!</definedName>
    <definedName name="epc_cs">#REF!</definedName>
    <definedName name="epc_cs_asahi">#REF!</definedName>
    <definedName name="epc_dce">#REF!</definedName>
    <definedName name="EPC_price">#REF!</definedName>
    <definedName name="ERERE" localSheetId="15" hidden="1">{"FS`s",#N/A,TRUE,"FS's";"Icome St",#N/A,TRUE,"Income St.";"Balance Sh",#N/A,TRUE,"Balance Sh.";"Gross Margin",#N/A,TRUE,"Gross Margin"}</definedName>
    <definedName name="ERERE" hidden="1">{"FS`s",#N/A,TRUE,"FS's";"Icome St",#N/A,TRUE,"Income St.";"Balance Sh",#N/A,TRUE,"Balance Sh.";"Gross Margin",#N/A,TRUE,"Gross Margin"}</definedName>
    <definedName name="esd" localSheetId="15" hidden="1">{#N/A,#N/A,FALSE,"Eastern";#N/A,#N/A,FALSE,"Western"}</definedName>
    <definedName name="esd" hidden="1">{#N/A,#N/A,FALSE,"Eastern";#N/A,#N/A,FALSE,"Western"}</definedName>
    <definedName name="esd_1" localSheetId="15" hidden="1">{#N/A,#N/A,FALSE,"Eastern";#N/A,#N/A,FALSE,"Western"}</definedName>
    <definedName name="esd_1" hidden="1">{#N/A,#N/A,FALSE,"Eastern";#N/A,#N/A,FALSE,"Western"}</definedName>
    <definedName name="esd_2" localSheetId="15" hidden="1">{#N/A,#N/A,FALSE,"Eastern";#N/A,#N/A,FALSE,"Western"}</definedName>
    <definedName name="esd_2" hidden="1">{#N/A,#N/A,FALSE,"Eastern";#N/A,#N/A,FALSE,"Western"}</definedName>
    <definedName name="esd_3" localSheetId="15" hidden="1">{#N/A,#N/A,FALSE,"Eastern";#N/A,#N/A,FALSE,"Western"}</definedName>
    <definedName name="esd_3" hidden="1">{#N/A,#N/A,FALSE,"Eastern";#N/A,#N/A,FALSE,"Western"}</definedName>
    <definedName name="esd_4" localSheetId="15" hidden="1">{#N/A,#N/A,FALSE,"Eastern";#N/A,#N/A,FALSE,"Western"}</definedName>
    <definedName name="esd_4" hidden="1">{#N/A,#N/A,FALSE,"Eastern";#N/A,#N/A,FALSE,"Western"}</definedName>
    <definedName name="esd_5" localSheetId="15" hidden="1">{#N/A,#N/A,FALSE,"Eastern";#N/A,#N/A,FALSE,"Western"}</definedName>
    <definedName name="esd_5" hidden="1">{#N/A,#N/A,FALSE,"Eastern";#N/A,#N/A,FALSE,"Western"}</definedName>
    <definedName name="Estimate_Types">#REF!</definedName>
    <definedName name="Estoque_jan" localSheetId="15" hidden="1">{"'RR'!$A$2:$E$81"}</definedName>
    <definedName name="Estoque_jan" localSheetId="9" hidden="1">{"'RR'!$A$2:$E$81"}</definedName>
    <definedName name="Estoque_jan" localSheetId="10" hidden="1">{"'RR'!$A$2:$E$81"}</definedName>
    <definedName name="Estoque_jan" localSheetId="12" hidden="1">{"'RR'!$A$2:$E$81"}</definedName>
    <definedName name="Estoque_jan" localSheetId="11" hidden="1">{"'RR'!$A$2:$E$81"}</definedName>
    <definedName name="Estoque_jan" hidden="1">{"'RR'!$A$2:$E$81"}</definedName>
    <definedName name="EUROpUSD">#REF!</definedName>
    <definedName name="eutu" localSheetId="15" hidden="1">{"SCH35",#N/A,FALSE,"5X3";"SCH36",#N/A,FALSE,"5X3";"SCH37",#N/A,FALSE,"5X3";"SCH38",#N/A,FALSE,"5X3";"SCH39A",#N/A,FALSE,"5X3";"SCH39B",#N/A,FALSE,"5X3";"SCH40",#N/A,FALSE,"5X3"}</definedName>
    <definedName name="eutu" hidden="1">{"SCH35",#N/A,FALSE,"5X3";"SCH36",#N/A,FALSE,"5X3";"SCH37",#N/A,FALSE,"5X3";"SCH38",#N/A,FALSE,"5X3";"SCH39A",#N/A,FALSE,"5X3";"SCH39B",#N/A,FALSE,"5X3";"SCH40",#N/A,FALSE,"5X3"}</definedName>
    <definedName name="EVOL">#REF!</definedName>
    <definedName name="ex_epc_cs">#REF!</definedName>
    <definedName name="ex_epc_cs_asahi">#REF!</definedName>
    <definedName name="EX_WORKS">#REF!</definedName>
    <definedName name="Exchange_Rates">#REF!</definedName>
    <definedName name="ExpandOutputs">#N/A</definedName>
    <definedName name="ExpandVPeriods">#REF!</definedName>
    <definedName name="ExportFile">#REF!</definedName>
    <definedName name="ezaqs" localSheetId="15" hidden="1">{#N/A,#N/A,FALSE,"Eastern";#N/A,#N/A,FALSE,"Western"}</definedName>
    <definedName name="ezaqs" hidden="1">{#N/A,#N/A,FALSE,"Eastern";#N/A,#N/A,FALSE,"Western"}</definedName>
    <definedName name="ezaqs_1" localSheetId="15" hidden="1">{#N/A,#N/A,FALSE,"Eastern";#N/A,#N/A,FALSE,"Western"}</definedName>
    <definedName name="ezaqs_1" hidden="1">{#N/A,#N/A,FALSE,"Eastern";#N/A,#N/A,FALSE,"Western"}</definedName>
    <definedName name="ezaqs_2" localSheetId="15" hidden="1">{#N/A,#N/A,FALSE,"Eastern";#N/A,#N/A,FALSE,"Western"}</definedName>
    <definedName name="ezaqs_2" hidden="1">{#N/A,#N/A,FALSE,"Eastern";#N/A,#N/A,FALSE,"Western"}</definedName>
    <definedName name="ezaqs_3" localSheetId="15" hidden="1">{#N/A,#N/A,FALSE,"Eastern";#N/A,#N/A,FALSE,"Western"}</definedName>
    <definedName name="ezaqs_3" hidden="1">{#N/A,#N/A,FALSE,"Eastern";#N/A,#N/A,FALSE,"Western"}</definedName>
    <definedName name="ezaqs_4" localSheetId="15" hidden="1">{#N/A,#N/A,FALSE,"Eastern";#N/A,#N/A,FALSE,"Western"}</definedName>
    <definedName name="ezaqs_4" hidden="1">{#N/A,#N/A,FALSE,"Eastern";#N/A,#N/A,FALSE,"Western"}</definedName>
    <definedName name="ezaqs_5" localSheetId="15" hidden="1">{#N/A,#N/A,FALSE,"Eastern";#N/A,#N/A,FALSE,"Western"}</definedName>
    <definedName name="ezaqs_5" hidden="1">{#N/A,#N/A,FALSE,"Eastern";#N/A,#N/A,FALSE,"Western"}</definedName>
    <definedName name="f">#REF!</definedName>
    <definedName name="F.I.T.P.A.">#REF!</definedName>
    <definedName name="F.O.B">#REF!</definedName>
    <definedName name="F.O.B.">#REF!</definedName>
    <definedName name="fad" localSheetId="15" hidden="1">{#N/A,"70% Success",FALSE,"Sales Forecast";#N/A,#N/A,FALSE,"Sheet2"}</definedName>
    <definedName name="fad" hidden="1">{#N/A,"70% Success",FALSE,"Sales Forecast";#N/A,#N/A,FALSE,"Sheet2"}</definedName>
    <definedName name="fafa">#N/A</definedName>
    <definedName name="FAT_COMP">#REF!</definedName>
    <definedName name="FATURAMENTO_BRUTO_RESUMO_POR_FÁBRICA_EX_ENCARGOS_FINANCEIROS">#REF!</definedName>
    <definedName name="FATURAMENTO_LÍQUIDO_RESUMO_POR_FÁBRICA_COM_ENCARGOS_FINANCEIROS">#REF!</definedName>
    <definedName name="FATURAMENTO_LÍQUIDO_RESUMO_POR_FÁBRICA_EX_ENCARGOS_FINANCEIROS">#REF!</definedName>
    <definedName name="fchart31" hidden="1">#REF!</definedName>
    <definedName name="fcst">#REF!</definedName>
    <definedName name="FCST_1">#REF!</definedName>
    <definedName name="fd">#REF!</definedName>
    <definedName name="fdgaf" localSheetId="15" hidden="1">{#N/A,#N/A,FALSE,"Plan1";#N/A,#N/A,FALSE,"Plan2"}</definedName>
    <definedName name="fdgaf" hidden="1">{#N/A,#N/A,FALSE,"Plan1";#N/A,#N/A,FALSE,"Plan2"}</definedName>
    <definedName name="fdgdsfshgsdfghse" localSheetId="15" hidden="1">{#N/A,#N/A,FALSE,"Previa Fech";#N/A,#N/A,FALSE,"PIS";#N/A,#N/A,FALSE,"COFINS";#N/A,#N/A,FALSE,"PDD";#N/A,#N/A,FALSE,"C.Social";#N/A,#N/A,FALSE,"LALUR";#N/A,#N/A,FALSE,"Estimado(2)";#N/A,#N/A,FALSE,"Estimado-1";#N/A,#N/A,FALSE,"C.Social_RF";#N/A,#N/A,FALSE,"LALUR_RF";#N/A,#N/A,FALSE,"Comparativo";#N/A,#N/A,FALSE,"Extra-1";#N/A,#N/A,FALSE,"RET-PL."}</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dhgfdf" localSheetId="15" hidden="1">{#N/A,#N/A,FALSE,"Plan1";#N/A,#N/A,FALSE,"Plan2"}</definedName>
    <definedName name="fdhgfdf" hidden="1">{#N/A,#N/A,FALSE,"Plan1";#N/A,#N/A,FALSE,"Plan2"}</definedName>
    <definedName name="FEB">#REF!</definedName>
    <definedName name="FEBDATA">#REF!</definedName>
    <definedName name="FEC">#REF!</definedName>
    <definedName name="FER" localSheetId="15" hidden="1">{#N/A,#N/A,FALSE,"B061196P";#N/A,#N/A,FALSE,"B061196";#N/A,#N/A,FALSE,"Relatório1";#N/A,#N/A,FALSE,"Relatório2";#N/A,#N/A,FALSE,"Relatório3";#N/A,#N/A,FALSE,"Relatório4 ";#N/A,#N/A,FALSE,"Relatório5";#N/A,#N/A,FALSE,"Relatório6";#N/A,#N/A,FALSE,"Relatório7";#N/A,#N/A,FALSE,"Relatório8"}</definedName>
    <definedName name="FER" hidden="1">{#N/A,#N/A,FALSE,"B061196P";#N/A,#N/A,FALSE,"B061196";#N/A,#N/A,FALSE,"Relatório1";#N/A,#N/A,FALSE,"Relatório2";#N/A,#N/A,FALSE,"Relatório3";#N/A,#N/A,FALSE,"Relatório4 ";#N/A,#N/A,FALSE,"Relatório5";#N/A,#N/A,FALSE,"Relatório6";#N/A,#N/A,FALSE,"Relatório7";#N/A,#N/A,FALSE,"Relatório8"}</definedName>
    <definedName name="Feriados">#REF!</definedName>
    <definedName name="Ferias">#REF!</definedName>
    <definedName name="ff">#REF!</definedName>
    <definedName name="ff4_1" localSheetId="15" hidden="1">{#N/A,#N/A,FALSE,"Aging Summary";#N/A,#N/A,FALSE,"Ratio Analysis";#N/A,#N/A,FALSE,"Test 120 Day Accts";#N/A,#N/A,FALSE,"Tickmarks"}</definedName>
    <definedName name="ff4_1" hidden="1">{#N/A,#N/A,FALSE,"Aging Summary";#N/A,#N/A,FALSE,"Ratio Analysis";#N/A,#N/A,FALSE,"Test 120 Day Accts";#N/A,#N/A,FALSE,"Tickmarks"}</definedName>
    <definedName name="FF4_2007" localSheetId="15" hidden="1">{#N/A,#N/A,FALSE,"Aging Summary";#N/A,#N/A,FALSE,"Ratio Analysis";#N/A,#N/A,FALSE,"Test 120 Day Accts";#N/A,#N/A,FALSE,"Tickmarks"}</definedName>
    <definedName name="FF4_2007" hidden="1">{#N/A,#N/A,FALSE,"Aging Summary";#N/A,#N/A,FALSE,"Ratio Analysis";#N/A,#N/A,FALSE,"Test 120 Day Accts";#N/A,#N/A,FALSE,"Tickmarks"}</definedName>
    <definedName name="fffff" localSheetId="15" hidden="1">{#N/A,#N/A,FALSE,"Plan1";#N/A,#N/A,FALSE,"Plan2"}</definedName>
    <definedName name="fffff" hidden="1">{#N/A,#N/A,FALSE,"Plan1";#N/A,#N/A,FALSE,"Plan2"}</definedName>
    <definedName name="fffr3456775b"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fffr3456775b"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FGJHFGK" localSheetId="15" hidden="1">{#N/A,#N/A,FALSE,"Plan1";#N/A,#N/A,FALSE,"Plan2"}</definedName>
    <definedName name="FGJHFGK" hidden="1">{#N/A,#N/A,FALSE,"Plan1";#N/A,#N/A,FALSE,"Plan2"}</definedName>
    <definedName name="fhfhf" localSheetId="15" hidden="1">{#N/A,#N/A,TRUE,"7d";#N/A,#N/A,TRUE,"7g";#N/A,#N/A,TRUE,"7i"}</definedName>
    <definedName name="fhfhf" localSheetId="9" hidden="1">{#N/A,#N/A,TRUE,"7d";#N/A,#N/A,TRUE,"7g";#N/A,#N/A,TRUE,"7i"}</definedName>
    <definedName name="fhfhf" localSheetId="10" hidden="1">{#N/A,#N/A,TRUE,"7d";#N/A,#N/A,TRUE,"7g";#N/A,#N/A,TRUE,"7i"}</definedName>
    <definedName name="fhfhf" localSheetId="12" hidden="1">{#N/A,#N/A,TRUE,"7d";#N/A,#N/A,TRUE,"7g";#N/A,#N/A,TRUE,"7i"}</definedName>
    <definedName name="fhfhf" localSheetId="11" hidden="1">{#N/A,#N/A,TRUE,"7d";#N/A,#N/A,TRUE,"7g";#N/A,#N/A,TRUE,"7i"}</definedName>
    <definedName name="fhfhf" hidden="1">{#N/A,#N/A,TRUE,"7d";#N/A,#N/A,TRUE,"7g";#N/A,#N/A,TRUE,"7i"}</definedName>
    <definedName name="FILTERCOST">#REF!</definedName>
    <definedName name="FILTERED">#REF!</definedName>
    <definedName name="financeiros">#REF!</definedName>
    <definedName name="financeiros1">#REF!</definedName>
    <definedName name="FinDeb">#REF!</definedName>
    <definedName name="FinemACLUsed">#REF!</definedName>
    <definedName name="FinemUsed">#REF!</definedName>
    <definedName name="FinFinem">#REF!</definedName>
    <definedName name="FinFinemACL">#REF!</definedName>
    <definedName name="FinPSI">#REF!</definedName>
    <definedName name="FinPSIACL">#REF!</definedName>
    <definedName name="FITPA">#REF!</definedName>
    <definedName name="FJGHJ"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FJGHJ" hidden="1">{TRUE,TRUE,-1.25,-15.5,604.5,366.75,FALSE,FALSE,TRUE,TRUE,0,1,#N/A,1,#N/A,9.0125,24.4117647058824,1,FALSE,FALSE,3,TRUE,1,FALSE,100,"Swvu.PLANILHA2.","ACwvu.PLANILHA2.",#N/A,FALSE,FALSE,0.787401575,0.34,0.46,0.5,1,"","",FALSE,FALSE,FALSE,FALSE,1,#N/A,1,1,FALSE,FALSE,#N/A,#N/A,FALSE,FALSE,FALSE,9,65532,65532,FALSE,FALSE,TRUE,TRUE,TRUE}</definedName>
    <definedName name="FJHJHG" localSheetId="15" hidden="1">{#N/A,#N/A,FALSE,"Plan1";#N/A,#N/A,FALSE,"Plan2"}</definedName>
    <definedName name="FJHJHG" hidden="1">{#N/A,#N/A,FALSE,"Plan1";#N/A,#N/A,FALSE,"Plan2"}</definedName>
    <definedName name="FM">#REF!</definedName>
    <definedName name="FN">#REF!</definedName>
    <definedName name="fnbvcnn" localSheetId="15" hidden="1">{#N/A,#N/A,FALSE,"PRJCTED QTRLY $'s"}</definedName>
    <definedName name="fnbvcnn" hidden="1">{#N/A,#N/A,FALSE,"PRJCTED QTRLY $'s"}</definedName>
    <definedName name="fnbvcnn_1" localSheetId="15" hidden="1">{#N/A,#N/A,FALSE,"PRJCTED QTRLY $'s"}</definedName>
    <definedName name="fnbvcnn_1" hidden="1">{#N/A,#N/A,FALSE,"PRJCTED QTRLY $'s"}</definedName>
    <definedName name="fnbvcnn_2" localSheetId="15" hidden="1">{#N/A,#N/A,FALSE,"PRJCTED QTRLY $'s"}</definedName>
    <definedName name="fnbvcnn_2" hidden="1">{#N/A,#N/A,FALSE,"PRJCTED QTRLY $'s"}</definedName>
    <definedName name="fnbvcnn_3" localSheetId="15" hidden="1">{#N/A,#N/A,FALSE,"PRJCTED QTRLY $'s"}</definedName>
    <definedName name="fnbvcnn_3" hidden="1">{#N/A,#N/A,FALSE,"PRJCTED QTRLY $'s"}</definedName>
    <definedName name="fnbvcnn_4" localSheetId="15" hidden="1">{#N/A,#N/A,FALSE,"PRJCTED QTRLY $'s"}</definedName>
    <definedName name="fnbvcnn_4" hidden="1">{#N/A,#N/A,FALSE,"PRJCTED QTRLY $'s"}</definedName>
    <definedName name="fnbvcnn_5" localSheetId="15" hidden="1">{#N/A,#N/A,FALSE,"PRJCTED QTRLY $'s"}</definedName>
    <definedName name="fnbvcnn_5" hidden="1">{#N/A,#N/A,FALSE,"PRJCTED QTRLY $'s"}</definedName>
    <definedName name="FO">#REF!</definedName>
    <definedName name="FOB">#REF!</definedName>
    <definedName name="FOB_A">#REF!</definedName>
    <definedName name="FOB_B">#REF!</definedName>
    <definedName name="FOB_C">#REF!</definedName>
    <definedName name="FOB_D">#REF!</definedName>
    <definedName name="FOB_E">#REF!</definedName>
    <definedName name="FOB_F">#REF!</definedName>
    <definedName name="FOB_REAL">#REF!</definedName>
    <definedName name="FOB_TOTAL">#REF!</definedName>
    <definedName name="FOB_USD">#REF!</definedName>
    <definedName name="FOB_USD_A">#REF!</definedName>
    <definedName name="FOB_USD_B">#REF!</definedName>
    <definedName name="FOB_USD_TOTAL">#REF!</definedName>
    <definedName name="fonte">#REF!</definedName>
    <definedName name="Fonte_Capital_1">#REF!</definedName>
    <definedName name="Fonte_Divida_5">#REF!</definedName>
    <definedName name="Fontes_de_Financiamento">#REF!</definedName>
    <definedName name="Footprint">#REF!</definedName>
    <definedName name="fr">#REF!</definedName>
    <definedName name="frd" localSheetId="15" hidden="1">{#N/A,#N/A,FALSE,"ACODEMAB"}</definedName>
    <definedName name="frd" hidden="1">{#N/A,#N/A,FALSE,"ACODEMAB"}</definedName>
    <definedName name="FRETE">#REF!</definedName>
    <definedName name="FRETE_A">#REF!</definedName>
    <definedName name="FRETE_INTERNO">#REF!</definedName>
    <definedName name="FRETE_MARITIMO">#REF!</definedName>
    <definedName name="FRETE_PORTO">#REF!</definedName>
    <definedName name="FRETE_PORTO_DAP">#REF!</definedName>
    <definedName name="FRETE_REAL">#REF!</definedName>
    <definedName name="FRETE_RIO">#REF!</definedName>
    <definedName name="FRETE_RIO_VIX">#REF!</definedName>
    <definedName name="FRETE_TTL">#REF!</definedName>
    <definedName name="FRETE_USD">#REF!</definedName>
    <definedName name="frtn">#REF!</definedName>
    <definedName name="frto">#REF!</definedName>
    <definedName name="fsfdafdsa">#N/A</definedName>
    <definedName name="fsrgrgsfdg" localSheetId="15" hidden="1">{"FS`s",#N/A,TRUE,"FS's";"Icome St",#N/A,TRUE,"Income St.";"Balance Sh",#N/A,TRUE,"Balance Sh.";"Gross Margin",#N/A,TRUE,"Gross Margin"}</definedName>
    <definedName name="fsrgrgsfdg" hidden="1">{"FS`s",#N/A,TRUE,"FS's";"Icome St",#N/A,TRUE,"Income St.";"Balance Sh",#N/A,TRUE,"Balance Sh.";"Gross Margin",#N/A,TRUE,"Gross Margin"}</definedName>
    <definedName name="FX">#REF!</definedName>
    <definedName name="FXRate">#REF!</definedName>
    <definedName name="GAITP">#REF!</definedName>
    <definedName name="galo" localSheetId="15" hidden="1">{#N/A,#N/A,FALSE,"Aging Summary";#N/A,#N/A,FALSE,"Ratio Analysis";#N/A,#N/A,FALSE,"Test 120 Day Accts";#N/A,#N/A,FALSE,"Tickmarks"}</definedName>
    <definedName name="galo" hidden="1">{#N/A,#N/A,FALSE,"Aging Summary";#N/A,#N/A,FALSE,"Ratio Analysis";#N/A,#N/A,FALSE,"Test 120 Day Accts";#N/A,#N/A,FALSE,"Tickmarks"}</definedName>
    <definedName name="Gar">#REF!</definedName>
    <definedName name="gbcvn" localSheetId="15" hidden="1">{#N/A,#N/A,FALSE,"PRJCTED MNTHLY QTY's"}</definedName>
    <definedName name="gbcvn" hidden="1">{#N/A,#N/A,FALSE,"PRJCTED MNTHLY QTY's"}</definedName>
    <definedName name="gbcvn_1" localSheetId="15" hidden="1">{#N/A,#N/A,FALSE,"PRJCTED MNTHLY QTY's"}</definedName>
    <definedName name="gbcvn_1" hidden="1">{#N/A,#N/A,FALSE,"PRJCTED MNTHLY QTY's"}</definedName>
    <definedName name="gbcvn_2" localSheetId="15" hidden="1">{#N/A,#N/A,FALSE,"PRJCTED MNTHLY QTY's"}</definedName>
    <definedName name="gbcvn_2" hidden="1">{#N/A,#N/A,FALSE,"PRJCTED MNTHLY QTY's"}</definedName>
    <definedName name="gbcvn_3" localSheetId="15" hidden="1">{#N/A,#N/A,FALSE,"PRJCTED MNTHLY QTY's"}</definedName>
    <definedName name="gbcvn_3" hidden="1">{#N/A,#N/A,FALSE,"PRJCTED MNTHLY QTY's"}</definedName>
    <definedName name="gbcvn_4" localSheetId="15" hidden="1">{#N/A,#N/A,FALSE,"PRJCTED MNTHLY QTY's"}</definedName>
    <definedName name="gbcvn_4" hidden="1">{#N/A,#N/A,FALSE,"PRJCTED MNTHLY QTY's"}</definedName>
    <definedName name="gbcvn_5" localSheetId="15" hidden="1">{#N/A,#N/A,FALSE,"PRJCTED MNTHLY QTY's"}</definedName>
    <definedName name="gbcvn_5" hidden="1">{#N/A,#N/A,FALSE,"PRJCTED MNTHLY QTY's"}</definedName>
    <definedName name="GDHNN" localSheetId="15" hidden="1">{#N/A,#N/A,FALSE,"DI 2 YEAR MASTER SCHEDULE"}</definedName>
    <definedName name="GDHNN" hidden="1">{#N/A,#N/A,FALSE,"DI 2 YEAR MASTER SCHEDULE"}</definedName>
    <definedName name="GDHNN_1" localSheetId="15" hidden="1">{#N/A,#N/A,FALSE,"DI 2 YEAR MASTER SCHEDULE"}</definedName>
    <definedName name="GDHNN_1" hidden="1">{#N/A,#N/A,FALSE,"DI 2 YEAR MASTER SCHEDULE"}</definedName>
    <definedName name="GDHNN_2" localSheetId="15" hidden="1">{#N/A,#N/A,FALSE,"DI 2 YEAR MASTER SCHEDULE"}</definedName>
    <definedName name="GDHNN_2" hidden="1">{#N/A,#N/A,FALSE,"DI 2 YEAR MASTER SCHEDULE"}</definedName>
    <definedName name="GDHNN_3" localSheetId="15" hidden="1">{#N/A,#N/A,FALSE,"DI 2 YEAR MASTER SCHEDULE"}</definedName>
    <definedName name="GDHNN_3" hidden="1">{#N/A,#N/A,FALSE,"DI 2 YEAR MASTER SCHEDULE"}</definedName>
    <definedName name="GDHNN_4" localSheetId="15" hidden="1">{#N/A,#N/A,FALSE,"DI 2 YEAR MASTER SCHEDULE"}</definedName>
    <definedName name="GDHNN_4" hidden="1">{#N/A,#N/A,FALSE,"DI 2 YEAR MASTER SCHEDULE"}</definedName>
    <definedName name="GDHNN_5" localSheetId="15" hidden="1">{#N/A,#N/A,FALSE,"DI 2 YEAR MASTER SCHEDULE"}</definedName>
    <definedName name="GDHNN_5" hidden="1">{#N/A,#N/A,FALSE,"DI 2 YEAR MASTER SCHEDULE"}</definedName>
    <definedName name="general_exp." localSheetId="15" hidden="1">{#N/A,"100% Success",TRUE,"Sales Forecast";#N/A,#N/A,TRUE,"Sheet2"}</definedName>
    <definedName name="general_exp." hidden="1">{#N/A,"100% Success",TRUE,"Sales Forecast";#N/A,#N/A,TRUE,"Sheet2"}</definedName>
    <definedName name="Generic">#REF!</definedName>
    <definedName name="ger" localSheetId="15"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15"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STOR">#REF!</definedName>
    <definedName name="GFGFG" localSheetId="15" hidden="1">{#N/A,#N/A,FALSE,"Aging Summary";#N/A,#N/A,FALSE,"Ratio Analysis";#N/A,#N/A,FALSE,"Test 120 Day Accts";#N/A,#N/A,FALSE,"Tickmarks"}</definedName>
    <definedName name="GFGFG" hidden="1">{#N/A,#N/A,FALSE,"Aging Summary";#N/A,#N/A,FALSE,"Ratio Analysis";#N/A,#N/A,FALSE,"Test 120 Day Accts";#N/A,#N/A,FALSE,"Tickmarks"}</definedName>
    <definedName name="gg" localSheetId="15" hidden="1">{"Fecha_Outubro",#N/A,FALSE,"FECHAMENTO-2002 ";"Defer_Outubro",#N/A,FALSE,"DIFERIDO";"Pis_Outubro",#N/A,FALSE,"PIS COFINS";"Iss_Outubro",#N/A,FALSE,"ISS"}</definedName>
    <definedName name="gg" hidden="1">{"Fecha_Outubro",#N/A,FALSE,"FECHAMENTO-2002 ";"Defer_Outubro",#N/A,FALSE,"DIFERIDO";"Pis_Outubro",#N/A,FALSE,"PIS COFINS";"Iss_Outubro",#N/A,FALSE,"ISS"}</definedName>
    <definedName name="ggg" localSheetId="15" hidden="1">{#N/A,#N/A,FALSE,"Aging Summary";#N/A,#N/A,FALSE,"Ratio Analysis";#N/A,#N/A,FALSE,"Test 120 Day Accts";#N/A,#N/A,FALSE,"Tickmarks"}</definedName>
    <definedName name="ggg" hidden="1">{#N/A,#N/A,FALSE,"Aging Summary";#N/A,#N/A,FALSE,"Ratio Analysis";#N/A,#N/A,FALSE,"Test 120 Day Accts";#N/A,#N/A,FALSE,"Tickmarks"}</definedName>
    <definedName name="gggggggggg"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gggggggggg" hidden="1">{TRUE,TRUE,-1.25,-15.5,604.5,366.75,FALSE,FALSE,TRUE,TRUE,0,1,#N/A,1,#N/A,9.0125,24.4117647058824,1,FALSE,FALSE,3,TRUE,1,FALSE,100,"Swvu.PLANILHA2.","ACwvu.PLANILHA2.",#N/A,FALSE,FALSE,0.787401575,0.34,0.46,0.5,1,"","",FALSE,FALSE,FALSE,FALSE,1,#N/A,1,1,FALSE,FALSE,#N/A,#N/A,FALSE,FALSE,FALSE,9,65532,65532,FALSE,FALSE,TRUE,TRUE,TRUE}</definedName>
    <definedName name="gggsgsg">#N/A</definedName>
    <definedName name="gigi" localSheetId="15" hidden="1">{#N/A,#N/A,TRUE,"7d";#N/A,#N/A,TRUE,"7g";#N/A,#N/A,TRUE,"7i"}</definedName>
    <definedName name="gigi" localSheetId="9" hidden="1">{#N/A,#N/A,TRUE,"7d";#N/A,#N/A,TRUE,"7g";#N/A,#N/A,TRUE,"7i"}</definedName>
    <definedName name="gigi" localSheetId="10" hidden="1">{#N/A,#N/A,TRUE,"7d";#N/A,#N/A,TRUE,"7g";#N/A,#N/A,TRUE,"7i"}</definedName>
    <definedName name="gigi" localSheetId="12" hidden="1">{#N/A,#N/A,TRUE,"7d";#N/A,#N/A,TRUE,"7g";#N/A,#N/A,TRUE,"7i"}</definedName>
    <definedName name="gigi" localSheetId="11" hidden="1">{#N/A,#N/A,TRUE,"7d";#N/A,#N/A,TRUE,"7g";#N/A,#N/A,TRUE,"7i"}</definedName>
    <definedName name="gigi" hidden="1">{#N/A,#N/A,TRUE,"7d";#N/A,#N/A,TRUE,"7g";#N/A,#N/A,TRUE,"7i"}</definedName>
    <definedName name="gigi2" localSheetId="15" hidden="1">{#N/A,#N/A,TRUE,"7d";#N/A,#N/A,TRUE,"7g";#N/A,#N/A,TRUE,"7i"}</definedName>
    <definedName name="gigi2" localSheetId="9" hidden="1">{#N/A,#N/A,TRUE,"7d";#N/A,#N/A,TRUE,"7g";#N/A,#N/A,TRUE,"7i"}</definedName>
    <definedName name="gigi2" localSheetId="10" hidden="1">{#N/A,#N/A,TRUE,"7d";#N/A,#N/A,TRUE,"7g";#N/A,#N/A,TRUE,"7i"}</definedName>
    <definedName name="gigi2" localSheetId="12" hidden="1">{#N/A,#N/A,TRUE,"7d";#N/A,#N/A,TRUE,"7g";#N/A,#N/A,TRUE,"7i"}</definedName>
    <definedName name="gigi2" localSheetId="11" hidden="1">{#N/A,#N/A,TRUE,"7d";#N/A,#N/A,TRUE,"7g";#N/A,#N/A,TRUE,"7i"}</definedName>
    <definedName name="gigi2" hidden="1">{#N/A,#N/A,TRUE,"7d";#N/A,#N/A,TRUE,"7g";#N/A,#N/A,TRUE,"7i"}</definedName>
    <definedName name="GPE">#REF!</definedName>
    <definedName name="gpl">#REF!</definedName>
    <definedName name="GR"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1"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2"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2"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3"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3"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4"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4"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5"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pAcct1" hidden="1">"5611"</definedName>
    <definedName name="GrpAcct2" hidden="1">"5612"</definedName>
    <definedName name="GrpLevel" hidden="1">2</definedName>
    <definedName name="Grupos">#REF!</definedName>
    <definedName name="h" localSheetId="15" hidden="1">{#N/A,#N/A,TRUE,"7d";#N/A,#N/A,TRUE,"7g";#N/A,#N/A,TRUE,"7i"}</definedName>
    <definedName name="h" localSheetId="9" hidden="1">{#N/A,#N/A,TRUE,"7d";#N/A,#N/A,TRUE,"7g";#N/A,#N/A,TRUE,"7i"}</definedName>
    <definedName name="h" localSheetId="10" hidden="1">{#N/A,#N/A,TRUE,"7d";#N/A,#N/A,TRUE,"7g";#N/A,#N/A,TRUE,"7i"}</definedName>
    <definedName name="h" localSheetId="12" hidden="1">{#N/A,#N/A,TRUE,"7d";#N/A,#N/A,TRUE,"7g";#N/A,#N/A,TRUE,"7i"}</definedName>
    <definedName name="h" localSheetId="11" hidden="1">{#N/A,#N/A,TRUE,"7d";#N/A,#N/A,TRUE,"7g";#N/A,#N/A,TRUE,"7i"}</definedName>
    <definedName name="h" hidden="1">{#N/A,#N/A,TRUE,"7d";#N/A,#N/A,TRUE,"7g";#N/A,#N/A,TRUE,"7i"}</definedName>
    <definedName name="hamburg" localSheetId="15" hidden="1">{#N/A,#N/A,FALSE,"Aging Summary";#N/A,#N/A,FALSE,"Ratio Analysis";#N/A,#N/A,FALSE,"Test 120 Day Accts";#N/A,#N/A,FALSE,"Tickmarks"}</definedName>
    <definedName name="hamburg" hidden="1">{#N/A,#N/A,FALSE,"Aging Summary";#N/A,#N/A,FALSE,"Ratio Analysis";#N/A,#N/A,FALSE,"Test 120 Day Accts";#N/A,#N/A,FALSE,"Tickmarks"}</definedName>
    <definedName name="help" localSheetId="15" hidden="1">{#N/A,#N/A,TRUE,"7d";#N/A,#N/A,TRUE,"7g";#N/A,#N/A,TRUE,"7i"}</definedName>
    <definedName name="help" localSheetId="9" hidden="1">{#N/A,#N/A,TRUE,"7d";#N/A,#N/A,TRUE,"7g";#N/A,#N/A,TRUE,"7i"}</definedName>
    <definedName name="help" localSheetId="10" hidden="1">{#N/A,#N/A,TRUE,"7d";#N/A,#N/A,TRUE,"7g";#N/A,#N/A,TRUE,"7i"}</definedName>
    <definedName name="help" localSheetId="12" hidden="1">{#N/A,#N/A,TRUE,"7d";#N/A,#N/A,TRUE,"7g";#N/A,#N/A,TRUE,"7i"}</definedName>
    <definedName name="help" localSheetId="11" hidden="1">{#N/A,#N/A,TRUE,"7d";#N/A,#N/A,TRUE,"7g";#N/A,#N/A,TRUE,"7i"}</definedName>
    <definedName name="help" hidden="1">{#N/A,#N/A,TRUE,"7d";#N/A,#N/A,TRUE,"7g";#N/A,#N/A,TRUE,"7i"}</definedName>
    <definedName name="HELP_1" localSheetId="15" hidden="1">{#N/A,#N/A,FALSE,"DI 2 YEAR MASTER SCHEDULE"}</definedName>
    <definedName name="HELP_1" hidden="1">{#N/A,#N/A,FALSE,"DI 2 YEAR MASTER SCHEDULE"}</definedName>
    <definedName name="HELP_2" localSheetId="15" hidden="1">{#N/A,#N/A,FALSE,"DI 2 YEAR MASTER SCHEDULE"}</definedName>
    <definedName name="HELP_2" hidden="1">{#N/A,#N/A,FALSE,"DI 2 YEAR MASTER SCHEDULE"}</definedName>
    <definedName name="HELP_3" localSheetId="15" hidden="1">{#N/A,#N/A,FALSE,"DI 2 YEAR MASTER SCHEDULE"}</definedName>
    <definedName name="HELP_3" hidden="1">{#N/A,#N/A,FALSE,"DI 2 YEAR MASTER SCHEDULE"}</definedName>
    <definedName name="HELP_4" localSheetId="15" hidden="1">{#N/A,#N/A,FALSE,"DI 2 YEAR MASTER SCHEDULE"}</definedName>
    <definedName name="HELP_4" hidden="1">{#N/A,#N/A,FALSE,"DI 2 YEAR MASTER SCHEDULE"}</definedName>
    <definedName name="HELP_5" localSheetId="15" hidden="1">{#N/A,#N/A,FALSE,"DI 2 YEAR MASTER SCHEDULE"}</definedName>
    <definedName name="HELP_5" hidden="1">{#N/A,#N/A,FALSE,"DI 2 YEAR MASTER SCHEDULE"}</definedName>
    <definedName name="help1" localSheetId="15" hidden="1">{#N/A,#N/A,TRUE,"7d";#N/A,#N/A,TRUE,"7g";#N/A,#N/A,TRUE,"7i"}</definedName>
    <definedName name="help1" localSheetId="9" hidden="1">{#N/A,#N/A,TRUE,"7d";#N/A,#N/A,TRUE,"7g";#N/A,#N/A,TRUE,"7i"}</definedName>
    <definedName name="help1" localSheetId="10" hidden="1">{#N/A,#N/A,TRUE,"7d";#N/A,#N/A,TRUE,"7g";#N/A,#N/A,TRUE,"7i"}</definedName>
    <definedName name="help1" localSheetId="12" hidden="1">{#N/A,#N/A,TRUE,"7d";#N/A,#N/A,TRUE,"7g";#N/A,#N/A,TRUE,"7i"}</definedName>
    <definedName name="help1" localSheetId="11" hidden="1">{#N/A,#N/A,TRUE,"7d";#N/A,#N/A,TRUE,"7g";#N/A,#N/A,TRUE,"7i"}</definedName>
    <definedName name="help1" hidden="1">{#N/A,#N/A,TRUE,"7d";#N/A,#N/A,TRUE,"7g";#N/A,#N/A,TRUE,"7i"}</definedName>
    <definedName name="help2" localSheetId="15" hidden="1">{#N/A,#N/A,TRUE,"7d";#N/A,#N/A,TRUE,"7g";#N/A,#N/A,TRUE,"7i"}</definedName>
    <definedName name="help2" localSheetId="9" hidden="1">{#N/A,#N/A,TRUE,"7d";#N/A,#N/A,TRUE,"7g";#N/A,#N/A,TRUE,"7i"}</definedName>
    <definedName name="help2" localSheetId="10" hidden="1">{#N/A,#N/A,TRUE,"7d";#N/A,#N/A,TRUE,"7g";#N/A,#N/A,TRUE,"7i"}</definedName>
    <definedName name="help2" localSheetId="12" hidden="1">{#N/A,#N/A,TRUE,"7d";#N/A,#N/A,TRUE,"7g";#N/A,#N/A,TRUE,"7i"}</definedName>
    <definedName name="help2" localSheetId="11" hidden="1">{#N/A,#N/A,TRUE,"7d";#N/A,#N/A,TRUE,"7g";#N/A,#N/A,TRUE,"7i"}</definedName>
    <definedName name="help2" hidden="1">{#N/A,#N/A,TRUE,"7d";#N/A,#N/A,TRUE,"7g";#N/A,#N/A,TRUE,"7i"}</definedName>
    <definedName name="HELP2_1" localSheetId="15" hidden="1">{#N/A,#N/A,FALSE,"DI 2 YEAR MASTER SCHEDULE"}</definedName>
    <definedName name="HELP2_1" hidden="1">{#N/A,#N/A,FALSE,"DI 2 YEAR MASTER SCHEDULE"}</definedName>
    <definedName name="HELP2_2" localSheetId="15" hidden="1">{#N/A,#N/A,FALSE,"DI 2 YEAR MASTER SCHEDULE"}</definedName>
    <definedName name="HELP2_2" hidden="1">{#N/A,#N/A,FALSE,"DI 2 YEAR MASTER SCHEDULE"}</definedName>
    <definedName name="HELP2_3" localSheetId="15" hidden="1">{#N/A,#N/A,FALSE,"DI 2 YEAR MASTER SCHEDULE"}</definedName>
    <definedName name="HELP2_3" hidden="1">{#N/A,#N/A,FALSE,"DI 2 YEAR MASTER SCHEDULE"}</definedName>
    <definedName name="HELP2_4" localSheetId="15" hidden="1">{#N/A,#N/A,FALSE,"DI 2 YEAR MASTER SCHEDULE"}</definedName>
    <definedName name="HELP2_4" hidden="1">{#N/A,#N/A,FALSE,"DI 2 YEAR MASTER SCHEDULE"}</definedName>
    <definedName name="HELP2_5" localSheetId="15" hidden="1">{#N/A,#N/A,FALSE,"DI 2 YEAR MASTER SCHEDULE"}</definedName>
    <definedName name="HELP2_5" hidden="1">{#N/A,#N/A,FALSE,"DI 2 YEAR MASTER SCHEDULE"}</definedName>
    <definedName name="HELP3" localSheetId="15" hidden="1">{#N/A,#N/A,FALSE,"PRJCTED QTRLY $'s"}</definedName>
    <definedName name="HELP3" hidden="1">{#N/A,#N/A,FALSE,"PRJCTED QTRLY $'s"}</definedName>
    <definedName name="HELP3_1" localSheetId="15" hidden="1">{#N/A,#N/A,FALSE,"PRJCTED QTRLY $'s"}</definedName>
    <definedName name="HELP3_1" hidden="1">{#N/A,#N/A,FALSE,"PRJCTED QTRLY $'s"}</definedName>
    <definedName name="HELP3_2" localSheetId="15" hidden="1">{#N/A,#N/A,FALSE,"PRJCTED QTRLY $'s"}</definedName>
    <definedName name="HELP3_2" hidden="1">{#N/A,#N/A,FALSE,"PRJCTED QTRLY $'s"}</definedName>
    <definedName name="HELP3_3" localSheetId="15" hidden="1">{#N/A,#N/A,FALSE,"PRJCTED QTRLY $'s"}</definedName>
    <definedName name="HELP3_3" hidden="1">{#N/A,#N/A,FALSE,"PRJCTED QTRLY $'s"}</definedName>
    <definedName name="HELP3_4" localSheetId="15" hidden="1">{#N/A,#N/A,FALSE,"PRJCTED QTRLY $'s"}</definedName>
    <definedName name="HELP3_4" hidden="1">{#N/A,#N/A,FALSE,"PRJCTED QTRLY $'s"}</definedName>
    <definedName name="HELP3_5" localSheetId="15" hidden="1">{#N/A,#N/A,FALSE,"PRJCTED QTRLY $'s"}</definedName>
    <definedName name="HELP3_5" hidden="1">{#N/A,#N/A,FALSE,"PRJCTED QTRLY $'s"}</definedName>
    <definedName name="HELP4"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1"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2"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3"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4"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5"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g" localSheetId="15" hidden="1">{#N/A,#N/A,FALSE,"SIM95"}</definedName>
    <definedName name="hg" hidden="1">{#N/A,#N/A,FALSE,"SIM95"}</definedName>
    <definedName name="hgf" localSheetId="15" hidden="1">{#N/A,#N/A,FALSE,"SIM95"}</definedName>
    <definedName name="hgf" hidden="1">{#N/A,#N/A,FALSE,"SIM95"}</definedName>
    <definedName name="hh" localSheetId="15" hidden="1">{#N/A,#N/A,FALSE,"Eastern";#N/A,#N/A,FALSE,"Western"}</definedName>
    <definedName name="hh" hidden="1">{#N/A,#N/A,FALSE,"Eastern";#N/A,#N/A,FALSE,"Western"}</definedName>
    <definedName name="hh_1" localSheetId="15" hidden="1">{#N/A,#N/A,FALSE,"Eastern";#N/A,#N/A,FALSE,"Western"}</definedName>
    <definedName name="hh_1" hidden="1">{#N/A,#N/A,FALSE,"Eastern";#N/A,#N/A,FALSE,"Western"}</definedName>
    <definedName name="hh_2" localSheetId="15" hidden="1">{#N/A,#N/A,FALSE,"Eastern";#N/A,#N/A,FALSE,"Western"}</definedName>
    <definedName name="hh_2" hidden="1">{#N/A,#N/A,FALSE,"Eastern";#N/A,#N/A,FALSE,"Western"}</definedName>
    <definedName name="hh_3" localSheetId="15" hidden="1">{#N/A,#N/A,FALSE,"Eastern";#N/A,#N/A,FALSE,"Western"}</definedName>
    <definedName name="hh_3" hidden="1">{#N/A,#N/A,FALSE,"Eastern";#N/A,#N/A,FALSE,"Western"}</definedName>
    <definedName name="hh_4" localSheetId="15" hidden="1">{#N/A,#N/A,FALSE,"Eastern";#N/A,#N/A,FALSE,"Western"}</definedName>
    <definedName name="hh_4" hidden="1">{#N/A,#N/A,FALSE,"Eastern";#N/A,#N/A,FALSE,"Western"}</definedName>
    <definedName name="hh_5" localSheetId="15" hidden="1">{#N/A,#N/A,FALSE,"Eastern";#N/A,#N/A,FALSE,"Western"}</definedName>
    <definedName name="hh_5" hidden="1">{#N/A,#N/A,FALSE,"Eastern";#N/A,#N/A,FALSE,"Western"}</definedName>
    <definedName name="hhh" localSheetId="15" hidden="1">{#N/A,#N/A,FALSE,"Previa Fech";#N/A,#N/A,FALSE,"PIS.COFINS";#N/A,#N/A,FALSE,"PDD";#N/A,#N/A,FALSE,"PIRD";#N/A,#N/A,FALSE,"C.Social";#N/A,#N/A,FALSE,"LALUR";#N/A,#N/A,FALSE,"Estimado(2)";#N/A,#N/A,FALSE,"Estimado-1";#N/A,#N/A,FALSE,"C.Social_RF";#N/A,#N/A,FALSE,"LALUR_RF";#N/A,#N/A,FALSE,"Contr.CT";#N/A,#N/A,FALSE,"Comparativo";#N/A,#N/A,FALSE,"Extra-1";#N/A,#N/A,FALSE,"RET-PL."}</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hhh" localSheetId="15" hidden="1">{#N/A,#N/A,FALSE,"Aging Summary";#N/A,#N/A,FALSE,"Ratio Analysis";#N/A,#N/A,FALSE,"Test 120 Day Accts";#N/A,#N/A,FALSE,"Tickmarks"}</definedName>
    <definedName name="hhhh" hidden="1">{#N/A,#N/A,FALSE,"Aging Summary";#N/A,#N/A,FALSE,"Ratio Analysis";#N/A,#N/A,FALSE,"Test 120 Day Accts";#N/A,#N/A,FALSE,"Tickmarks"}</definedName>
    <definedName name="hjgfvjsdgf" localSheetId="15" hidden="1">{"SCH93",#N/A,FALSE,"monthly";"SCH94",#N/A,FALSE,"monthly";"SCH95",#N/A,FALSE,"monthly";"SCH96",#N/A,FALSE,"monthly";"SCH97",#N/A,FALSE,"monthly";"SCH104",#N/A,FALSE,"monthly";"SCH105",#N/A,FALSE,"monthly";"SCH106",#N/A,FALSE,"monthly";"SCH107",#N/A,FALSE,"monthly";"SCH108",#N/A,FALSE,"monthly";"SCH109",#N/A,FALSE,"monthly";"SCH110",#N/A,FALSE,"monthly"}</definedName>
    <definedName name="hjgfvjsdgf" hidden="1">{"SCH93",#N/A,FALSE,"monthly";"SCH94",#N/A,FALSE,"monthly";"SCH95",#N/A,FALSE,"monthly";"SCH96",#N/A,FALSE,"monthly";"SCH97",#N/A,FALSE,"monthly";"SCH104",#N/A,FALSE,"monthly";"SCH105",#N/A,FALSE,"monthly";"SCH106",#N/A,FALSE,"monthly";"SCH107",#N/A,FALSE,"monthly";"SCH108",#N/A,FALSE,"monthly";"SCH109",#N/A,FALSE,"monthly";"SCH110",#N/A,FALSE,"monthly"}</definedName>
    <definedName name="HRS.5" localSheetId="15" hidden="1">{#N/A,#N/A,TRUE,"7d";#N/A,#N/A,TRUE,"7g";#N/A,#N/A,TRUE,"7i"}</definedName>
    <definedName name="HRS.5" localSheetId="9" hidden="1">{#N/A,#N/A,TRUE,"7d";#N/A,#N/A,TRUE,"7g";#N/A,#N/A,TRUE,"7i"}</definedName>
    <definedName name="HRS.5" localSheetId="10" hidden="1">{#N/A,#N/A,TRUE,"7d";#N/A,#N/A,TRUE,"7g";#N/A,#N/A,TRUE,"7i"}</definedName>
    <definedName name="HRS.5" localSheetId="12" hidden="1">{#N/A,#N/A,TRUE,"7d";#N/A,#N/A,TRUE,"7g";#N/A,#N/A,TRUE,"7i"}</definedName>
    <definedName name="HRS.5" localSheetId="11" hidden="1">{#N/A,#N/A,TRUE,"7d";#N/A,#N/A,TRUE,"7g";#N/A,#N/A,TRUE,"7i"}</definedName>
    <definedName name="HRS.5" hidden="1">{#N/A,#N/A,TRUE,"7d";#N/A,#N/A,TRUE,"7g";#N/A,#N/A,TRUE,"7i"}</definedName>
    <definedName name="HTML_CodePage" hidden="1">1252</definedName>
    <definedName name="HTML_Control" localSheetId="15" hidden="1">{"'RR'!$A$2:$E$81"}</definedName>
    <definedName name="HTML_Control" localSheetId="9" hidden="1">{"'RR'!$A$2:$E$81"}</definedName>
    <definedName name="HTML_Control" localSheetId="10" hidden="1">{"'RR'!$A$2:$E$81"}</definedName>
    <definedName name="HTML_Control" localSheetId="12" hidden="1">{"'RR'!$A$2:$E$81"}</definedName>
    <definedName name="HTML_Control" localSheetId="11" hidden="1">{"'RR'!$A$2:$E$81"}</definedName>
    <definedName name="HTML_Control" hidden="1">{"'RR'!$A$2:$E$81"}</definedName>
    <definedName name="HTML_Control_1" localSheetId="15" hidden="1">{"'Sheet1'!$A$1:$G$85"}</definedName>
    <definedName name="HTML_Control_1" hidden="1">{"'Sheet1'!$A$1:$G$85"}</definedName>
    <definedName name="HTML_Control_2" localSheetId="15" hidden="1">{"'Sheet1'!$A$1:$G$85"}</definedName>
    <definedName name="HTML_Control_2" hidden="1">{"'Sheet1'!$A$1:$G$85"}</definedName>
    <definedName name="HTML_Control_3" localSheetId="15" hidden="1">{"'Sheet1'!$A$1:$G$85"}</definedName>
    <definedName name="HTML_Control_3" hidden="1">{"'Sheet1'!$A$1:$G$85"}</definedName>
    <definedName name="HTML_Control_4" localSheetId="15" hidden="1">{"'Sheet1'!$A$1:$G$85"}</definedName>
    <definedName name="HTML_Control_4" hidden="1">{"'Sheet1'!$A$1:$G$85"}</definedName>
    <definedName name="HTML_Control_5" localSheetId="15" hidden="1">{"'Sheet1'!$A$1:$G$85"}</definedName>
    <definedName name="HTML_Control_5" hidden="1">{"'Sheet1'!$A$1:$G$85"}</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Before" hidden="1">FALSE</definedName>
    <definedName name="HTML_Name" hidden="1">"Departamento de Informática"</definedName>
    <definedName name="HTML_OBDlg2" hidden="1">TRUE</definedName>
    <definedName name="HTML_OBDlg4" hidden="1">TRUE</definedName>
    <definedName name="HTML_OS" hidden="1">0</definedName>
    <definedName name="HTML_PathFile" hidden="1">"C:\Intranet\Todos os Indicadores\MeuHTML.htm"</definedName>
    <definedName name="HTML_PathFileMac" hidden="1">"Macintosh HD:HomePageStuff:New_Home_Page:datafile:histret.html"</definedName>
    <definedName name="HTML_Title" hidden="1">"Regional 4 SET99"</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3_1" hidden="1">"'[DATES1.xls]98'!$A$2:$K$44"</definedName>
    <definedName name="HTML3_10" hidden="1">""</definedName>
    <definedName name="HTML3_11" hidden="1">1</definedName>
    <definedName name="HTML3_12" hidden="1">"Macintosh HD:Desktop Folder:test2"</definedName>
    <definedName name="HTML3_2" hidden="1">1</definedName>
    <definedName name="HTML3_3" hidden="1">"98/99 Disney Interactive Schedule"</definedName>
    <definedName name="HTML3_4" hidden="1">""</definedName>
    <definedName name="HTML3_5" hidden="1">""</definedName>
    <definedName name="HTML3_6" hidden="1">-4146</definedName>
    <definedName name="HTML3_7" hidden="1">-4146</definedName>
    <definedName name="HTML3_8" hidden="1">"12/24/97"</definedName>
    <definedName name="HTML3_9" hidden="1">"Disney Interactive"</definedName>
    <definedName name="HTML4_1" hidden="1">"'[projSCH.xls]98 &amp; 99'!$A$1:$L$45"</definedName>
    <definedName name="HTML4_10" hidden="1">""</definedName>
    <definedName name="HTML4_11" hidden="1">1</definedName>
    <definedName name="HTML4_12" hidden="1">"DI7.VOL2:PlanetDI:Prod_Mgr:schedule.htm"</definedName>
    <definedName name="HTML4_2" hidden="1">1</definedName>
    <definedName name="HTML4_3" hidden="1">"projSCH"</definedName>
    <definedName name="HTML4_4" hidden="1">"DI Domestic Release Schedule 98 &amp; 99"</definedName>
    <definedName name="HTML4_5" hidden="1">""</definedName>
    <definedName name="HTML4_6" hidden="1">-4146</definedName>
    <definedName name="HTML4_7" hidden="1">-4146</definedName>
    <definedName name="HTML4_8" hidden="1">"1/6/98"</definedName>
    <definedName name="HTML4_9" hidden="1">"R= Retail,  L=License,  B=Bundle"</definedName>
    <definedName name="HTML5_1" hidden="1">"'[projSCH.xls]98 &amp; 99'!$A$1:$L$44"</definedName>
    <definedName name="HTML5_10" hidden="1">""</definedName>
    <definedName name="HTML5_11" hidden="1">1</definedName>
    <definedName name="HTML5_12" hidden="1">"DI7.VOL2:PlanetDI:Prod_Mgr:SCHEDULE.HTM"</definedName>
    <definedName name="HTML5_2" hidden="1">1</definedName>
    <definedName name="HTML5_3" hidden="1">"projSCH"</definedName>
    <definedName name="HTML5_4" hidden="1">"DI Domestic Release Schedule 98/99"</definedName>
    <definedName name="HTML5_5" hidden="1">""</definedName>
    <definedName name="HTML5_6" hidden="1">-4146</definedName>
    <definedName name="HTML5_7" hidden="1">-4146</definedName>
    <definedName name="HTML5_8" hidden="1">"1/8/98"</definedName>
    <definedName name="HTML5_9" hidden="1">"R=Retail, L=License, B=Bundle"</definedName>
    <definedName name="HTML6_1" hidden="1">"'[projSCH.xls]98 &amp; 99'!$A$2:$K$44"</definedName>
    <definedName name="HTML6_10" hidden="1">""</definedName>
    <definedName name="HTML6_11" hidden="1">1</definedName>
    <definedName name="HTML6_12" hidden="1">"DI7.VOL2:PlanetDI:Prod_Mgr:SCHEDULE.HTM"</definedName>
    <definedName name="HTML6_2" hidden="1">1</definedName>
    <definedName name="HTML6_3" hidden="1">"projSCH"</definedName>
    <definedName name="HTML6_4" hidden="1">"DI Domestic Release Schedule 98/99"</definedName>
    <definedName name="HTML6_5" hidden="1">""</definedName>
    <definedName name="HTML6_6" hidden="1">-4146</definedName>
    <definedName name="HTML6_7" hidden="1">-4146</definedName>
    <definedName name="HTML6_8" hidden="1">"1/6/98"</definedName>
    <definedName name="HTML6_9" hidden="1">"R=Retail, L=License, B=Bundle"</definedName>
    <definedName name="HTMLCount" hidden="1">2</definedName>
    <definedName name="hyg" localSheetId="15" hidden="1">{#N/A,#N/A,FALSE,"Eastern";#N/A,#N/A,FALSE,"Western"}</definedName>
    <definedName name="hyg" hidden="1">{#N/A,#N/A,FALSE,"Eastern";#N/A,#N/A,FALSE,"Western"}</definedName>
    <definedName name="hyg_1" localSheetId="15" hidden="1">{#N/A,#N/A,FALSE,"Eastern";#N/A,#N/A,FALSE,"Western"}</definedName>
    <definedName name="hyg_1" hidden="1">{#N/A,#N/A,FALSE,"Eastern";#N/A,#N/A,FALSE,"Western"}</definedName>
    <definedName name="hyg_2" localSheetId="15" hidden="1">{#N/A,#N/A,FALSE,"Eastern";#N/A,#N/A,FALSE,"Western"}</definedName>
    <definedName name="hyg_2" hidden="1">{#N/A,#N/A,FALSE,"Eastern";#N/A,#N/A,FALSE,"Western"}</definedName>
    <definedName name="hyg_3" localSheetId="15" hidden="1">{#N/A,#N/A,FALSE,"Eastern";#N/A,#N/A,FALSE,"Western"}</definedName>
    <definedName name="hyg_3" hidden="1">{#N/A,#N/A,FALSE,"Eastern";#N/A,#N/A,FALSE,"Western"}</definedName>
    <definedName name="hyg_4" localSheetId="15" hidden="1">{#N/A,#N/A,FALSE,"Eastern";#N/A,#N/A,FALSE,"Western"}</definedName>
    <definedName name="hyg_4" hidden="1">{#N/A,#N/A,FALSE,"Eastern";#N/A,#N/A,FALSE,"Western"}</definedName>
    <definedName name="hyg_5" localSheetId="15" hidden="1">{#N/A,#N/A,FALSE,"Eastern";#N/A,#N/A,FALSE,"Western"}</definedName>
    <definedName name="hyg_5" hidden="1">{#N/A,#N/A,FALSE,"Eastern";#N/A,#N/A,FALSE,"Western"}</definedName>
    <definedName name="i">#REF!</definedName>
    <definedName name="I.I">#REF!</definedName>
    <definedName name="I.I.">#REF!</definedName>
    <definedName name="I.I._REAL">#REF!</definedName>
    <definedName name="I.P.I.">#REF!</definedName>
    <definedName name="I.P.I._NACION">#REF!</definedName>
    <definedName name="I.P.I._REAL">#REF!</definedName>
    <definedName name="ICMS_credito_PVC_01">#REF!</definedName>
    <definedName name="ICMS_credito_PVC_02">#REF!</definedName>
    <definedName name="ICMS_credito_PVC_03">#REF!</definedName>
    <definedName name="ICMS_credito_PVC_04">#REF!</definedName>
    <definedName name="ICMS_credito_PVC_05">#REF!</definedName>
    <definedName name="ICMS_credito_PVC_06">#REF!</definedName>
    <definedName name="ICMS_credito_PVC_07">#REF!</definedName>
    <definedName name="ICMS_credito_PVC_08">#REF!</definedName>
    <definedName name="ICMS_credito_PVC_09">#REF!</definedName>
    <definedName name="ICMS_credito_PVC_10">#REF!</definedName>
    <definedName name="ICMS_credito_PVC_11">#REF!</definedName>
    <definedName name="ICMS_EE">#REF!</definedName>
    <definedName name="ICMS_incentivo_01">#REF!</definedName>
    <definedName name="ICMS_incentivo_02">#REF!</definedName>
    <definedName name="ICMS_incentivo_03">#REF!</definedName>
    <definedName name="ICMS_incentivo_04">#REF!</definedName>
    <definedName name="ICMS_incentivo_05">#REF!</definedName>
    <definedName name="ICMS_incentivo_06">#REF!</definedName>
    <definedName name="ICMS_incentivo_07">#REF!</definedName>
    <definedName name="ICMS_incentivo_08">#REF!</definedName>
    <definedName name="ICMS_incentivo_09">#REF!</definedName>
    <definedName name="ICMS_incentivo_10">#REF!</definedName>
    <definedName name="ICMS_incentivo_11">#REF!</definedName>
    <definedName name="ICMS_outros">#REF!</definedName>
    <definedName name="ICSDMin">#REF!</definedName>
    <definedName name="iii" localSheetId="15" hidden="1">{#N/A,#N/A,FALSE,"SIM95"}</definedName>
    <definedName name="iii" hidden="1">{#N/A,#N/A,FALSE,"SIM95"}</definedName>
    <definedName name="Img_ML_1a9i6f1a" hidden="1">"IMG_18"</definedName>
    <definedName name="Img_ML_2b1a1a6f" hidden="1">"IMG_11"</definedName>
    <definedName name="Img_ML_2b2b8h8h" hidden="1">"IMG_18"</definedName>
    <definedName name="Img_ML_2b4d2b3c" hidden="1">"IMG_18"</definedName>
    <definedName name="Img_ML_3c7g1a7g" hidden="1">"IMG_12"</definedName>
    <definedName name="Img_ML_3c9i9i4d" hidden="1">"IMG_11"</definedName>
    <definedName name="Img_ML_4d2b6f6f" hidden="1">"IMG_18"</definedName>
    <definedName name="Img_ML_4d4d7g3c" hidden="1">"IMG_11"</definedName>
    <definedName name="Img_ML_5e1a1a7g" hidden="1">"IMG_18"</definedName>
    <definedName name="Img_ML_5e7g5e5e" hidden="1">"IMG_11"</definedName>
    <definedName name="Img_ML_5h6q3g8u" hidden="1">"IMG_11"</definedName>
    <definedName name="Img_ML_6f9i2b5e" hidden="1">"IMG_18"</definedName>
    <definedName name="Img_ML_7g5e5e2b" hidden="1">"IMG_11"</definedName>
    <definedName name="Img_ML_7m5m4k3b" hidden="1">"IMG_11"</definedName>
    <definedName name="Img_ML_8h5e9i3c" hidden="1">"IMG_11"</definedName>
    <definedName name="Img_ML_8h7g3c9i" hidden="1">"IMG_11"</definedName>
    <definedName name="Img_ML_8h7g4d4d" hidden="1">"IMG_12"</definedName>
    <definedName name="ImportFile">#N/A</definedName>
    <definedName name="IMPOSTOS_SOBRE_COMPRAS_POR_FÁBRICA____US__1.000">#REF!</definedName>
    <definedName name="Improvement">#REF!</definedName>
    <definedName name="in">#REF!</definedName>
    <definedName name="incentivo_ICMS">#REF!</definedName>
    <definedName name="IndDesvio">#REF!</definedName>
    <definedName name="Independentes" localSheetId="15" hidden="1">{#N/A,#N/A,FALSE,"SIM95"}</definedName>
    <definedName name="Independentes" hidden="1">{#N/A,#N/A,FALSE,"SIM95"}</definedName>
    <definedName name="Índice">#REF!</definedName>
    <definedName name="IndiceFinanc8">#REF!</definedName>
    <definedName name="IndiceFinanc9">#REF!</definedName>
    <definedName name="IndiceUS1">#REF!</definedName>
    <definedName name="inflacao_US">#REF!</definedName>
    <definedName name="INV_ECON_MENSAL" localSheetId="15" hidden="1">{#N/A,#N/A,FALSE,"DEF1";#N/A,#N/A,FALSE,"DEF2";#N/A,#N/A,FALSE,"DEF3"}</definedName>
    <definedName name="INV_ECON_MENSAL" hidden="1">{#N/A,#N/A,FALSE,"DEF1";#N/A,#N/A,FALSE,"DEF2";#N/A,#N/A,FALSE,"DEF3"}</definedName>
    <definedName name="INV_ECON_MENSAL_1" localSheetId="15" hidden="1">{#N/A,#N/A,FALSE,"DEF1";#N/A,#N/A,FALSE,"DEF2";#N/A,#N/A,FALSE,"DEF3"}</definedName>
    <definedName name="INV_ECON_MENSAL_1" hidden="1">{#N/A,#N/A,FALSE,"DEF1";#N/A,#N/A,FALSE,"DEF2";#N/A,#N/A,FALSE,"DEF3"}</definedName>
    <definedName name="INV_ECON_MENSAL_2" localSheetId="15" hidden="1">{#N/A,#N/A,FALSE,"DEF1";#N/A,#N/A,FALSE,"DEF2";#N/A,#N/A,FALSE,"DEF3"}</definedName>
    <definedName name="INV_ECON_MENSAL_2" hidden="1">{#N/A,#N/A,FALSE,"DEF1";#N/A,#N/A,FALSE,"DEF2";#N/A,#N/A,FALSE,"DEF3"}</definedName>
    <definedName name="INV_ECON_MENSAL_3" localSheetId="15" hidden="1">{#N/A,#N/A,FALSE,"DEF1";#N/A,#N/A,FALSE,"DEF2";#N/A,#N/A,FALSE,"DEF3"}</definedName>
    <definedName name="INV_ECON_MENSAL_3" hidden="1">{#N/A,#N/A,FALSE,"DEF1";#N/A,#N/A,FALSE,"DEF2";#N/A,#N/A,FALSE,"DEF3"}</definedName>
    <definedName name="INV_ECON_MENSAL_4" localSheetId="15" hidden="1">{#N/A,#N/A,FALSE,"DEF1";#N/A,#N/A,FALSE,"DEF2";#N/A,#N/A,FALSE,"DEF3"}</definedName>
    <definedName name="INV_ECON_MENSAL_4" hidden="1">{#N/A,#N/A,FALSE,"DEF1";#N/A,#N/A,FALSE,"DEF2";#N/A,#N/A,FALSE,"DEF3"}</definedName>
    <definedName name="INV_ECON_MENSAL_5" localSheetId="15" hidden="1">{#N/A,#N/A,FALSE,"DEF1";#N/A,#N/A,FALSE,"DEF2";#N/A,#N/A,FALSE,"DEF3"}</definedName>
    <definedName name="INV_ECON_MENSAL_5" hidden="1">{#N/A,#N/A,FALSE,"DEF1";#N/A,#N/A,FALSE,"DEF2";#N/A,#N/A,FALSE,"DEF3"}</definedName>
    <definedName name="inv_financ_Mensal_desemb" localSheetId="15" hidden="1">{#N/A,#N/A,FALSE,"DEF1";#N/A,#N/A,FALSE,"DEF2";#N/A,#N/A,FALSE,"DEF3"}</definedName>
    <definedName name="inv_financ_Mensal_desemb" hidden="1">{#N/A,#N/A,FALSE,"DEF1";#N/A,#N/A,FALSE,"DEF2";#N/A,#N/A,FALSE,"DEF3"}</definedName>
    <definedName name="inv_financ_Mensal_desemb_1" localSheetId="15" hidden="1">{#N/A,#N/A,FALSE,"DEF1";#N/A,#N/A,FALSE,"DEF2";#N/A,#N/A,FALSE,"DEF3"}</definedName>
    <definedName name="inv_financ_Mensal_desemb_1" hidden="1">{#N/A,#N/A,FALSE,"DEF1";#N/A,#N/A,FALSE,"DEF2";#N/A,#N/A,FALSE,"DEF3"}</definedName>
    <definedName name="inv_financ_Mensal_desemb_2" localSheetId="15" hidden="1">{#N/A,#N/A,FALSE,"DEF1";#N/A,#N/A,FALSE,"DEF2";#N/A,#N/A,FALSE,"DEF3"}</definedName>
    <definedName name="inv_financ_Mensal_desemb_2" hidden="1">{#N/A,#N/A,FALSE,"DEF1";#N/A,#N/A,FALSE,"DEF2";#N/A,#N/A,FALSE,"DEF3"}</definedName>
    <definedName name="inv_financ_Mensal_desemb_3" localSheetId="15" hidden="1">{#N/A,#N/A,FALSE,"DEF1";#N/A,#N/A,FALSE,"DEF2";#N/A,#N/A,FALSE,"DEF3"}</definedName>
    <definedName name="inv_financ_Mensal_desemb_3" hidden="1">{#N/A,#N/A,FALSE,"DEF1";#N/A,#N/A,FALSE,"DEF2";#N/A,#N/A,FALSE,"DEF3"}</definedName>
    <definedName name="inv_financ_Mensal_desemb_4" localSheetId="15" hidden="1">{#N/A,#N/A,FALSE,"DEF1";#N/A,#N/A,FALSE,"DEF2";#N/A,#N/A,FALSE,"DEF3"}</definedName>
    <definedName name="inv_financ_Mensal_desemb_4" hidden="1">{#N/A,#N/A,FALSE,"DEF1";#N/A,#N/A,FALSE,"DEF2";#N/A,#N/A,FALSE,"DEF3"}</definedName>
    <definedName name="inv_financ_Mensal_desemb_5" localSheetId="15" hidden="1">{#N/A,#N/A,FALSE,"DEF1";#N/A,#N/A,FALSE,"DEF2";#N/A,#N/A,FALSE,"DEF3"}</definedName>
    <definedName name="inv_financ_Mensal_desemb_5" hidden="1">{#N/A,#N/A,FALSE,"DEF1";#N/A,#N/A,FALSE,"DEF2";#N/A,#N/A,FALSE,"DEF3"}</definedName>
    <definedName name="inv_fixo_cs_asahi">#REF!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BR" hidden="1">"c34"</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BR" hidden="1">"c41"</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REUT" hidden="1">"c5439"</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REUT" hidden="1">"c3969"</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GUIDANCE" hidden="1">"c4155"</definedName>
    <definedName name="IQ_CASH_FLOW_HIGH_EST" hidden="1">"c4156"</definedName>
    <definedName name="IQ_CASH_FLOW_HIGH_EST_CIQ" hidden="1">"c4568"</definedName>
    <definedName name="IQ_CASH_FLOW_HIGH_GUIDANCE" hidden="1">"c4201"</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LOW_GUIDANCE" hidden="1">"c4241"</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HIGH_EST" hidden="1">"c4251"</definedName>
    <definedName name="IQ_CASH_ST_INVEST_HIGH_EST_CIQ" hidden="1">"c4777"</definedName>
    <definedName name="IQ_CASH_ST_INVEST_HIGH_GUIDANCE" hidden="1">"c4195"</definedName>
    <definedName name="IQ_CASH_ST_INVEST_LOW_EST" hidden="1">"c4252"</definedName>
    <definedName name="IQ_CASH_ST_INVEST_LOW_EST_CIQ" hidden="1">"c4778"</definedName>
    <definedName name="IQ_CASH_ST_INVEST_LOW_GUIDANCE" hidden="1">"c4235"</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REUT" hidden="1">"c3844"</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EST_REUT" hidden="1">"c3846"</definedName>
    <definedName name="IQ_CFPS_HIGH_GUIDANCE" hidden="1">"c4167"</definedName>
    <definedName name="IQ_CFPS_LOW_EST" hidden="1">"c1670"</definedName>
    <definedName name="IQ_CFPS_LOW_EST_CIQ" hidden="1">"c3678"</definedName>
    <definedName name="IQ_CFPS_LOW_EST_REUT" hidden="1">"c3847"</definedName>
    <definedName name="IQ_CFPS_LOW_GUIDANCE" hidden="1">"c4207"</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BR" hidden="1">"c248"</definedName>
    <definedName name="IQ_DA_CF" hidden="1">"c249"</definedName>
    <definedName name="IQ_DA_CF_BNK" hidden="1">"c250"</definedName>
    <definedName name="IQ_DA_CF_BR" hidden="1">"c251"</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REUT" hidden="1">"c3851"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EST_REUT" hidden="1">"c3853"</definedName>
    <definedName name="IQ_DPS_HIGH_GUIDANCE" hidden="1">"c4168"</definedName>
    <definedName name="IQ_DPS_LOW_EST" hidden="1">"c1677"</definedName>
    <definedName name="IQ_DPS_LOW_EST_CIQ" hidden="1">"c3685"</definedName>
    <definedName name="IQ_DPS_LOW_EST_REUT" hidden="1">"c3854"</definedName>
    <definedName name="IQ_DPS_LOW_GUIDANCE" hidden="1">"c4208"</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ANNOUNCE_DATE_REUT" hidden="1">"c5314"</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REUT" hidden="1">"c5333"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HIGH_EST" hidden="1">"c4308"</definedName>
    <definedName name="IQ_EBIT_GW_HIGH_EST_CIQ" hidden="1">"c4833"</definedName>
    <definedName name="IQ_EBIT_GW_HIGH_GUIDANCE" hidden="1">"c4171"</definedName>
    <definedName name="IQ_EBIT_GW_LOW_EST" hidden="1">"c4309"</definedName>
    <definedName name="IQ_EBIT_GW_LOW_EST_CIQ" hidden="1">"c4834"</definedName>
    <definedName name="IQ_EBIT_GW_LOW_GUIDANCE" hidden="1">"c4211"</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CIQ" hidden="1">"c4675"</definedName>
    <definedName name="IQ_EBIT_MEDIAN_EST_REUT" hidden="1">"c5334"</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HIGH_EST" hidden="1">"c4322"</definedName>
    <definedName name="IQ_EBIT_SBC_GW_HIGH_EST_CIQ" hidden="1">"c4847"</definedName>
    <definedName name="IQ_EBIT_SBC_GW_HIGH_GUIDANCE" hidden="1">"c4193"</definedName>
    <definedName name="IQ_EBIT_SBC_GW_LOW_EST" hidden="1">"c4323"</definedName>
    <definedName name="IQ_EBIT_SBC_GW_LOW_EST_CIQ" hidden="1">"c4848"</definedName>
    <definedName name="IQ_EBIT_SBC_GW_LOW_GUIDANCE" hidden="1">"c4233"</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LOW_EST" hidden="1">"c4329"</definedName>
    <definedName name="IQ_EBIT_SBC_LOW_EST_CIQ" hidden="1">"c4854"</definedName>
    <definedName name="IQ_EBIT_SBC_LOW_GUIDANCE" hidden="1">"c4232"</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REUT" hidden="1">"c3640"</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HIGH_EST" hidden="1">"c4339"</definedName>
    <definedName name="IQ_EBITDA_SBC_HIGH_EST_CIQ" hidden="1">"c4864"</definedName>
    <definedName name="IQ_EBITDA_SBC_HIGH_GUIDANCE" hidden="1">"c4194"</definedName>
    <definedName name="IQ_EBITDA_SBC_LOW_EST" hidden="1">"c4340"</definedName>
    <definedName name="IQ_EBITDA_SBC_LOW_EST_CIQ" hidden="1">"c4865"</definedName>
    <definedName name="IQ_EBITDA_SBC_LOW_GUIDANCE" hidden="1">"c4234"</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 hidden="1">"c378"</definedName>
    <definedName name="IQ_EBT_EXCL" hidden="1">"c379"</definedName>
    <definedName name="IQ_EBT_EXCL_BNK" hidden="1">"c380"</definedName>
    <definedName name="IQ_EBT_EXCL_BR" hidden="1">"c381"</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HIGH_EST" hidden="1">"c4356"</definedName>
    <definedName name="IQ_EBT_SBC_GW_HIGH_EST_CIQ" hidden="1">"c4881"</definedName>
    <definedName name="IQ_EBT_SBC_GW_HIGH_GUIDANCE" hidden="1">"c4191"</definedName>
    <definedName name="IQ_EBT_SBC_GW_LOW_EST" hidden="1">"c4357"</definedName>
    <definedName name="IQ_EBT_SBC_GW_LOW_EST_CIQ" hidden="1">"c4882"</definedName>
    <definedName name="IQ_EBT_SBC_GW_LOW_GUIDANCE" hidden="1">"c4231"</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LOW_EST" hidden="1">"c4363"</definedName>
    <definedName name="IQ_EBT_SBC_LOW_EST_CIQ" hidden="1">"c4888"</definedName>
    <definedName name="IQ_EBT_SBC_LOW_GUIDANCE" hidden="1">"c4230"</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REUT" hidden="1">"c5453"</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REUT" hidden="1">"c5389"</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_ACT_OR_EST_REUT" hidden="1">"c5470"</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REUT" hidden="1">"c5396"</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HIGH_EST" hidden="1">"c4382"</definedName>
    <definedName name="IQ_EPS_SBC_GW_HIGH_EST_CIQ" hidden="1">"c4907"</definedName>
    <definedName name="IQ_EPS_SBC_GW_HIGH_GUIDANCE" hidden="1">"c4189"</definedName>
    <definedName name="IQ_EPS_SBC_GW_LOW_EST" hidden="1">"c4383"</definedName>
    <definedName name="IQ_EPS_SBC_GW_LOW_EST_CIQ" hidden="1">"c4908"</definedName>
    <definedName name="IQ_EPS_SBC_GW_LOW_GUIDANCE" hidden="1">"c4229"</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LOW_EST" hidden="1">"c4389"</definedName>
    <definedName name="IQ_EPS_SBC_LOW_EST_CIQ" hidden="1">"c4914"</definedName>
    <definedName name="IQ_EPS_SBC_LOW_GUIDANCE" hidden="1">"c4228"</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REUT" hidden="1">"c3843"</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ASSETS_REUT" hidden="1">"c3996"</definedName>
    <definedName name="IQ_EST_ACT_RETURN_EQUITY" hidden="1">"c3548"</definedName>
    <definedName name="IQ_EST_ACT_RETURN_EQUITY_CIQ" hidden="1">"c3827"</definedName>
    <definedName name="IQ_EST_ACT_RETURN_EQUITY_REUT" hidden="1">"c3989"</definedName>
    <definedName name="IQ_EST_ACT_REV" hidden="1">"c2113"</definedName>
    <definedName name="IQ_EST_ACT_REV_CIQ" hidden="1">"c3666"</definedName>
    <definedName name="IQ_EST_ACT_REV_REUT" hidden="1">"c3835"</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DIFF_REUT" hidden="1">"c3890"</definedName>
    <definedName name="IQ_EST_FFO_GROWTH_1YR" hidden="1">"c4425"</definedName>
    <definedName name="IQ_EST_FFO_GROWTH_1YR_CIQ" hidden="1">"c4950"</definedName>
    <definedName name="IQ_EST_FFO_GROWTH_1YR_REUT" hidden="1">"c3874"</definedName>
    <definedName name="IQ_EST_FFO_GROWTH_2YR" hidden="1">"c4426"</definedName>
    <definedName name="IQ_EST_FFO_GROWTH_2YR_CIQ" hidden="1">"c4951"</definedName>
    <definedName name="IQ_EST_FFO_GROWTH_2YR_REUT" hidden="1">"c3875"</definedName>
    <definedName name="IQ_EST_FFO_GROWTH_Q_1YR" hidden="1">"c4427"</definedName>
    <definedName name="IQ_EST_FFO_GROWTH_Q_1YR_CIQ" hidden="1">"c4952"</definedName>
    <definedName name="IQ_EST_FFO_GROWTH_Q_1YR_REUT" hidden="1">"c3876"</definedName>
    <definedName name="IQ_EST_FFO_SEQ_GROWTH_Q" hidden="1">"c4428"</definedName>
    <definedName name="IQ_EST_FFO_SEQ_GROWTH_Q_CIQ" hidden="1">"c4953"</definedName>
    <definedName name="IQ_EST_FFO_SEQ_GROWTH_Q_REUT" hidden="1">"c3877"</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EST_REUT" hidden="1">"c3837"</definedName>
    <definedName name="IQ_FFO_GUIDANCE" hidden="1">"c4443"</definedName>
    <definedName name="IQ_FFO_HIGH_EST" hidden="1">"c4448"</definedName>
    <definedName name="IQ_FFO_HIGH_EST_REUT" hidden="1">"c3839"</definedName>
    <definedName name="IQ_FFO_HIGH_GUIDANCE" hidden="1">"c4184"</definedName>
    <definedName name="IQ_FFO_LOW_EST" hidden="1">"c4449"</definedName>
    <definedName name="IQ_FFO_LOW_EST_REUT" hidden="1">"c3840"</definedName>
    <definedName name="IQ_FFO_LOW_GUIDANCE" hidden="1">"c4224"</definedName>
    <definedName name="IQ_FFO_MEDIAN_EST" hidden="1">"c4450"</definedName>
    <definedName name="IQ_FFO_MEDIAN_EST_REUT" hidden="1">"c3838"</definedName>
    <definedName name="IQ_FFO_NUM_EST" hidden="1">"c4451"</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STDDEV_EST_REUT" hidden="1">"c3842"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BR" hidden="1">"c532"</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BR" hidden="1">"c586"</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BR" hidden="1">"c649"</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 hidden="1">"c4458"</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BR" hidden="1">"c715"</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REUT" hidden="1">"c5617"</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REUT" hidden="1">"c3976"</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REUT" hidden="1">"c5368"</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REUT" hidden="1">"c5375"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LOW_EST" hidden="1">"c1726"</definedName>
    <definedName name="IQ_NI_GW_LOW_EST_CIQ" hidden="1">"c4712"</definedName>
    <definedName name="IQ_NI_GW_LOW_EST_REUT" hidden="1">"c5378"</definedName>
    <definedName name="IQ_NI_GW_LOW_GUIDANCE" hidden="1">"c4218"</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GUIDANCE" hidden="1">"c4176"</definedName>
    <definedName name="IQ_NI_LOW_EST" hidden="1">"c1719"</definedName>
    <definedName name="IQ_NI_LOW_EST_CIQ" hidden="1">"c4705"</definedName>
    <definedName name="IQ_NI_LOW_EST_REUT" hidden="1">"c5371"</definedName>
    <definedName name="IQ_NI_LOW_GUIDANCE" hidden="1">"c4216"</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REUT" hidden="1">"c5382"</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HIGH_EST" hidden="1">"c4480"</definedName>
    <definedName name="IQ_NI_SBC_GW_HIGH_EST_CIQ" hidden="1">"c5018"</definedName>
    <definedName name="IQ_NI_SBC_GW_HIGH_GUIDANCE" hidden="1">"c4187"</definedName>
    <definedName name="IQ_NI_SBC_GW_LOW_EST" hidden="1">"c4481"</definedName>
    <definedName name="IQ_NI_SBC_GW_LOW_EST_CIQ" hidden="1">"c5019"</definedName>
    <definedName name="IQ_NI_SBC_GW_LOW_GUIDANCE" hidden="1">"c4227"</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LOW_EST" hidden="1">"c4487"</definedName>
    <definedName name="IQ_NI_SBC_LOW_EST_CIQ" hidden="1">"c5025"</definedName>
    <definedName name="IQ_NI_SBC_LOW_GUIDANCE" hidden="1">"c4226"</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REUT" hidden="1">"c5340"</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BR" hidden="1">"c5566"</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BR" hidden="1">"c862"</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BR" hidden="1">"c895"</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BR" hidden="1">"c957"</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BR" hidden="1">"c1011"</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REUT" hidden="1">"c5354"</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REUT" hidden="1">"c5347"</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REUT" hidden="1">"c5361"</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HIGH_EST" hidden="1">"c4501"</definedName>
    <definedName name="IQ_RECURRING_PROFIT_HIGH_EST_CIQ" hidden="1">"c5039"</definedName>
    <definedName name="IQ_RECURRING_PROFIT_HIGH_GUIDANCE" hidden="1">"c4179"</definedName>
    <definedName name="IQ_RECURRING_PROFIT_LOW_EST" hidden="1">"c4502"</definedName>
    <definedName name="IQ_RECURRING_PROFIT_LOW_EST_CIQ" hidden="1">"c5040"</definedName>
    <definedName name="IQ_RECURRING_PROFIT_LOW_GUIDANCE" hidden="1">"c4219"</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REUT" hidden="1">"c3990"</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REUT" hidden="1">"c3983"</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REUT" hidden="1">"c3634"</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BR" hidden="1">"c1171"</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BR" hidden="1">"c1178"</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BR" hidden="1">"c1231"</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HIGH_EST" hidden="1">"c4534"</definedName>
    <definedName name="IQ_TOTAL_DEBT_HIGH_EST_CIQ" hidden="1">"c5087"</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BR" hidden="1">"c1278"</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QShowHideColumns" hidden="1">"iQShowQuarterlyAnnual"</definedName>
    <definedName name="IR">#REF!</definedName>
    <definedName name="IRP">#N/A</definedName>
    <definedName name="IRPJ">#REF!</definedName>
    <definedName name="IRPJ_1">#REF!</definedName>
    <definedName name="IRPJ_2">#REF!</definedName>
    <definedName name="ITEMBS">#REF!</definedName>
    <definedName name="ITEMCF">#REF!</definedName>
    <definedName name="ITEMIS">#REF!</definedName>
    <definedName name="ITM">#REF!</definedName>
    <definedName name="iuliuk" localSheetId="15" hidden="1">{#N/A,#N/A,FALSE,"DI 2 YEAR MASTER SCHEDULE"}</definedName>
    <definedName name="iuliuk" hidden="1">{#N/A,#N/A,FALSE,"DI 2 YEAR MASTER SCHEDULE"}</definedName>
    <definedName name="iuliuk_1" localSheetId="15" hidden="1">{#N/A,#N/A,FALSE,"DI 2 YEAR MASTER SCHEDULE"}</definedName>
    <definedName name="iuliuk_1" hidden="1">{#N/A,#N/A,FALSE,"DI 2 YEAR MASTER SCHEDULE"}</definedName>
    <definedName name="iuliuk_2" localSheetId="15" hidden="1">{#N/A,#N/A,FALSE,"DI 2 YEAR MASTER SCHEDULE"}</definedName>
    <definedName name="iuliuk_2" hidden="1">{#N/A,#N/A,FALSE,"DI 2 YEAR MASTER SCHEDULE"}</definedName>
    <definedName name="iuliuk_3" localSheetId="15" hidden="1">{#N/A,#N/A,FALSE,"DI 2 YEAR MASTER SCHEDULE"}</definedName>
    <definedName name="iuliuk_3" hidden="1">{#N/A,#N/A,FALSE,"DI 2 YEAR MASTER SCHEDULE"}</definedName>
    <definedName name="iuliuk_4" localSheetId="15" hidden="1">{#N/A,#N/A,FALSE,"DI 2 YEAR MASTER SCHEDULE"}</definedName>
    <definedName name="iuliuk_4" hidden="1">{#N/A,#N/A,FALSE,"DI 2 YEAR MASTER SCHEDULE"}</definedName>
    <definedName name="iuliuk_5" localSheetId="15" hidden="1">{#N/A,#N/A,FALSE,"DI 2 YEAR MASTER SCHEDULE"}</definedName>
    <definedName name="iuliuk_5" hidden="1">{#N/A,#N/A,FALSE,"DI 2 YEAR MASTER SCHEDULE"}</definedName>
    <definedName name="jad" localSheetId="15" hidden="1">{#N/A,"30% Success",TRUE,"Sales Forecast";#N/A,#N/A,TRUE,"Sheet2"}</definedName>
    <definedName name="jad" hidden="1">{#N/A,"30% Success",TRUE,"Sales Forecast";#N/A,#N/A,TRUE,"Sheet2"}</definedName>
    <definedName name="JAN">#REF!</definedName>
    <definedName name="JANA" localSheetId="15" hidden="1">{"Fecha_Novembro",#N/A,FALSE,"FECHAMENTO-2002 ";"Defer_Novembro",#N/A,FALSE,"DIFERIDO";"Pis_Novembro",#N/A,FALSE,"PIS COFINS";"Iss_Novembro",#N/A,FALSE,"ISS"}</definedName>
    <definedName name="JANA" hidden="1">{"Fecha_Novembro",#N/A,FALSE,"FECHAMENTO-2002 ";"Defer_Novembro",#N/A,FALSE,"DIFERIDO";"Pis_Novembro",#N/A,FALSE,"PIS COFINS";"Iss_Novembro",#N/A,FALSE,"ISS"}</definedName>
    <definedName name="JANDATA">#REF!</definedName>
    <definedName name="JANDATA04">#REF!</definedName>
    <definedName name="jeanne" localSheetId="15" hidden="1">{#N/A,#N/A,FALSE,"Eastern";#N/A,#N/A,FALSE,"Western"}</definedName>
    <definedName name="jeanne" hidden="1">{#N/A,#N/A,FALSE,"Eastern";#N/A,#N/A,FALSE,"Western"}</definedName>
    <definedName name="jeanne_1" localSheetId="15" hidden="1">{#N/A,#N/A,FALSE,"Eastern";#N/A,#N/A,FALSE,"Western"}</definedName>
    <definedName name="jeanne_1" hidden="1">{#N/A,#N/A,FALSE,"Eastern";#N/A,#N/A,FALSE,"Western"}</definedName>
    <definedName name="jeanne_2" localSheetId="15" hidden="1">{#N/A,#N/A,FALSE,"Eastern";#N/A,#N/A,FALSE,"Western"}</definedName>
    <definedName name="jeanne_2" hidden="1">{#N/A,#N/A,FALSE,"Eastern";#N/A,#N/A,FALSE,"Western"}</definedName>
    <definedName name="jeanne_3" localSheetId="15" hidden="1">{#N/A,#N/A,FALSE,"Eastern";#N/A,#N/A,FALSE,"Western"}</definedName>
    <definedName name="jeanne_3" hidden="1">{#N/A,#N/A,FALSE,"Eastern";#N/A,#N/A,FALSE,"Western"}</definedName>
    <definedName name="jeanne_4" localSheetId="15" hidden="1">{#N/A,#N/A,FALSE,"Eastern";#N/A,#N/A,FALSE,"Western"}</definedName>
    <definedName name="jeanne_4" hidden="1">{#N/A,#N/A,FALSE,"Eastern";#N/A,#N/A,FALSE,"Western"}</definedName>
    <definedName name="jeanne_5" localSheetId="15" hidden="1">{#N/A,#N/A,FALSE,"Eastern";#N/A,#N/A,FALSE,"Western"}</definedName>
    <definedName name="jeanne_5" hidden="1">{#N/A,#N/A,FALSE,"Eastern";#N/A,#N/A,FALSE,"Western"}</definedName>
    <definedName name="JESI">#REF!</definedName>
    <definedName name="jh" localSheetId="15"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HI" localSheetId="15"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15"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ij" localSheetId="15" hidden="1">{#N/A,#N/A,FALSE,"Extra2";#N/A,#N/A,FALSE,"Comp2";#N/A,#N/A,FALSE,"Ret-PL"}</definedName>
    <definedName name="jij" hidden="1">{#N/A,#N/A,FALSE,"Extra2";#N/A,#N/A,FALSE,"Comp2";#N/A,#N/A,FALSE,"Ret-PL"}</definedName>
    <definedName name="jj" localSheetId="15" hidden="1">{#N/A,#N/A,FALSE,"Eastern";#N/A,#N/A,FALSE,"Western"}</definedName>
    <definedName name="jj" hidden="1">{#N/A,#N/A,FALSE,"Eastern";#N/A,#N/A,FALSE,"Western"}</definedName>
    <definedName name="jj_1" localSheetId="15" hidden="1">{#N/A,#N/A,FALSE,"Eastern";#N/A,#N/A,FALSE,"Western"}</definedName>
    <definedName name="jj_1" hidden="1">{#N/A,#N/A,FALSE,"Eastern";#N/A,#N/A,FALSE,"Western"}</definedName>
    <definedName name="jj_2" localSheetId="15" hidden="1">{#N/A,#N/A,FALSE,"Eastern";#N/A,#N/A,FALSE,"Western"}</definedName>
    <definedName name="jj_2" hidden="1">{#N/A,#N/A,FALSE,"Eastern";#N/A,#N/A,FALSE,"Western"}</definedName>
    <definedName name="jj_3" localSheetId="15" hidden="1">{#N/A,#N/A,FALSE,"Eastern";#N/A,#N/A,FALSE,"Western"}</definedName>
    <definedName name="jj_3" hidden="1">{#N/A,#N/A,FALSE,"Eastern";#N/A,#N/A,FALSE,"Western"}</definedName>
    <definedName name="jj_4" localSheetId="15" hidden="1">{#N/A,#N/A,FALSE,"Eastern";#N/A,#N/A,FALSE,"Western"}</definedName>
    <definedName name="jj_4" hidden="1">{#N/A,#N/A,FALSE,"Eastern";#N/A,#N/A,FALSE,"Western"}</definedName>
    <definedName name="jj_5" localSheetId="15" hidden="1">{#N/A,#N/A,FALSE,"Eastern";#N/A,#N/A,FALSE,"Western"}</definedName>
    <definedName name="jj_5" hidden="1">{#N/A,#N/A,FALSE,"Eastern";#N/A,#N/A,FALSE,"Western"}</definedName>
    <definedName name="jkhb" localSheetId="15" hidden="1">{#N/A,#N/A,FALSE,"Aging Summary";#N/A,#N/A,FALSE,"Ratio Analysis";#N/A,#N/A,FALSE,"Test 120 Day Accts";#N/A,#N/A,FALSE,"Tickmarks"}</definedName>
    <definedName name="jkhb" hidden="1">{#N/A,#N/A,FALSE,"Aging Summary";#N/A,#N/A,FALSE,"Ratio Analysis";#N/A,#N/A,FALSE,"Test 120 Day Accts";#N/A,#N/A,FALSE,"Tickmarks"}</definedName>
    <definedName name="joao" localSheetId="15" hidden="1">{"SCH49",#N/A,FALSE,"eva"}</definedName>
    <definedName name="joao" hidden="1">{"SCH49",#N/A,FALSE,"eva"}</definedName>
    <definedName name="joaquim" localSheetId="15" hidden="1">{#N/A,"100% Success",TRUE,"Sales Forecast";#N/A,#N/A,TRUE,"Sheet2"}</definedName>
    <definedName name="joaquim" hidden="1">{#N/A,"100% Success",TRUE,"Sales Forecast";#N/A,#N/A,TRUE,"Sheet2"}</definedName>
    <definedName name="Jose">#REF!</definedName>
    <definedName name="jso" localSheetId="15" hidden="1">{"sch56",#N/A,FALSE,"savings";"sch64",#N/A,FALSE,"savings"}</definedName>
    <definedName name="jso" hidden="1">{"sch56",#N/A,FALSE,"savings";"sch64",#N/A,FALSE,"savings"}</definedName>
    <definedName name="JUL">#REF!</definedName>
    <definedName name="JUN">#REF!</definedName>
    <definedName name="JUNDATA">#REF!</definedName>
    <definedName name="JUROS">#REF!</definedName>
    <definedName name="Justif" localSheetId="15" hidden="1">{#N/A,#N/A,FALSE,"Extra2";#N/A,#N/A,FALSE,"Comp2";#N/A,#N/A,FALSE,"Ret-PL"}</definedName>
    <definedName name="Justif" hidden="1">{#N/A,#N/A,FALSE,"Extra2";#N/A,#N/A,FALSE,"Comp2";#N/A,#N/A,FALSE,"Ret-PL"}</definedName>
    <definedName name="Justif_03" localSheetId="15" hidden="1">{#N/A,#N/A,FALSE,"Extra2";#N/A,#N/A,FALSE,"Comp2";#N/A,#N/A,FALSE,"Ret-PL"}</definedName>
    <definedName name="Justif_03" hidden="1">{#N/A,#N/A,FALSE,"Extra2";#N/A,#N/A,FALSE,"Comp2";#N/A,#N/A,FALSE,"Ret-PL"}</definedName>
    <definedName name="K" localSheetId="15" hidden="1">{#N/A,#N/A,FALSE,"Previa Fech";#N/A,#N/A,FALSE,"PIS.COFINS";#N/A,#N/A,FALSE,"PDD";#N/A,#N/A,FALSE,"PIRD";#N/A,#N/A,FALSE,"C.Social";#N/A,#N/A,FALSE,"LALUR";#N/A,#N/A,FALSE,"Estimado(2)";#N/A,#N/A,FALSE,"Estimado-1";#N/A,#N/A,FALSE,"C.Social_RF";#N/A,#N/A,FALSE,"LALUR_RF";#N/A,#N/A,FALSE,"Contr.CT";#N/A,#N/A,FALSE,"Comparativo";#N/A,#N/A,FALSE,"Extra-1";#N/A,#N/A,FALSE,"RET-PL."}</definedName>
    <definedName name="K" hidden="1">{#N/A,#N/A,FALSE,"Previa Fech";#N/A,#N/A,FALSE,"PIS.COFINS";#N/A,#N/A,FALSE,"PDD";#N/A,#N/A,FALSE,"PIRD";#N/A,#N/A,FALSE,"C.Social";#N/A,#N/A,FALSE,"LALUR";#N/A,#N/A,FALSE,"Estimado(2)";#N/A,#N/A,FALSE,"Estimado-1";#N/A,#N/A,FALSE,"C.Social_RF";#N/A,#N/A,FALSE,"LALUR_RF";#N/A,#N/A,FALSE,"Contr.CT";#N/A,#N/A,FALSE,"Comparativo";#N/A,#N/A,FALSE,"Extra-1";#N/A,#N/A,FALSE,"RET-PL."}</definedName>
    <definedName name="kfv" localSheetId="15" hidden="1">{#N/A,#N/A,FALSE,"Aging Summary";#N/A,#N/A,FALSE,"Ratio Analysis";#N/A,#N/A,FALSE,"Test 120 Day Accts";#N/A,#N/A,FALSE,"Tickmarks"}</definedName>
    <definedName name="kfv" hidden="1">{#N/A,#N/A,FALSE,"Aging Summary";#N/A,#N/A,FALSE,"Ratio Analysis";#N/A,#N/A,FALSE,"Test 120 Day Accts";#N/A,#N/A,FALSE,"Tickmarks"}</definedName>
    <definedName name="kj" localSheetId="15" hidden="1">{#N/A,#N/A,FALSE,"RESUMO"}</definedName>
    <definedName name="kj" hidden="1">{#N/A,#N/A,FALSE,"RESUMO"}</definedName>
    <definedName name="kjn" localSheetId="15" hidden="1">{#N/A,#N/A,FALSE,"Aging Summary";#N/A,#N/A,FALSE,"Ratio Analysis";#N/A,#N/A,FALSE,"Test 120 Day Accts";#N/A,#N/A,FALSE,"Tickmarks"}</definedName>
    <definedName name="kjn" hidden="1">{#N/A,#N/A,FALSE,"Aging Summary";#N/A,#N/A,FALSE,"Ratio Analysis";#N/A,#N/A,FALSE,"Test 120 Day Accts";#N/A,#N/A,FALSE,"Tickmarks"}</definedName>
    <definedName name="kk" localSheetId="15" hidden="1">{#N/A,#N/A,FALSE,"Previa Fech";#N/A,#N/A,FALSE,"PIS.COFINS";#N/A,#N/A,FALSE,"PDD";#N/A,#N/A,FALSE,"PIRD";#N/A,#N/A,FALSE,"C.Social";#N/A,#N/A,FALSE,"LALUR";#N/A,#N/A,FALSE,"Estimado(2)";#N/A,#N/A,FALSE,"Estimado-1";#N/A,#N/A,FALSE,"C.Social_RF";#N/A,#N/A,FALSE,"LALUR_RF";#N/A,#N/A,FALSE,"Contr.CT";#N/A,#N/A,FALSE,"Comparativo";#N/A,#N/A,FALSE,"Extra-1";#N/A,#N/A,FALSE,"RET-PL."}</definedName>
    <definedName name="kk" hidden="1">{#N/A,#N/A,FALSE,"Previa Fech";#N/A,#N/A,FALSE,"PIS.COFINS";#N/A,#N/A,FALSE,"PDD";#N/A,#N/A,FALSE,"PIRD";#N/A,#N/A,FALSE,"C.Social";#N/A,#N/A,FALSE,"LALUR";#N/A,#N/A,FALSE,"Estimado(2)";#N/A,#N/A,FALSE,"Estimado-1";#N/A,#N/A,FALSE,"C.Social_RF";#N/A,#N/A,FALSE,"LALUR_RF";#N/A,#N/A,FALSE,"Contr.CT";#N/A,#N/A,FALSE,"Comparativo";#N/A,#N/A,FALSE,"Extra-1";#N/A,#N/A,FALSE,"RET-PL."}</definedName>
    <definedName name="kkkkk" localSheetId="15" hidden="1">{"TotalGeralDespesasPorArea",#N/A,FALSE,"VinculosAccessEfetivo"}</definedName>
    <definedName name="kkkkk" hidden="1">{"TotalGeralDespesasPorArea",#N/A,FALSE,"VinculosAccessEfetivo"}</definedName>
    <definedName name="kkkkkkkkk" localSheetId="15" hidden="1">{"Fecha_Dezembro",#N/A,FALSE,"FECHAMENTO-2002 ";"Defer_Dezermbro",#N/A,FALSE,"DIFERIDO";"Pis_Dezembro",#N/A,FALSE,"PIS COFINS";"Iss_Dezembro",#N/A,FALSE,"ISS"}</definedName>
    <definedName name="kkkkkkkkk" hidden="1">{"Fecha_Dezembro",#N/A,FALSE,"FECHAMENTO-2002 ";"Defer_Dezermbro",#N/A,FALSE,"DIFERIDO";"Pis_Dezembro",#N/A,FALSE,"PIS COFINS";"Iss_Dezembro",#N/A,FALSE,"ISS"}</definedName>
    <definedName name="kljflksjk" localSheetId="15" hidden="1">{#N/A,#N/A,FALSE,"SIM95"}</definedName>
    <definedName name="kljflksjk" hidden="1">{#N/A,#N/A,FALSE,"SIM95"}</definedName>
    <definedName name="KLKKLKÇJÇ" localSheetId="15" hidden="1">{#N/A,#N/A,FALSE,"Plan1";#N/A,#N/A,FALSE,"Plan2"}</definedName>
    <definedName name="KLKKLKÇJÇ" hidden="1">{#N/A,#N/A,FALSE,"Plan1";#N/A,#N/A,FALSE,"Plan2"}</definedName>
    <definedName name="kok">#N/A</definedName>
    <definedName name="kshackjhfalf" localSheetId="15" hidden="1">{#N/A,#N/A,FALSE,"SIM95"}</definedName>
    <definedName name="kshackjhfalf" hidden="1">{#N/A,#N/A,FALSE,"SIM95"}</definedName>
    <definedName name="LABQTR1">#REF!</definedName>
    <definedName name="LABQTR2">#REF!</definedName>
    <definedName name="LABQTR3">#REF!</definedName>
    <definedName name="LABQTR4">#REF!</definedName>
    <definedName name="lala" localSheetId="15" hidden="1">{"'RR'!$A$2:$E$81"}</definedName>
    <definedName name="lala" localSheetId="9" hidden="1">{"'RR'!$A$2:$E$81"}</definedName>
    <definedName name="lala" localSheetId="10" hidden="1">{"'RR'!$A$2:$E$81"}</definedName>
    <definedName name="lala" localSheetId="12" hidden="1">{"'RR'!$A$2:$E$81"}</definedName>
    <definedName name="lala" localSheetId="11" hidden="1">{"'RR'!$A$2:$E$81"}</definedName>
    <definedName name="lala" hidden="1">{"'RR'!$A$2:$E$81"}</definedName>
    <definedName name="Language">#REF!</definedName>
    <definedName name="lbla1" hidden="1">#REF!</definedName>
    <definedName name="lbla10" hidden="1">#REF!</definedName>
    <definedName name="lbla11" hidden="1">#REF!</definedName>
    <definedName name="lbla12" hidden="1">#REF!</definedName>
    <definedName name="lbla13" hidden="1">#REF!</definedName>
    <definedName name="lbla14" hidden="1">#REF!</definedName>
    <definedName name="lbla15" hidden="1">#REF!</definedName>
    <definedName name="lbla16" hidden="1">#REF!</definedName>
    <definedName name="lbla17" hidden="1">#REF!</definedName>
    <definedName name="lbla18" hidden="1">#REF!</definedName>
    <definedName name="lbla19" hidden="1">#REF!</definedName>
    <definedName name="lbla2" hidden="1">#REF!</definedName>
    <definedName name="lbla20" hidden="1">#REF!</definedName>
    <definedName name="lbla21" hidden="1">#REF!</definedName>
    <definedName name="lbla22" hidden="1">#REF!</definedName>
    <definedName name="lbla23" hidden="1">#REF!</definedName>
    <definedName name="lbla24" hidden="1">#REF!</definedName>
    <definedName name="lbla25" hidden="1">#REF!</definedName>
    <definedName name="lbla27" hidden="1">#REF!</definedName>
    <definedName name="lbla28" hidden="1">#REF!</definedName>
    <definedName name="lç" localSheetId="15"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egtotais">#REF!</definedName>
    <definedName name="Leilao">#REF!</definedName>
    <definedName name="LIBERAÇÃO_BL">#REF!</definedName>
    <definedName name="limcount" hidden="1">1</definedName>
    <definedName name="lista">#REF!</definedName>
    <definedName name="Lista_Comparacao">#REF!</definedName>
    <definedName name="Lista_Comparacao.">#REF!</definedName>
    <definedName name="lista_meses">#REF!</definedName>
    <definedName name="lista1">#REF!</definedName>
    <definedName name="listaCMAI">#REF!</definedName>
    <definedName name="listaPN">#REF!</definedName>
    <definedName name="ListOffset" hidden="1">1</definedName>
    <definedName name="lk" localSheetId="15" hidden="1">{#N/A,#N/A,FALSE,"Aging Summary";#N/A,#N/A,FALSE,"Ratio Analysis";#N/A,#N/A,FALSE,"Test 120 Day Accts";#N/A,#N/A,FALSE,"Tickmarks"}</definedName>
    <definedName name="lk" hidden="1">{#N/A,#N/A,FALSE,"Aging Summary";#N/A,#N/A,FALSE,"Ratio Analysis";#N/A,#N/A,FALSE,"Test 120 Day Accts";#N/A,#N/A,FALSE,"Tickmarks"}</definedName>
    <definedName name="l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l" localSheetId="15"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oaded_Data">#REF!</definedName>
    <definedName name="loc" localSheetId="15" hidden="1">{"Title - LC",#N/A,FALSE,"TITLE"}</definedName>
    <definedName name="loc" localSheetId="9" hidden="1">{"Title - LC",#N/A,FALSE,"TITLE"}</definedName>
    <definedName name="loc" localSheetId="10" hidden="1">{"Title - LC",#N/A,FALSE,"TITLE"}</definedName>
    <definedName name="loc" localSheetId="12" hidden="1">{"Title - LC",#N/A,FALSE,"TITLE"}</definedName>
    <definedName name="loc" localSheetId="11" hidden="1">{"Title - LC",#N/A,FALSE,"TITLE"}</definedName>
    <definedName name="loc" hidden="1">{"Title - LC",#N/A,FALSE,"TITLE"}</definedName>
    <definedName name="LOCAL">#REF!</definedName>
    <definedName name="location">#REF!</definedName>
    <definedName name="log">#REF!</definedName>
    <definedName name="Loiana" localSheetId="15" hidden="1">{#N/A,#N/A,FALSE,"Extra2";#N/A,#N/A,FALSE,"Comp2";#N/A,#N/A,FALSE,"Ret-PL"}</definedName>
    <definedName name="Loiana" hidden="1">{#N/A,#N/A,FALSE,"Extra2";#N/A,#N/A,FALSE,"Comp2";#N/A,#N/A,FALSE,"Ret-PL"}</definedName>
    <definedName name="Loss_Anexo" localSheetId="15" hidden="1">{#N/A,#N/A,FALSE,"SIM95"}</definedName>
    <definedName name="Loss_Anexo" hidden="1">{#N/A,#N/A,FALSE,"SIM95"}</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TM">#REF!</definedName>
    <definedName name="MACRO">#REF!</definedName>
    <definedName name="MAR">#REF!</definedName>
    <definedName name="MARDATA">#REF!</definedName>
    <definedName name="Maria" localSheetId="15" hidden="1">{"SCH73",#N/A,FALSE,"eva";"SCH74",#N/A,FALSE,"eva";"SCH75",#N/A,FALSE,"eva"}</definedName>
    <definedName name="Maria" hidden="1">{"SCH73",#N/A,FALSE,"eva";"SCH74",#N/A,FALSE,"eva";"SCH75",#N/A,FALSE,"eva"}</definedName>
    <definedName name="market" localSheetId="15" hidden="1">{#N/A,"70% Success",FALSE,"Sales Forecast";#N/A,#N/A,FALSE,"Sheet2"}</definedName>
    <definedName name="market" hidden="1">{#N/A,"70% Success",FALSE,"Sales Forecast";#N/A,#N/A,FALSE,"Sheet2"}</definedName>
    <definedName name="mat_imp">#REF!</definedName>
    <definedName name="mat_imp_cs_asahi">#REF!</definedName>
    <definedName name="mat_imp_dce">#REF!</definedName>
    <definedName name="mat_nac">#REF!</definedName>
    <definedName name="mat_nac_cs_asahi">#REF!</definedName>
    <definedName name="mat_nac_dce">#REF!</definedName>
    <definedName name="MATANNUAL">#REF!</definedName>
    <definedName name="MATQTR1">#REF!</definedName>
    <definedName name="MATQTR2">#REF!</definedName>
    <definedName name="MATQTR3">#REF!</definedName>
    <definedName name="MATQTR4">#REF!</definedName>
    <definedName name="MaxDisbursement">#REF!</definedName>
    <definedName name="MAYDATA">#REF!</definedName>
    <definedName name="melquis" localSheetId="15" hidden="1">{#N/A,#N/A,FALSE,"RESULT";#N/A,#N/A,FALSE,"FAT";#N/A,#N/A,FALSE,"CONS";#N/A,#N/A,FALSE,"ADM";#N/A,#N/A,FALSE,"PAT";#N/A,#N/A,FALSE,"COM";#N/A,#N/A,FALSE,"OPE";#N/A,#N/A,FALSE,"PRO";#N/A,#N/A,FALSE,"DEP";#N/A,#N/A,FALSE,"OBR";#N/A,#N/A,FALSE,"RES"}</definedName>
    <definedName name="melquis" hidden="1">{#N/A,#N/A,FALSE,"RESULT";#N/A,#N/A,FALSE,"FAT";#N/A,#N/A,FALSE,"CONS";#N/A,#N/A,FALSE,"ADM";#N/A,#N/A,FALSE,"PAT";#N/A,#N/A,FALSE,"COM";#N/A,#N/A,FALSE,"OPE";#N/A,#N/A,FALSE,"PRO";#N/A,#N/A,FALSE,"DEP";#N/A,#N/A,FALSE,"OBR";#N/A,#N/A,FALSE,"RES"}</definedName>
    <definedName name="melquis1" localSheetId="15" hidden="1">{#N/A,#N/A,FALSE,"RESULT";#N/A,#N/A,FALSE,"FAT";#N/A,#N/A,FALSE,"CONS";#N/A,#N/A,FALSE,"ADM";#N/A,#N/A,FALSE,"PAT";#N/A,#N/A,FALSE,"COM";#N/A,#N/A,FALSE,"OPE";#N/A,#N/A,FALSE,"PRO";#N/A,#N/A,FALSE,"DEP";#N/A,#N/A,FALSE,"OBR";#N/A,#N/A,FALSE,"RES"}</definedName>
    <definedName name="melquis1" hidden="1">{#N/A,#N/A,FALSE,"RESULT";#N/A,#N/A,FALSE,"FAT";#N/A,#N/A,FALSE,"CONS";#N/A,#N/A,FALSE,"ADM";#N/A,#N/A,FALSE,"PAT";#N/A,#N/A,FALSE,"COM";#N/A,#N/A,FALSE,"OPE";#N/A,#N/A,FALSE,"PRO";#N/A,#N/A,FALSE,"DEP";#N/A,#N/A,FALSE,"OBR";#N/A,#N/A,FALSE,"RES"}</definedName>
    <definedName name="men">#REF!</definedName>
    <definedName name="mensais_curta">#REF!</definedName>
    <definedName name="mercados">#REF!</definedName>
    <definedName name="meses">#REF!</definedName>
    <definedName name="Mext">#REF!</definedName>
    <definedName name="MILLE">#REF!</definedName>
    <definedName name="Minor">#REF!</definedName>
    <definedName name="mj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1"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2"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3"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4"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5"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m" localSheetId="15" hidden="1">{"tabela",#N/A,FALSE,"Tabela";"decoração",#N/A,FALSE,"Decor.";"Informações",#N/A,FALSE,"Inform."}</definedName>
    <definedName name="mmmmm" hidden="1">{"tabela",#N/A,FALSE,"Tabela";"decoração",#N/A,FALSE,"Decor.";"Informações",#N/A,FALSE,"Inform."}</definedName>
    <definedName name="mn">#REF!</definedName>
    <definedName name="mnt">#REF!</definedName>
    <definedName name="MOA" localSheetId="15" hidden="1">{#N/A,#N/A,FALSE,"DEF1";#N/A,#N/A,FALSE,"DEF2";#N/A,#N/A,FALSE,"DEF3"}</definedName>
    <definedName name="MOA" hidden="1">{#N/A,#N/A,FALSE,"DEF1";#N/A,#N/A,FALSE,"DEF2";#N/A,#N/A,FALSE,"DEF3"}</definedName>
    <definedName name="MOA_1" localSheetId="15" hidden="1">{#N/A,#N/A,FALSE,"DEF1";#N/A,#N/A,FALSE,"DEF2";#N/A,#N/A,FALSE,"DEF3"}</definedName>
    <definedName name="MOA_1" hidden="1">{#N/A,#N/A,FALSE,"DEF1";#N/A,#N/A,FALSE,"DEF2";#N/A,#N/A,FALSE,"DEF3"}</definedName>
    <definedName name="MOA_2" localSheetId="15" hidden="1">{#N/A,#N/A,FALSE,"DEF1";#N/A,#N/A,FALSE,"DEF2";#N/A,#N/A,FALSE,"DEF3"}</definedName>
    <definedName name="MOA_2" hidden="1">{#N/A,#N/A,FALSE,"DEF1";#N/A,#N/A,FALSE,"DEF2";#N/A,#N/A,FALSE,"DEF3"}</definedName>
    <definedName name="MOA_3" localSheetId="15" hidden="1">{#N/A,#N/A,FALSE,"DEF1";#N/A,#N/A,FALSE,"DEF2";#N/A,#N/A,FALSE,"DEF3"}</definedName>
    <definedName name="MOA_3" hidden="1">{#N/A,#N/A,FALSE,"DEF1";#N/A,#N/A,FALSE,"DEF2";#N/A,#N/A,FALSE,"DEF3"}</definedName>
    <definedName name="MOA_4" localSheetId="15" hidden="1">{#N/A,#N/A,FALSE,"DEF1";#N/A,#N/A,FALSE,"DEF2";#N/A,#N/A,FALSE,"DEF3"}</definedName>
    <definedName name="MOA_4" hidden="1">{#N/A,#N/A,FALSE,"DEF1";#N/A,#N/A,FALSE,"DEF2";#N/A,#N/A,FALSE,"DEF3"}</definedName>
    <definedName name="MOA_5" localSheetId="15" hidden="1">{#N/A,#N/A,FALSE,"DEF1";#N/A,#N/A,FALSE,"DEF2";#N/A,#N/A,FALSE,"DEF3"}</definedName>
    <definedName name="MOA_5" hidden="1">{#N/A,#N/A,FALSE,"DEF1";#N/A,#N/A,FALSE,"DEF2";#N/A,#N/A,FALSE,"DEF3"}</definedName>
    <definedName name="MOD">#REF!</definedName>
    <definedName name="MODENA">#REF!</definedName>
    <definedName name="modo_relatorio">#REF!</definedName>
    <definedName name="month">#REF!</definedName>
    <definedName name="MONTHE">#REF!</definedName>
    <definedName name="MONTHM">#REF!</definedName>
    <definedName name="MONTHP">#REF!</definedName>
    <definedName name="Months_Financing">#REF!</definedName>
    <definedName name="MONTHSUM">#REF!</definedName>
    <definedName name="mot" localSheetId="15" hidden="1">{#N/A,#N/A,TRUE,"7d";#N/A,#N/A,TRUE,"7g";#N/A,#N/A,TRUE,"7i"}</definedName>
    <definedName name="mot" localSheetId="9" hidden="1">{#N/A,#N/A,TRUE,"7d";#N/A,#N/A,TRUE,"7g";#N/A,#N/A,TRUE,"7i"}</definedName>
    <definedName name="mot" localSheetId="10" hidden="1">{#N/A,#N/A,TRUE,"7d";#N/A,#N/A,TRUE,"7g";#N/A,#N/A,TRUE,"7i"}</definedName>
    <definedName name="mot" localSheetId="12" hidden="1">{#N/A,#N/A,TRUE,"7d";#N/A,#N/A,TRUE,"7g";#N/A,#N/A,TRUE,"7i"}</definedName>
    <definedName name="mot" localSheetId="11"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OV.000.C.0.00.0000.00.00.24401010001">615712.52999973</definedName>
    <definedName name="MOV.000.C.0.00.0000.00.00.24401010002">61571.25</definedName>
    <definedName name="MOV.000.C.0.00.0000.00.00.D1074">3439383.08001709</definedName>
    <definedName name="MOV.000.C.0.00.0000.00.00.D1075">84926.49000001</definedName>
    <definedName name="MOV.000.C.0.00.2000.00.00.24401010001">615712.52999973</definedName>
    <definedName name="MOV.000.C.0.00.2000.00.00.24401010002">61571.25</definedName>
    <definedName name="MOV.000.C.0.01.0000.00.00.D1074">3439383.08001709</definedName>
    <definedName name="MOV.000.C.0.01.0000.00.00.D1075">84926.49000001</definedName>
    <definedName name="MOV.000.C.0.01.0000.00.01.D1074">3439</definedName>
    <definedName name="MOV.000.C.0.01.0000.00.01.D1075">85</definedName>
    <definedName name="MOV.000.C.0.01.0000.00.01.D1076">1646</definedName>
    <definedName name="MOV.000.C.0.01.0000.00.01.D997">5051</definedName>
    <definedName name="MOV.000.C.0.01.2001.00.01.44101010019">-326</definedName>
    <definedName name="MOV.000.C.0.01.2001.00.01.44101020008">-1321</definedName>
    <definedName name="MOV.000.C.0.02.0000.00.01.D1074">-3473</definedName>
    <definedName name="MOV.000.C.0.02.0000.00.01.D1075">-269</definedName>
    <definedName name="MOV.000.C.0.02.0000.00.01.D1076">6523</definedName>
    <definedName name="MOV.000.C.0.02.0000.00.01.D997">5030</definedName>
    <definedName name="MOV.000.C.0.02.2001.00.01.44101010019">-289</definedName>
    <definedName name="MOV.000.C.0.02.2001.00.01.44101020008">-6234</definedName>
    <definedName name="MOV.000.C.0.03.0000.00.01.D1074">-5358</definedName>
    <definedName name="MOV.000.C.0.03.0000.00.01.D1075">-2243</definedName>
    <definedName name="MOV.000.C.0.03.0000.00.01.D1076">9160</definedName>
    <definedName name="MOV.000.C.0.03.0000.00.01.D997">5019</definedName>
    <definedName name="MOV.000.C.0.03.2001.00.01.44101010019">-313</definedName>
    <definedName name="MOV.000.C.0.03.2001.00.01.44101020008">-8847</definedName>
    <definedName name="MOV.000.C.0.04.0000.00.01.D1074">412</definedName>
    <definedName name="MOV.000.C.0.04.0000.00.01.D1075">183</definedName>
    <definedName name="MOV.000.C.0.04.0000.00.01.D1076">2008</definedName>
    <definedName name="MOV.000.C.0.04.0000.00.01.D997">5002</definedName>
    <definedName name="MOV.000.C.0.04.2001.00.01.44101010019">-299</definedName>
    <definedName name="MOV.000.C.0.04.2001.00.01.44101020008">-1708</definedName>
    <definedName name="MOV.000.C.0.05.0000.00.01.D1074">-9275</definedName>
    <definedName name="MOV.000.C.0.05.0000.00.01.D1075">-4627</definedName>
    <definedName name="MOV.000.C.0.05.0000.00.01.D1076">13237</definedName>
    <definedName name="MOV.000.C.0.05.0000.00.01.D997">5009</definedName>
    <definedName name="MOV.000.C.0.05.2001.00.01.44101010019">-304</definedName>
    <definedName name="MOV.000.C.0.05.2001.00.01.44101020008">-12933</definedName>
    <definedName name="MOV.000.C.0.06.0000.00.01.D1074">4258</definedName>
    <definedName name="MOV.000.C.0.06.0000.00.01.D1075">2228</definedName>
    <definedName name="MOV.000.C.0.06.0000.00.01.D1076">-3697</definedName>
    <definedName name="MOV.000.C.0.06.0000.00.01.D997">5017</definedName>
    <definedName name="MOV.000.C.0.06.2001.00.01.44101010019">-289</definedName>
    <definedName name="MOV.000.C.0.06.2001.00.01.44101020008">3985</definedName>
    <definedName name="MOV.000.C.0.07.0000.00.01.D1074">-6585</definedName>
    <definedName name="MOV.000.C.0.07.0000.00.01.D1075">-3379</definedName>
    <definedName name="MOV.000.C.0.07.0000.00.01.D1076">9458</definedName>
    <definedName name="MOV.000.C.0.07.0000.00.01.D997">5013</definedName>
    <definedName name="MOV.000.C.0.07.2001.00.01.44101010019">-315</definedName>
    <definedName name="MOV.000.C.0.07.2001.00.01.44101020008">-9142</definedName>
    <definedName name="MOV.000.C.0.08.0000.00.01.D1074">-4925</definedName>
    <definedName name="MOV.000.C.0.08.0000.00.01.D1075">-2364</definedName>
    <definedName name="MOV.000.C.0.08.0000.00.01.D1076">9018</definedName>
    <definedName name="MOV.000.C.0.08.0000.00.01.D997">4562</definedName>
    <definedName name="MOV.000.C.0.08.2001.00.01.44101010019">-309</definedName>
    <definedName name="MOV.000.C.0.08.2001.00.01.44101020008">-8708</definedName>
    <definedName name="MOV.000.C.0.09.0000.00.00.D997">4972951.86000061</definedName>
    <definedName name="MOV.000.C.0.09.0000.00.01.D1074">-1945</definedName>
    <definedName name="MOV.000.C.0.09.0000.00.01.D1075">-972</definedName>
    <definedName name="MOV.000.C.0.09.0000.00.01.D1076">2262</definedName>
    <definedName name="MOV.000.C.0.09.0000.00.01.D997">4549</definedName>
    <definedName name="MOV.000.C.0.09.2001.00.01.44101010019">-295</definedName>
    <definedName name="MOV.000.C.0.09.2001.00.01.44101020008">-9024</definedName>
    <definedName name="MOV.000.C.0.09.2001.00.01.D1074">-1945</definedName>
    <definedName name="MOV.000.C.0.09.2001.00.01.D1075">-972</definedName>
    <definedName name="MOV.000.C.0.09.2001.00.01.D997">4549</definedName>
    <definedName name="MOV.000.C.0.10.0000.00.01.D1074">581</definedName>
    <definedName name="MOV.000.C.0.10.0000.00.01.D1075">508</definedName>
    <definedName name="MOV.000.C.0.10.0000.00.01.D1076">5991</definedName>
    <definedName name="MOV.000.C.0.10.0000.00.01.D997">4973</definedName>
    <definedName name="MOV.000.C.0.10.2001.00.01.44101010019">-340</definedName>
    <definedName name="MOV.000.C.0.10.2001.00.01.44101020008">-2225</definedName>
    <definedName name="MOV.000.C.0.10.2001.00.01.D1074">4474</definedName>
    <definedName name="MOV.000.C.0.10.2001.00.01.D1075">2317</definedName>
    <definedName name="MOV.000.C.0.10.2001.00.01.D997">4559</definedName>
    <definedName name="MOV.000.C.0.11.0000.00.01.D1074">-413</definedName>
    <definedName name="MOV.000.C.0.11.0000.00.01.D1075">-142</definedName>
    <definedName name="MOV.000.C.0.11.0000.00.01.D1076">4680</definedName>
    <definedName name="MOV.000.C.0.11.0000.00.01.D997">5095</definedName>
    <definedName name="MOV.000.C.0.11.2001.00.01.22201010001">297</definedName>
    <definedName name="MOV.000.C.0.11.2001.00.01.44101010019">-324</definedName>
    <definedName name="MOV.000.C.0.11.2001.00.01.44101020008">11071</definedName>
    <definedName name="MOV.000.C.0.11.2001.00.01.D1074">14782</definedName>
    <definedName name="MOV.000.C.0.11.2001.00.01.D1075">7744</definedName>
    <definedName name="MOV.000.C.0.11.2001.00.01.D997">4584</definedName>
    <definedName name="MOV.000.C.0.12.0000.00.01.D1074">0</definedName>
    <definedName name="MOV.000.C.0.12.0000.00.01.D1075">0</definedName>
    <definedName name="MOV.000.C.0.12.0000.00.01.D1076">0</definedName>
    <definedName name="MOV.000.C.0.12.0000.00.01.D997">0</definedName>
    <definedName name="MOV.000.C.0.12.2000.00.00.24401010001">615712.52999973</definedName>
    <definedName name="MOV.000.C.0.12.2000.00.00.24401010002">61571.25</definedName>
    <definedName name="MOV.000.C.0.12.2000.00.01.24401010001">1123</definedName>
    <definedName name="MOV.000.C.0.12.2000.00.01.24401010002">112</definedName>
    <definedName name="MOV.000.C.0.12.2001.00.01.22201010001">312</definedName>
    <definedName name="MOV.000.C.0.12.2001.00.01.44101010019">-329</definedName>
    <definedName name="MOV.000.C.0.12.2001.00.01.44101020008">12608</definedName>
    <definedName name="MOV.000.C.0.12.2001.00.01.D1074">9154</definedName>
    <definedName name="MOV.000.C.0.12.2001.00.01.D1075">1912</definedName>
    <definedName name="MOV.000.C.0.12.2001.00.01.D997">4621</definedName>
    <definedName name="MOV.087.C.0.01.0000.00.01.D1035">6124</definedName>
    <definedName name="MOV.087.C.0.02.0000.00.01.D1035">7771</definedName>
    <definedName name="MOV.087.C.0.02.2001.00.01.34">1008</definedName>
    <definedName name="MOV.087.C.0.02.2001.00.01.44">-11828</definedName>
    <definedName name="MOV.087.C.0.02.2001.00.01.D997">5030</definedName>
    <definedName name="MOV.087.C.0.03.0000.00.01.D1035">7609</definedName>
    <definedName name="MOV.087.C.0.03.2001.00.01.34">432</definedName>
    <definedName name="MOV.087.C.0.03.2001.00.01.44">-16259</definedName>
    <definedName name="MOV.087.C.0.03.2001.00.01.D997">5019</definedName>
    <definedName name="MOV.087.C.0.04.0000.00.01.D1035">7609</definedName>
    <definedName name="MOV.087.C.0.05.0000.00.01.D1035">7609</definedName>
    <definedName name="MOV.087.C.0.06.0000.00.01.D1035">7609</definedName>
    <definedName name="MOV.087.C.0.07.0000.00.01.D1035">7609</definedName>
    <definedName name="MOV.087.C.0.07.2001.00.01.D1035">7609</definedName>
    <definedName name="MOV.087.C.0.08.2000.00.01.D1035">7659</definedName>
    <definedName name="MOV.087.C.0.08.2001.00.01.D1035">8902</definedName>
    <definedName name="MOV.087.C.0.09.2000.00.01.41102010014">-7771</definedName>
    <definedName name="MOV.087.C.0.09.2000.00.01.D1035">7771</definedName>
    <definedName name="MOV.087.C.0.09.2001.00.01.D1035">8962</definedName>
    <definedName name="MOV.087.C.0.10.2000.00.01.D1035">7771</definedName>
    <definedName name="MOV.087.C.0.10.2001.00.01.D1035">8756</definedName>
    <definedName name="MOV.087.C.0.11.2000.00.01.D1035">7771</definedName>
    <definedName name="MOV.087.C.0.11.2001.00.01.D1035">8359</definedName>
    <definedName name="MOV.087.C.0.12.0000.00.01.D1035">0</definedName>
    <definedName name="MOV.087.C.0.12.2000.00.01.D1035">7771</definedName>
    <definedName name="MOV.087.C.0.12.2001.00.01.D1035">8558</definedName>
    <definedName name="MOVIMENTAÇÃO_BUTADIEN0_ESTIRENO">#REF!</definedName>
    <definedName name="Mproj">#REF!</definedName>
    <definedName name="Mreal">#REF!</definedName>
    <definedName name="Mudancas_Consolidado__Movimentacao">#REF!</definedName>
    <definedName name="Mudancas_Controladora__Movimentacao">#REF!</definedName>
    <definedName name="Multa">#REF!</definedName>
    <definedName name="myujdcd"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1"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2"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3"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4"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5"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27</definedName>
    <definedName name="N.4.4.temp" localSheetId="15" hidden="1">{#N/A,#N/A,FALSE,"SIM95"}</definedName>
    <definedName name="N.4.4.temp" hidden="1">{#N/A,#N/A,FALSE,"SIM95"}</definedName>
    <definedName name="N2.2." localSheetId="15" hidden="1">{#N/A,#N/A,FALSE,"SIM95"}</definedName>
    <definedName name="N2.2." hidden="1">{#N/A,#N/A,FALSE,"SIM95"}</definedName>
    <definedName name="NB">#REF!</definedName>
    <definedName name="Negócio">#REF!</definedName>
    <definedName name="new" localSheetId="15" hidden="1">{#N/A,#N/A,FALSE,"Previa Fech";#N/A,#N/A,FALSE,"PIS";#N/A,#N/A,FALSE,"COFINS";#N/A,#N/A,FALSE,"PDD";#N/A,#N/A,FALSE,"C.Social";#N/A,#N/A,FALSE,"LALUR";#N/A,#N/A,FALSE,"Estimado(2)";#N/A,#N/A,FALSE,"Estimado-1";#N/A,#N/A,FALSE,"C.Social_RF";#N/A,#N/A,FALSE,"LALUR_RF";#N/A,#N/A,FALSE,"Comparativo";#N/A,#N/A,FALSE,"Extra-1";#N/A,#N/A,FALSE,"RET-PL."}</definedName>
    <definedName name="new" hidden="1">{#N/A,#N/A,FALSE,"Previa Fech";#N/A,#N/A,FALSE,"PIS";#N/A,#N/A,FALSE,"COFINS";#N/A,#N/A,FALSE,"PDD";#N/A,#N/A,FALSE,"C.Social";#N/A,#N/A,FALSE,"LALUR";#N/A,#N/A,FALSE,"Estimado(2)";#N/A,#N/A,FALSE,"Estimado-1";#N/A,#N/A,FALSE,"C.Social_RF";#N/A,#N/A,FALSE,"LALUR_RF";#N/A,#N/A,FALSE,"Comparativo";#N/A,#N/A,FALSE,"Extra-1";#N/A,#N/A,FALSE,"RET-PL."}</definedName>
    <definedName name="NewMatrix">#REF!</definedName>
    <definedName name="NewProduct">#REF!</definedName>
    <definedName name="ni" localSheetId="15"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iveis">#REF!</definedName>
    <definedName name="nmm"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nmm" hidden="1">{TRUE,TRUE,-1.25,-15.5,484.5,278.25,FALSE,FALSE,TRUE,FALSE,0,5,#N/A,593,#N/A,7.47457627118644,22.5714285714286,1,FALSE,FALSE,3,TRUE,1,FALSE,100,"Swvu.RES432.","ACwvu.RES432.",#N/A,FALSE,FALSE,0,0,0,0,2,"","",FALSE,FALSE,FALSE,FALSE,1,90,#N/A,#N/A,"=R1C1:R650C11",FALSE,#N/A,#N/A,FALSE,FALSE,FALSE,1,65532,65532,FALSE,FALSE,TRUE,TRUE,TRUE}</definedName>
    <definedName name="nmm_1"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nmm_1" hidden="1">{TRUE,TRUE,-1.25,-15.5,484.5,278.25,FALSE,FALSE,TRUE,FALSE,0,5,#N/A,593,#N/A,7.47457627118644,22.5714285714286,1,FALSE,FALSE,3,TRUE,1,FALSE,100,"Swvu.RES432.","ACwvu.RES432.",#N/A,FALSE,FALSE,0,0,0,0,2,"","",FALSE,FALSE,FALSE,FALSE,1,90,#N/A,#N/A,"=R1C1:R650C11",FALSE,#N/A,#N/A,FALSE,FALSE,FALSE,1,65532,65532,FALSE,FALSE,TRUE,TRUE,TRUE}</definedName>
    <definedName name="nmm_2"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nmm_2" hidden="1">{TRUE,TRUE,-1.25,-15.5,484.5,278.25,FALSE,FALSE,TRUE,FALSE,0,5,#N/A,593,#N/A,7.47457627118644,22.5714285714286,1,FALSE,FALSE,3,TRUE,1,FALSE,100,"Swvu.RES432.","ACwvu.RES432.",#N/A,FALSE,FALSE,0,0,0,0,2,"","",FALSE,FALSE,FALSE,FALSE,1,90,#N/A,#N/A,"=R1C1:R650C11",FALSE,#N/A,#N/A,FALSE,FALSE,FALSE,1,65532,65532,FALSE,FALSE,TRUE,TRUE,TRUE}</definedName>
    <definedName name="nmm_3"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nmm_3" hidden="1">{TRUE,TRUE,-1.25,-15.5,484.5,278.25,FALSE,FALSE,TRUE,FALSE,0,5,#N/A,593,#N/A,7.47457627118644,22.5714285714286,1,FALSE,FALSE,3,TRUE,1,FALSE,100,"Swvu.RES432.","ACwvu.RES432.",#N/A,FALSE,FALSE,0,0,0,0,2,"","",FALSE,FALSE,FALSE,FALSE,1,90,#N/A,#N/A,"=R1C1:R650C11",FALSE,#N/A,#N/A,FALSE,FALSE,FALSE,1,65532,65532,FALSE,FALSE,TRUE,TRUE,TRUE}</definedName>
    <definedName name="nmm_4"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nmm_4" hidden="1">{TRUE,TRUE,-1.25,-15.5,484.5,278.25,FALSE,FALSE,TRUE,FALSE,0,5,#N/A,593,#N/A,7.47457627118644,22.5714285714286,1,FALSE,FALSE,3,TRUE,1,FALSE,100,"Swvu.RES432.","ACwvu.RES432.",#N/A,FALSE,FALSE,0,0,0,0,2,"","",FALSE,FALSE,FALSE,FALSE,1,90,#N/A,#N/A,"=R1C1:R650C11",FALSE,#N/A,#N/A,FALSE,FALSE,FALSE,1,65532,65532,FALSE,FALSE,TRUE,TRUE,TRUE}</definedName>
    <definedName name="nmm_5"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nmm_5" hidden="1">{TRUE,TRUE,-1.25,-15.5,484.5,278.25,FALSE,FALSE,TRUE,FALSE,0,5,#N/A,593,#N/A,7.47457627118644,22.5714285714286,1,FALSE,FALSE,3,TRUE,1,FALSE,100,"Swvu.RES432.","ACwvu.RES432.",#N/A,FALSE,FALSE,0,0,0,0,2,"","",FALSE,FALSE,FALSE,FALSE,1,90,#N/A,#N/A,"=R1C1:R650C11",FALSE,#N/A,#N/A,FALSE,FALSE,FALSE,1,65532,65532,FALSE,FALSE,TRUE,TRUE,TRUE}</definedName>
    <definedName name="no">#REF!</definedName>
    <definedName name="NOTA_BENE">#REF!</definedName>
    <definedName name="NOV">#REF!</definedName>
    <definedName name="NumofGrpAccts" hidden="1">2</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15">{"'RR'!$A$2:$E$81"}</definedName>
    <definedName name="o" localSheetId="9">{"'RR'!$A$2:$E$81"}</definedName>
    <definedName name="o" localSheetId="10">{"'RR'!$A$2:$E$81"}</definedName>
    <definedName name="o" localSheetId="12">{"'RR'!$A$2:$E$81"}</definedName>
    <definedName name="o" localSheetId="11">{"'RR'!$A$2:$E$81"}</definedName>
    <definedName name="o">{"'RR'!$A$2:$E$81"}</definedName>
    <definedName name="OCT">#REF!</definedName>
    <definedName name="OH">#REF!</definedName>
    <definedName name="OK" localSheetId="15" hidden="1">{#N/A,#N/A,FALSE,"Cover";#N/A,#N/A,FALSE,"LUMI";#N/A,#N/A,FALSE,"COMD";#N/A,#N/A,FALSE,"Valuation";#N/A,#N/A,FALSE,"Assumptions";#N/A,#N/A,FALSE,"Pooling";#N/A,#N/A,FALSE,"BalanceSheet"}</definedName>
    <definedName name="OK" hidden="1">{#N/A,#N/A,FALSE,"Cover";#N/A,#N/A,FALSE,"LUMI";#N/A,#N/A,FALSE,"COMD";#N/A,#N/A,FALSE,"Valuation";#N/A,#N/A,FALSE,"Assumptions";#N/A,#N/A,FALSE,"Pooling";#N/A,#N/A,FALSE,"BalanceSheet"}</definedName>
    <definedName name="oo" localSheetId="15" hidden="1">{"SCH73",#N/A,FALSE,"eva";"SCH74",#N/A,FALSE,"eva";"SCH75",#N/A,FALSE,"eva"}</definedName>
    <definedName name="oo" hidden="1">{"SCH73",#N/A,FALSE,"eva";"SCH74",#N/A,FALSE,"eva";"SCH75",#N/A,FALSE,"eva"}</definedName>
    <definedName name="ooo" localSheetId="15" hidden="1">{#N/A,#N/A,TRUE,"7d";#N/A,#N/A,TRUE,"7g";#N/A,#N/A,TRUE,"7i"}</definedName>
    <definedName name="ooo" localSheetId="9" hidden="1">{#N/A,#N/A,TRUE,"7d";#N/A,#N/A,TRUE,"7g";#N/A,#N/A,TRUE,"7i"}</definedName>
    <definedName name="ooo" localSheetId="10" hidden="1">{#N/A,#N/A,TRUE,"7d";#N/A,#N/A,TRUE,"7g";#N/A,#N/A,TRUE,"7i"}</definedName>
    <definedName name="ooo" localSheetId="12" hidden="1">{#N/A,#N/A,TRUE,"7d";#N/A,#N/A,TRUE,"7g";#N/A,#N/A,TRUE,"7i"}</definedName>
    <definedName name="ooo" localSheetId="11" hidden="1">{#N/A,#N/A,TRUE,"7d";#N/A,#N/A,TRUE,"7g";#N/A,#N/A,TRUE,"7i"}</definedName>
    <definedName name="ooo" hidden="1">{#N/A,#N/A,TRUE,"7d";#N/A,#N/A,TRUE,"7g";#N/A,#N/A,TRUE,"7i"}</definedName>
    <definedName name="opçao">#REF!</definedName>
    <definedName name="operacional">#REF!</definedName>
    <definedName name="origin">#REF!</definedName>
    <definedName name="ORRETAGEM">#REF!</definedName>
    <definedName name="ORRETÁGEM">#REF!</definedName>
    <definedName name="ORRETEGEM">#REF!</definedName>
    <definedName name="other" localSheetId="15" hidden="1">{"SCH15",#N/A,FALSE,"SCH15,16,85,86";"SCH16",#N/A,FALSE,"SCH15,16,85,86";"SCH85",#N/A,FALSE,"SCH15,16,85,86";"SCH86",#N/A,FALSE,"SCH15,16,85,86"}</definedName>
    <definedName name="other" hidden="1">{"SCH15",#N/A,FALSE,"SCH15,16,85,86";"SCH16",#N/A,FALSE,"SCH15,16,85,86";"SCH85",#N/A,FALSE,"SCH15,16,85,86";"SCH86",#N/A,FALSE,"SCH15,16,85,86"}</definedName>
    <definedName name="OUTRAS_CLASSIFICAÇÕES">#REF!</definedName>
    <definedName name="OUTROS">#REF!</definedName>
    <definedName name="OUTSOURCE">#REF!</definedName>
    <definedName name="OVH">#REF!</definedName>
    <definedName name="p">#REF!</definedName>
    <definedName name="P.LÍQUIDO">#REF!</definedName>
    <definedName name="PAFOVHD" localSheetId="15" hidden="1">{#N/A,#N/A,TRUE,"7d";#N/A,#N/A,TRUE,"7g";#N/A,#N/A,TRUE,"7i"}</definedName>
    <definedName name="PAFOVHD" localSheetId="9" hidden="1">{#N/A,#N/A,TRUE,"7d";#N/A,#N/A,TRUE,"7g";#N/A,#N/A,TRUE,"7i"}</definedName>
    <definedName name="PAFOVHD" localSheetId="10" hidden="1">{#N/A,#N/A,TRUE,"7d";#N/A,#N/A,TRUE,"7g";#N/A,#N/A,TRUE,"7i"}</definedName>
    <definedName name="PAFOVHD" localSheetId="12" hidden="1">{#N/A,#N/A,TRUE,"7d";#N/A,#N/A,TRUE,"7g";#N/A,#N/A,TRUE,"7i"}</definedName>
    <definedName name="PAFOVHD" localSheetId="11" hidden="1">{#N/A,#N/A,TRUE,"7d";#N/A,#N/A,TRUE,"7g";#N/A,#N/A,TRUE,"7i"}</definedName>
    <definedName name="PAFOVHD" hidden="1">{#N/A,#N/A,TRUE,"7d";#N/A,#N/A,TRUE,"7g";#N/A,#N/A,TRUE,"7i"}</definedName>
    <definedName name="page1">#REF!</definedName>
    <definedName name="page2">#REF!</definedName>
    <definedName name="page3">#REF!</definedName>
    <definedName name="Página_13">#REF!</definedName>
    <definedName name="Página_13.">#REF!</definedName>
    <definedName name="Página_14">#REF!</definedName>
    <definedName name="Página_14.">#REF!</definedName>
    <definedName name="Pal_Workbook_GUID" hidden="1">"VB6G2KQM5PJMAEXRT1C2ATYT"</definedName>
    <definedName name="PASIVO">#REF!</definedName>
    <definedName name="PASSIVO">#REF!</definedName>
    <definedName name="Passivos_de_arrendamento_FluxoPagamento">#REF!</definedName>
    <definedName name="Passivos_de_arrendamento_inflação">#REF!</definedName>
    <definedName name="Passivos_de_arrendamento_Mov_do_Passivo">#REF!</definedName>
    <definedName name="Passivos_de_arrendamento_Movimento_passivo__Movimentacao">#REF!</definedName>
    <definedName name="Passivos_de_arrendamento_Taxa_de_Desconto">#REF!</definedName>
    <definedName name="paty" localSheetId="15" hidden="1">{#N/A,#N/A,FALSE,"Aging Summary";#N/A,#N/A,FALSE,"Ratio Analysis";#N/A,#N/A,FALSE,"Test 120 Day Accts";#N/A,#N/A,FALSE,"Tickmarks"}</definedName>
    <definedName name="paty" hidden="1">{#N/A,#N/A,FALSE,"Aging Summary";#N/A,#N/A,FALSE,"Ratio Analysis";#N/A,#N/A,FALSE,"Test 120 Day Accts";#N/A,#N/A,FALSE,"Tickmarks"}</definedName>
    <definedName name="paulo" localSheetId="15" hidden="1">{"SCH31",#N/A,FALSE,"ebitrecs";"SCH32",#N/A,FALSE,"ebitrecs";"SCH33",#N/A,FALSE,"ebitrecs";"SCH34",#N/A,FALSE,"ebitrecs";"SCH35",#N/A,FALSE,"ebitrecs";"SCH36",#N/A,FALSE,"ebitrecs";"SCH37",#N/A,FALSE,"ebitrecs";"SCH38",#N/A,FALSE,"ebitrecs"}</definedName>
    <definedName name="paulo" hidden="1">{"SCH31",#N/A,FALSE,"ebitrecs";"SCH32",#N/A,FALSE,"ebitrecs";"SCH33",#N/A,FALSE,"ebitrecs";"SCH34",#N/A,FALSE,"ebitrecs";"SCH35",#N/A,FALSE,"ebitrecs";"SCH36",#N/A,FALSE,"ebitrecs";"SCH37",#N/A,FALSE,"ebitrecs";"SCH38",#N/A,FALSE,"ebitrecs"}</definedName>
    <definedName name="PDC" hidden="1">#REF!</definedName>
    <definedName name="pedro" localSheetId="15" hidden="1">{#N/A,"30% Success",TRUE,"Sales Forecast";#N/A,#N/A,TRUE,"Sheet2"}</definedName>
    <definedName name="pedro" hidden="1">{#N/A,"30% Success",TRUE,"Sales Forecast";#N/A,#N/A,TRUE,"Sheet2"}</definedName>
    <definedName name="PendingStandard">#REF!</definedName>
    <definedName name="perc_contingencia">#REF!</definedName>
    <definedName name="perc_edificacao">#REF!</definedName>
    <definedName name="perc_manut">#REF!</definedName>
    <definedName name="perc_mat_EPC">#REF!</definedName>
    <definedName name="perc_montagem">#REF!</definedName>
    <definedName name="perc_org_e_adm">#REF!</definedName>
    <definedName name="perc_pre_oper">#REF!</definedName>
    <definedName name="perc_seg">#REF!</definedName>
    <definedName name="Percentual_Ato1">#REF!</definedName>
    <definedName name="Percentual_Mensais">#REF!</definedName>
    <definedName name="Perf">#REF!</definedName>
    <definedName name="period">#REF!</definedName>
    <definedName name="Period_Financing">#REF!</definedName>
    <definedName name="Periodo_comparacao">#REF!</definedName>
    <definedName name="perpetuidade">#REF!</definedName>
    <definedName name="PESO">#REF!</definedName>
    <definedName name="PESO_A">#REF!</definedName>
    <definedName name="PESO_B">#REF!</definedName>
    <definedName name="PESO_BRUTO">#REF!</definedName>
    <definedName name="PESO_C">#REF!</definedName>
    <definedName name="PESO_D">#REF!</definedName>
    <definedName name="PESO_TOTAL">#REF!</definedName>
    <definedName name="PETER" localSheetId="15" hidden="1">{#N/A,#N/A,FALSE,"Aging Summary";#N/A,#N/A,FALSE,"Ratio Analysis";#N/A,#N/A,FALSE,"Test 120 Day Accts";#N/A,#N/A,FALSE,"Tickmarks"}</definedName>
    <definedName name="PETER" hidden="1">{#N/A,#N/A,FALSE,"Aging Summary";#N/A,#N/A,FALSE,"Ratio Analysis";#N/A,#N/A,FALSE,"Test 120 Day Accts";#N/A,#N/A,FALSE,"Tickmarks"}</definedName>
    <definedName name="petroquímicas">#REF!</definedName>
    <definedName name="piciu" localSheetId="15" hidden="1">{#N/A,#N/A,TRUE,"7d";#N/A,#N/A,TRUE,"7g";#N/A,#N/A,TRUE,"7i"}</definedName>
    <definedName name="piciu" localSheetId="9" hidden="1">{#N/A,#N/A,TRUE,"7d";#N/A,#N/A,TRUE,"7g";#N/A,#N/A,TRUE,"7i"}</definedName>
    <definedName name="piciu" localSheetId="10" hidden="1">{#N/A,#N/A,TRUE,"7d";#N/A,#N/A,TRUE,"7g";#N/A,#N/A,TRUE,"7i"}</definedName>
    <definedName name="piciu" localSheetId="12" hidden="1">{#N/A,#N/A,TRUE,"7d";#N/A,#N/A,TRUE,"7g";#N/A,#N/A,TRUE,"7i"}</definedName>
    <definedName name="piciu" localSheetId="11" hidden="1">{#N/A,#N/A,TRUE,"7d";#N/A,#N/A,TRUE,"7g";#N/A,#N/A,TRUE,"7i"}</definedName>
    <definedName name="piciu" hidden="1">{#N/A,#N/A,TRUE,"7d";#N/A,#N/A,TRUE,"7g";#N/A,#N/A,TRUE,"7i"}</definedName>
    <definedName name="piciu2" localSheetId="15" hidden="1">{#N/A,#N/A,TRUE,"7d";#N/A,#N/A,TRUE,"7g";#N/A,#N/A,TRUE,"7i"}</definedName>
    <definedName name="piciu2" localSheetId="9" hidden="1">{#N/A,#N/A,TRUE,"7d";#N/A,#N/A,TRUE,"7g";#N/A,#N/A,TRUE,"7i"}</definedName>
    <definedName name="piciu2" localSheetId="10" hidden="1">{#N/A,#N/A,TRUE,"7d";#N/A,#N/A,TRUE,"7g";#N/A,#N/A,TRUE,"7i"}</definedName>
    <definedName name="piciu2" localSheetId="12" hidden="1">{#N/A,#N/A,TRUE,"7d";#N/A,#N/A,TRUE,"7g";#N/A,#N/A,TRUE,"7i"}</definedName>
    <definedName name="piciu2" localSheetId="11" hidden="1">{#N/A,#N/A,TRUE,"7d";#N/A,#N/A,TRUE,"7g";#N/A,#N/A,TRUE,"7i"}</definedName>
    <definedName name="piciu2" hidden="1">{#N/A,#N/A,TRUE,"7d";#N/A,#N/A,TRUE,"7g";#N/A,#N/A,TRUE,"7i"}</definedName>
    <definedName name="piciu3" localSheetId="15" hidden="1">{#N/A,#N/A,TRUE,"7d";#N/A,#N/A,TRUE,"7g";#N/A,#N/A,TRUE,"7i"}</definedName>
    <definedName name="piciu3" localSheetId="9" hidden="1">{#N/A,#N/A,TRUE,"7d";#N/A,#N/A,TRUE,"7g";#N/A,#N/A,TRUE,"7i"}</definedName>
    <definedName name="piciu3" localSheetId="10" hidden="1">{#N/A,#N/A,TRUE,"7d";#N/A,#N/A,TRUE,"7g";#N/A,#N/A,TRUE,"7i"}</definedName>
    <definedName name="piciu3" localSheetId="12" hidden="1">{#N/A,#N/A,TRUE,"7d";#N/A,#N/A,TRUE,"7g";#N/A,#N/A,TRUE,"7i"}</definedName>
    <definedName name="piciu3" localSheetId="11" hidden="1">{#N/A,#N/A,TRUE,"7d";#N/A,#N/A,TRUE,"7g";#N/A,#N/A,TRUE,"7i"}</definedName>
    <definedName name="piciu3" hidden="1">{#N/A,#N/A,TRUE,"7d";#N/A,#N/A,TRUE,"7g";#N/A,#N/A,TRUE,"7i"}</definedName>
    <definedName name="piciu4" localSheetId="15" hidden="1">{#N/A,#N/A,TRUE,"7d";#N/A,#N/A,TRUE,"7g";#N/A,#N/A,TRUE,"7i"}</definedName>
    <definedName name="piciu4" localSheetId="9" hidden="1">{#N/A,#N/A,TRUE,"7d";#N/A,#N/A,TRUE,"7g";#N/A,#N/A,TRUE,"7i"}</definedName>
    <definedName name="piciu4" localSheetId="10" hidden="1">{#N/A,#N/A,TRUE,"7d";#N/A,#N/A,TRUE,"7g";#N/A,#N/A,TRUE,"7i"}</definedName>
    <definedName name="piciu4" localSheetId="12" hidden="1">{#N/A,#N/A,TRUE,"7d";#N/A,#N/A,TRUE,"7g";#N/A,#N/A,TRUE,"7i"}</definedName>
    <definedName name="piciu4" localSheetId="11" hidden="1">{#N/A,#N/A,TRUE,"7d";#N/A,#N/A,TRUE,"7g";#N/A,#N/A,TRUE,"7i"}</definedName>
    <definedName name="piciu4" hidden="1">{#N/A,#N/A,TRUE,"7d";#N/A,#N/A,TRUE,"7g";#N/A,#N/A,TRUE,"7i"}</definedName>
    <definedName name="pino" localSheetId="15" hidden="1">{#N/A,#N/A,TRUE,"7d";#N/A,#N/A,TRUE,"7g";#N/A,#N/A,TRUE,"7i"}</definedName>
    <definedName name="pino" localSheetId="9" hidden="1">{#N/A,#N/A,TRUE,"7d";#N/A,#N/A,TRUE,"7g";#N/A,#N/A,TRUE,"7i"}</definedName>
    <definedName name="pino" localSheetId="10" hidden="1">{#N/A,#N/A,TRUE,"7d";#N/A,#N/A,TRUE,"7g";#N/A,#N/A,TRUE,"7i"}</definedName>
    <definedName name="pino" localSheetId="12" hidden="1">{#N/A,#N/A,TRUE,"7d";#N/A,#N/A,TRUE,"7g";#N/A,#N/A,TRUE,"7i"}</definedName>
    <definedName name="pino" localSheetId="11" hidden="1">{#N/A,#N/A,TRUE,"7d";#N/A,#N/A,TRUE,"7g";#N/A,#N/A,TRUE,"7i"}</definedName>
    <definedName name="pino" hidden="1">{#N/A,#N/A,TRUE,"7d";#N/A,#N/A,TRUE,"7g";#N/A,#N/A,TRUE,"7i"}</definedName>
    <definedName name="Pip">#REF!</definedName>
    <definedName name="PIS">#REF!</definedName>
    <definedName name="PLA_AFONSO">#REF!</definedName>
    <definedName name="PLA_AMAURY">#REF!</definedName>
    <definedName name="plan2"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plan2" hidden="1">{TRUE,TRUE,-1.25,-15.5,604.5,366.75,FALSE,FALSE,TRUE,TRUE,0,1,#N/A,1,#N/A,9.0125,24.4117647058824,1,FALSE,FALSE,3,TRUE,1,FALSE,100,"Swvu.PLANILHA2.","ACwvu.PLANILHA2.",#N/A,FALSE,FALSE,0.787401575,0.34,0.46,0.5,1,"","",FALSE,FALSE,FALSE,FALSE,1,#N/A,1,1,FALSE,FALSE,#N/A,#N/A,FALSE,FALSE,FALSE,9,65532,65532,FALSE,FALSE,TRUE,TRUE,TRUE}</definedName>
    <definedName name="planpe" localSheetId="15" hidden="1">{#N/A,#N/A,FALSE,"RESULT";#N/A,#N/A,FALSE,"FAT";#N/A,#N/A,FALSE,"CONS";#N/A,#N/A,FALSE,"ADM";#N/A,#N/A,FALSE,"PAT";#N/A,#N/A,FALSE,"COM";#N/A,#N/A,FALSE,"OPE";#N/A,#N/A,FALSE,"PRO";#N/A,#N/A,FALSE,"DEP";#N/A,#N/A,FALSE,"OBR";#N/A,#N/A,FALSE,"RES"}</definedName>
    <definedName name="planpe" hidden="1">{#N/A,#N/A,FALSE,"RESULT";#N/A,#N/A,FALSE,"FAT";#N/A,#N/A,FALSE,"CONS";#N/A,#N/A,FALSE,"ADM";#N/A,#N/A,FALSE,"PAT";#N/A,#N/A,FALSE,"COM";#N/A,#N/A,FALSE,"OPE";#N/A,#N/A,FALSE,"PRO";#N/A,#N/A,FALSE,"DEP";#N/A,#N/A,FALSE,"OBR";#N/A,#N/A,FALSE,"RES"}</definedName>
    <definedName name="plant">#REF!</definedName>
    <definedName name="plant1">#REF!</definedName>
    <definedName name="PLATTS">#REF!</definedName>
    <definedName name="PLATTS_1">#REF!</definedName>
    <definedName name="pmser" localSheetId="15" hidden="1">{#N/A,#N/A,FALSE,"Eastern";#N/A,#N/A,FALSE,"Western"}</definedName>
    <definedName name="pmser" hidden="1">{#N/A,#N/A,FALSE,"Eastern";#N/A,#N/A,FALSE,"Western"}</definedName>
    <definedName name="pmser_1" localSheetId="15" hidden="1">{#N/A,#N/A,FALSE,"Eastern";#N/A,#N/A,FALSE,"Western"}</definedName>
    <definedName name="pmser_1" hidden="1">{#N/A,#N/A,FALSE,"Eastern";#N/A,#N/A,FALSE,"Western"}</definedName>
    <definedName name="pmser_2" localSheetId="15" hidden="1">{#N/A,#N/A,FALSE,"Eastern";#N/A,#N/A,FALSE,"Western"}</definedName>
    <definedName name="pmser_2" hidden="1">{#N/A,#N/A,FALSE,"Eastern";#N/A,#N/A,FALSE,"Western"}</definedName>
    <definedName name="pmser_3" localSheetId="15" hidden="1">{#N/A,#N/A,FALSE,"Eastern";#N/A,#N/A,FALSE,"Western"}</definedName>
    <definedName name="pmser_3" hidden="1">{#N/A,#N/A,FALSE,"Eastern";#N/A,#N/A,FALSE,"Western"}</definedName>
    <definedName name="pmser_4" localSheetId="15" hidden="1">{#N/A,#N/A,FALSE,"Eastern";#N/A,#N/A,FALSE,"Western"}</definedName>
    <definedName name="pmser_4" hidden="1">{#N/A,#N/A,FALSE,"Eastern";#N/A,#N/A,FALSE,"Western"}</definedName>
    <definedName name="pmser_5" localSheetId="15" hidden="1">{#N/A,#N/A,FALSE,"Eastern";#N/A,#N/A,FALSE,"Western"}</definedName>
    <definedName name="pmser_5" hidden="1">{#N/A,#N/A,FALSE,"Eastern";#N/A,#N/A,FALSE,"Western"}</definedName>
    <definedName name="PN">#REF!</definedName>
    <definedName name="PO">#REF!</definedName>
    <definedName name="pol" localSheetId="15" hidden="1">{#N/A,#N/A,FALSE,"Eastern";#N/A,#N/A,FALSE,"Western"}</definedName>
    <definedName name="pol" hidden="1">{#N/A,#N/A,FALSE,"Eastern";#N/A,#N/A,FALSE,"Western"}</definedName>
    <definedName name="pol_1" localSheetId="15" hidden="1">{#N/A,#N/A,FALSE,"Eastern";#N/A,#N/A,FALSE,"Western"}</definedName>
    <definedName name="pol_1" hidden="1">{#N/A,#N/A,FALSE,"Eastern";#N/A,#N/A,FALSE,"Western"}</definedName>
    <definedName name="pol_2" localSheetId="15" hidden="1">{#N/A,#N/A,FALSE,"Eastern";#N/A,#N/A,FALSE,"Western"}</definedName>
    <definedName name="pol_2" hidden="1">{#N/A,#N/A,FALSE,"Eastern";#N/A,#N/A,FALSE,"Western"}</definedName>
    <definedName name="pol_3" localSheetId="15" hidden="1">{#N/A,#N/A,FALSE,"Eastern";#N/A,#N/A,FALSE,"Western"}</definedName>
    <definedName name="pol_3" hidden="1">{#N/A,#N/A,FALSE,"Eastern";#N/A,#N/A,FALSE,"Western"}</definedName>
    <definedName name="pol_4" localSheetId="15" hidden="1">{#N/A,#N/A,FALSE,"Eastern";#N/A,#N/A,FALSE,"Western"}</definedName>
    <definedName name="pol_4" hidden="1">{#N/A,#N/A,FALSE,"Eastern";#N/A,#N/A,FALSE,"Western"}</definedName>
    <definedName name="pol_5" localSheetId="15" hidden="1">{#N/A,#N/A,FALSE,"Eastern";#N/A,#N/A,FALSE,"Western"}</definedName>
    <definedName name="pol_5" hidden="1">{#N/A,#N/A,FALSE,"Eastern";#N/A,#N/A,FALSE,"Western"}</definedName>
    <definedName name="pp" localSheetId="15" hidden="1">{#N/A,#N/A,FALSE,"RESULT";#N/A,#N/A,FALSE,"FAT";#N/A,#N/A,FALSE,"CONS";#N/A,#N/A,FALSE,"ADM";#N/A,#N/A,FALSE,"PAT";#N/A,#N/A,FALSE,"COM";#N/A,#N/A,FALSE,"OPE";#N/A,#N/A,FALSE,"PRO";#N/A,#N/A,FALSE,"DEP";#N/A,#N/A,FALSE,"OBR";#N/A,#N/A,FALSE,"RES"}</definedName>
    <definedName name="pp" hidden="1">{#N/A,#N/A,FALSE,"RESULT";#N/A,#N/A,FALSE,"FAT";#N/A,#N/A,FALSE,"CONS";#N/A,#N/A,FALSE,"ADM";#N/A,#N/A,FALSE,"PAT";#N/A,#N/A,FALSE,"COM";#N/A,#N/A,FALSE,"OPE";#N/A,#N/A,FALSE,"PRO";#N/A,#N/A,FALSE,"DEP";#N/A,#N/A,FALSE,"OBR";#N/A,#N/A,FALSE,"RES"}</definedName>
    <definedName name="pp_1" localSheetId="15" hidden="1">{#N/A,#N/A,FALSE,"Eastern";#N/A,#N/A,FALSE,"Western"}</definedName>
    <definedName name="pp_1" hidden="1">{#N/A,#N/A,FALSE,"Eastern";#N/A,#N/A,FALSE,"Western"}</definedName>
    <definedName name="pp_2" localSheetId="15" hidden="1">{#N/A,#N/A,FALSE,"Eastern";#N/A,#N/A,FALSE,"Western"}</definedName>
    <definedName name="pp_2" hidden="1">{#N/A,#N/A,FALSE,"Eastern";#N/A,#N/A,FALSE,"Western"}</definedName>
    <definedName name="pp_3" localSheetId="15" hidden="1">{#N/A,#N/A,FALSE,"Eastern";#N/A,#N/A,FALSE,"Western"}</definedName>
    <definedName name="pp_3" hidden="1">{#N/A,#N/A,FALSE,"Eastern";#N/A,#N/A,FALSE,"Western"}</definedName>
    <definedName name="pp_4" localSheetId="15" hidden="1">{#N/A,#N/A,FALSE,"Eastern";#N/A,#N/A,FALSE,"Western"}</definedName>
    <definedName name="pp_4" hidden="1">{#N/A,#N/A,FALSE,"Eastern";#N/A,#N/A,FALSE,"Western"}</definedName>
    <definedName name="pp_5" localSheetId="15" hidden="1">{#N/A,#N/A,FALSE,"Eastern";#N/A,#N/A,FALSE,"Western"}</definedName>
    <definedName name="pp_5" hidden="1">{#N/A,#N/A,FALSE,"Eastern";#N/A,#N/A,FALSE,"Western"}</definedName>
    <definedName name="PP_VEN">#REF!</definedName>
    <definedName name="ppp" localSheetId="15" hidden="1">{#N/A,#N/A,TRUE,"7d";#N/A,#N/A,TRUE,"7g";#N/A,#N/A,TRUE,"7i"}</definedName>
    <definedName name="ppp" localSheetId="9" hidden="1">{#N/A,#N/A,TRUE,"7d";#N/A,#N/A,TRUE,"7g";#N/A,#N/A,TRUE,"7i"}</definedName>
    <definedName name="ppp" localSheetId="10" hidden="1">{#N/A,#N/A,TRUE,"7d";#N/A,#N/A,TRUE,"7g";#N/A,#N/A,TRUE,"7i"}</definedName>
    <definedName name="ppp" localSheetId="12" hidden="1">{#N/A,#N/A,TRUE,"7d";#N/A,#N/A,TRUE,"7g";#N/A,#N/A,TRUE,"7i"}</definedName>
    <definedName name="ppp" localSheetId="11" hidden="1">{#N/A,#N/A,TRUE,"7d";#N/A,#N/A,TRUE,"7g";#N/A,#N/A,TRUE,"7i"}</definedName>
    <definedName name="ppp" hidden="1">{#N/A,#N/A,TRUE,"7d";#N/A,#N/A,TRUE,"7g";#N/A,#N/A,TRUE,"7i"}</definedName>
    <definedName name="PPV" localSheetId="15" hidden="1">{#N/A,#N/A,FALSE,"Count";#N/A,#N/A,FALSE,"Cash-Flow";#N/A,#N/A,FALSE,"Assumptions";#N/A,#N/A,FALSE,"Right"}</definedName>
    <definedName name="PPV" hidden="1">{#N/A,#N/A,FALSE,"Count";#N/A,#N/A,FALSE,"Cash-Flow";#N/A,#N/A,FALSE,"Assumptions";#N/A,#N/A,FALSE,"Right"}</definedName>
    <definedName name="pre_oper_cs">#REF!</definedName>
    <definedName name="pre_oper_cs_asahi">#REF!</definedName>
    <definedName name="pre_oper_dce">#REF!</definedName>
    <definedName name="preco_Cl2_07">#REF!</definedName>
    <definedName name="preco_Cl2_08">#REF!</definedName>
    <definedName name="preco_Cl2_09">#REF!</definedName>
    <definedName name="preco_Cl2_10">#REF!</definedName>
    <definedName name="preco_Cl2_11">#REF!</definedName>
    <definedName name="preco_Cl2_12">#REF!</definedName>
    <definedName name="preco_Cl2_13">#REF!</definedName>
    <definedName name="preco_Cl2_14">#REF!</definedName>
    <definedName name="preco_Cl2_15">#REF!</definedName>
    <definedName name="preco_Cl2_16">#REF!</definedName>
    <definedName name="preco_Cl2_17">#REF!</definedName>
    <definedName name="preco_DCE_07">#REF!</definedName>
    <definedName name="preco_DCE_08">#REF!</definedName>
    <definedName name="preco_DCE_09">#REF!</definedName>
    <definedName name="preco_DCE_10">#REF!</definedName>
    <definedName name="preco_DCE_11">#REF!</definedName>
    <definedName name="preco_DCE_12">#REF!</definedName>
    <definedName name="preco_DCE_13">#REF!</definedName>
    <definedName name="preco_DCE_14">#REF!</definedName>
    <definedName name="preco_DCE_15">#REF!</definedName>
    <definedName name="preco_DCE_16">#REF!</definedName>
    <definedName name="preco_DCE_17">#REF!</definedName>
    <definedName name="preco_energia_07">#REF!</definedName>
    <definedName name="preco_energia_08">#REF!</definedName>
    <definedName name="preco_energia_09">#REF!</definedName>
    <definedName name="preco_energia_10">#REF!</definedName>
    <definedName name="preco_energia_11">#REF!</definedName>
    <definedName name="preco_energia_12">#REF!</definedName>
    <definedName name="preco_energia_13">#REF!</definedName>
    <definedName name="preco_energia_14">#REF!</definedName>
    <definedName name="preco_energia_15">#REF!</definedName>
    <definedName name="preco_energia_16">#REF!</definedName>
    <definedName name="preco_energia_17">#REF!</definedName>
    <definedName name="preco_eteno_07">#REF!</definedName>
    <definedName name="preco_eteno_08">#REF!</definedName>
    <definedName name="preco_eteno_09">#REF!</definedName>
    <definedName name="preco_eteno_10">#REF!</definedName>
    <definedName name="preco_eteno_11">#REF!</definedName>
    <definedName name="preco_eteno_12">#REF!</definedName>
    <definedName name="preco_eteno_13">#REF!</definedName>
    <definedName name="preco_eteno_14">#REF!</definedName>
    <definedName name="preco_eteno_15">#REF!</definedName>
    <definedName name="preco_eteno_16">#REF!</definedName>
    <definedName name="preco_eteno_17">#REF!</definedName>
    <definedName name="preco_H2_07">#REF!</definedName>
    <definedName name="preco_H2_08">#REF!</definedName>
    <definedName name="preco_H2_09">#REF!</definedName>
    <definedName name="preco_H2_10">#REF!</definedName>
    <definedName name="preco_H2_11">#REF!</definedName>
    <definedName name="preco_H2_12">#REF!</definedName>
    <definedName name="preco_H2_13">#REF!</definedName>
    <definedName name="preco_H2_14">#REF!</definedName>
    <definedName name="preco_H2_15">#REF!</definedName>
    <definedName name="preco_H2_16">#REF!</definedName>
    <definedName name="preco_H2_17">#REF!</definedName>
    <definedName name="preco_HCl_07">#REF!</definedName>
    <definedName name="preco_HCl_08">#REF!</definedName>
    <definedName name="preco_HCl_09">#REF!</definedName>
    <definedName name="preco_HCl_10">#REF!</definedName>
    <definedName name="preco_HCl_11">#REF!</definedName>
    <definedName name="preco_HCl_12">#REF!</definedName>
    <definedName name="preco_HCl_13">#REF!</definedName>
    <definedName name="preco_HCl_14">#REF!</definedName>
    <definedName name="preco_HCl_15">#REF!</definedName>
    <definedName name="preco_HCl_16">#REF!</definedName>
    <definedName name="preco_HCl_17">#REF!</definedName>
    <definedName name="preco_hipo_07">#REF!</definedName>
    <definedName name="preco_hipo_08">#REF!</definedName>
    <definedName name="preco_hipo_09">#REF!</definedName>
    <definedName name="preco_hipo_10">#REF!</definedName>
    <definedName name="preco_hipo_11">#REF!</definedName>
    <definedName name="preco_hipo_12">#REF!</definedName>
    <definedName name="preco_hipo_13">#REF!</definedName>
    <definedName name="preco_hipo_14">#REF!</definedName>
    <definedName name="preco_hipo_15">#REF!</definedName>
    <definedName name="preco_hipo_16">#REF!</definedName>
    <definedName name="preco_hipo_17">#REF!</definedName>
    <definedName name="preco_medio_elet">#REF!</definedName>
    <definedName name="Preco_Ofertado">#REF!</definedName>
    <definedName name="preco_soda_07">#REF!</definedName>
    <definedName name="preco_soda_08">#REF!</definedName>
    <definedName name="preco_soda_09">#REF!</definedName>
    <definedName name="preco_soda_10">#REF!</definedName>
    <definedName name="preco_soda_11">#REF!</definedName>
    <definedName name="preco_soda_12">#REF!</definedName>
    <definedName name="preco_soda_13">#REF!</definedName>
    <definedName name="preco_soda_14">#REF!</definedName>
    <definedName name="preco_soda_15">#REF!</definedName>
    <definedName name="preco_soda_16">#REF!</definedName>
    <definedName name="preco_soda_17">#REF!</definedName>
    <definedName name="PREÇOS_PROJETADOS_PARA_VENDA_ME">#REF!</definedName>
    <definedName name="PREÇOS_PROJETADOS_PARA_VENDA_MI">#REF!</definedName>
    <definedName name="Premissas_1" localSheetId="15" hidden="1">{#N/A,#N/A,FALSE,"model"}</definedName>
    <definedName name="Premissas_1" hidden="1">{#N/A,#N/A,FALSE,"model"}</definedName>
    <definedName name="Premissas_2" localSheetId="15" hidden="1">{#N/A,#N/A,FALSE,"model"}</definedName>
    <definedName name="Premissas_2" hidden="1">{#N/A,#N/A,FALSE,"model"}</definedName>
    <definedName name="Premissas_3" localSheetId="15" hidden="1">{#N/A,#N/A,FALSE,"model"}</definedName>
    <definedName name="Premissas_3" hidden="1">{#N/A,#N/A,FALSE,"model"}</definedName>
    <definedName name="Premissas_4" localSheetId="15" hidden="1">{#N/A,#N/A,FALSE,"model"}</definedName>
    <definedName name="Premissas_4" hidden="1">{#N/A,#N/A,FALSE,"model"}</definedName>
    <definedName name="Premissas_5" localSheetId="15" hidden="1">{#N/A,#N/A,FALSE,"model"}</definedName>
    <definedName name="Premissas_5" hidden="1">{#N/A,#N/A,FALSE,"model"}</definedName>
    <definedName name="Prev">#REF!</definedName>
    <definedName name="pri" localSheetId="15" hidden="1">{#N/A,#N/A,FALSE,"Controle";#N/A,#N/A,FALSE,"DRE";#N/A,#N/A,FALSE,"BalanceteR$";#N/A,#N/A,FALSE,"Balancete US$ ";#N/A,#N/A,FALSE,"Dem.Resultado";#N/A,#N/A,FALSE,"balanço";#N/A,#N/A,FALSE,"SUMARY"}</definedName>
    <definedName name="pri" hidden="1">{#N/A,#N/A,FALSE,"Controle";#N/A,#N/A,FALSE,"DRE";#N/A,#N/A,FALSE,"BalanceteR$";#N/A,#N/A,FALSE,"Balancete US$ ";#N/A,#N/A,FALSE,"Dem.Resultado";#N/A,#N/A,FALSE,"balanço";#N/A,#N/A,FALSE,"SUMARY"}</definedName>
    <definedName name="PRICE">#REF!</definedName>
    <definedName name="principal">0.2225</definedName>
    <definedName name="PRINT_ALL">#REF!</definedName>
    <definedName name="Print_Area_MI">#REF!</definedName>
    <definedName name="Print_Title">#REF!</definedName>
    <definedName name="PRINT_TITLE1">#REF!</definedName>
    <definedName name="Print_Titles_MI" localSheetId="9">'BS - Assets'!#REF!,'BS - Assets'!#REF!</definedName>
    <definedName name="Print_Titles_MI" localSheetId="10">'BS - Liabilities and Equity'!#REF!,'BS - Liabilities and Equity'!#REF!</definedName>
    <definedName name="Print_Titles_MI" localSheetId="12">'CF Statement'!#REF!,'CF Statement'!#REF!</definedName>
    <definedName name="Print_Titles_MI" localSheetId="11">Indebtedness!#REF!,Indebtedness!#REF!</definedName>
    <definedName name="Print_Titles_MI">#REF!,#REF!</definedName>
    <definedName name="PRIORIDADE">#REF!</definedName>
    <definedName name="PRIORIDADE_2008">#REF!</definedName>
    <definedName name="prm" localSheetId="15" hidden="1">{#N/A,#N/A,FALSE,"model"}</definedName>
    <definedName name="prm" hidden="1">{#N/A,#N/A,FALSE,"model"}</definedName>
    <definedName name="prm_1" localSheetId="15" hidden="1">{#N/A,#N/A,FALSE,"model"}</definedName>
    <definedName name="prm_1" hidden="1">{#N/A,#N/A,FALSE,"model"}</definedName>
    <definedName name="prm_2" localSheetId="15" hidden="1">{#N/A,#N/A,FALSE,"model"}</definedName>
    <definedName name="prm_2" hidden="1">{#N/A,#N/A,FALSE,"model"}</definedName>
    <definedName name="prm_3" localSheetId="15" hidden="1">{#N/A,#N/A,FALSE,"model"}</definedName>
    <definedName name="prm_3" hidden="1">{#N/A,#N/A,FALSE,"model"}</definedName>
    <definedName name="prm_4" localSheetId="15" hidden="1">{#N/A,#N/A,FALSE,"model"}</definedName>
    <definedName name="prm_4" hidden="1">{#N/A,#N/A,FALSE,"model"}</definedName>
    <definedName name="prm_5" localSheetId="15" hidden="1">{#N/A,#N/A,FALSE,"model"}</definedName>
    <definedName name="prm_5" hidden="1">{#N/A,#N/A,FALSE,"model"}</definedName>
    <definedName name="prn" localSheetId="15" hidden="1">{#N/A,#N/A,FALSE,"model"}</definedName>
    <definedName name="prn" hidden="1">{#N/A,#N/A,FALSE,"model"}</definedName>
    <definedName name="prn_1" localSheetId="15" hidden="1">{#N/A,#N/A,FALSE,"model"}</definedName>
    <definedName name="prn_1" hidden="1">{#N/A,#N/A,FALSE,"model"}</definedName>
    <definedName name="prn_2" localSheetId="15" hidden="1">{#N/A,#N/A,FALSE,"model"}</definedName>
    <definedName name="prn_2" hidden="1">{#N/A,#N/A,FALSE,"model"}</definedName>
    <definedName name="prn_3" localSheetId="15" hidden="1">{#N/A,#N/A,FALSE,"model"}</definedName>
    <definedName name="prn_3" hidden="1">{#N/A,#N/A,FALSE,"model"}</definedName>
    <definedName name="prn_4" localSheetId="15" hidden="1">{#N/A,#N/A,FALSE,"model"}</definedName>
    <definedName name="prn_4" hidden="1">{#N/A,#N/A,FALSE,"model"}</definedName>
    <definedName name="prn_5" localSheetId="15" hidden="1">{#N/A,#N/A,FALSE,"model"}</definedName>
    <definedName name="prn_5" hidden="1">{#N/A,#N/A,FALSE,"model"}</definedName>
    <definedName name="PROCESS">#REF!</definedName>
    <definedName name="prod_disp_H2">#REF!</definedName>
    <definedName name="prod_disp_HCl">#REF!</definedName>
    <definedName name="prod_disp_hipo">#REF!</definedName>
    <definedName name="prod_disp_soda">#REF!</definedName>
    <definedName name="prod_nova_cloro">#REF!</definedName>
    <definedName name="prod_nova_soda">#REF!</definedName>
    <definedName name="prod_total_DCE">#REF!</definedName>
    <definedName name="Product">#REF!</definedName>
    <definedName name="Productivity">" 'EFf - UTL'!$A$6:$v$71"</definedName>
    <definedName name="Produto">#REF!</definedName>
    <definedName name="produtos">#REF!</definedName>
    <definedName name="PRODUZIONE">#REF!</definedName>
    <definedName name="Programs">#REF!</definedName>
    <definedName name="ProImportExport.ImportFile">#REF!</definedName>
    <definedName name="ProImportExport.SaveNewFile">#REF!</definedName>
    <definedName name="Projects_Exc" localSheetId="15" hidden="1">{"Title - AER",#N/A,FALSE,"TITLE";"Summary - Actual - AER",#N/A,FALSE,"SUMMARY - ACTUAL"}</definedName>
    <definedName name="Projects_Exc" localSheetId="9" hidden="1">{"Title - AER",#N/A,FALSE,"TITLE";"Summary - Actual - AER",#N/A,FALSE,"SUMMARY - ACTUAL"}</definedName>
    <definedName name="Projects_Exc" localSheetId="10" hidden="1">{"Title - AER",#N/A,FALSE,"TITLE";"Summary - Actual - AER",#N/A,FALSE,"SUMMARY - ACTUAL"}</definedName>
    <definedName name="Projects_Exc" localSheetId="12" hidden="1">{"Title - AER",#N/A,FALSE,"TITLE";"Summary - Actual - AER",#N/A,FALSE,"SUMMARY - ACTUAL"}</definedName>
    <definedName name="Projects_Exc" localSheetId="11" hidden="1">{"Title - AER",#N/A,FALSE,"TITLE";"Summary - Actual - AER",#N/A,FALSE,"SUMMARY - ACTUAL"}</definedName>
    <definedName name="Projects_Exc" hidden="1">{"Title - AER",#N/A,FALSE,"TITLE";"Summary - Actual - AER",#N/A,FALSE,"SUMMARY - ACTUAL"}</definedName>
    <definedName name="Projetos">#REF!</definedName>
    <definedName name="Prov_inde2" hidden="1">#REF!</definedName>
    <definedName name="PSIACLUsed">#REF!</definedName>
    <definedName name="PSIUsed">#REF!</definedName>
    <definedName name="PTAX">#REF!</definedName>
    <definedName name="PUB_FileID" hidden="1">"L10003649.xls"</definedName>
    <definedName name="PUB_UserID" hidden="1">"MAYERX"</definedName>
    <definedName name="Purchase">#REF!</definedName>
    <definedName name="q" localSheetId="15" hidden="1">{"Fecha_Setembro",#N/A,FALSE,"FECHAMENTO-2002 ";"Defer_Setembro",#N/A,FALSE,"DIFERIDO";"Pis_Setembro",#N/A,FALSE,"PIS COFINS";"Iss_Setembro",#N/A,FALSE,"ISS"}</definedName>
    <definedName name="q" hidden="1">{"Fecha_Setembro",#N/A,FALSE,"FECHAMENTO-2002 ";"Defer_Setembro",#N/A,FALSE,"DIFERIDO";"Pis_Setembro",#N/A,FALSE,"PIS COFINS";"Iss_Setembro",#N/A,FALSE,"ISS"}</definedName>
    <definedName name="qeazr" localSheetId="15" hidden="1">{#N/A,#N/A,FALSE,"Eastern";#N/A,#N/A,FALSE,"Western"}</definedName>
    <definedName name="qeazr" hidden="1">{#N/A,#N/A,FALSE,"Eastern";#N/A,#N/A,FALSE,"Western"}</definedName>
    <definedName name="qeazr_1" localSheetId="15" hidden="1">{#N/A,#N/A,FALSE,"Eastern";#N/A,#N/A,FALSE,"Western"}</definedName>
    <definedName name="qeazr_1" hidden="1">{#N/A,#N/A,FALSE,"Eastern";#N/A,#N/A,FALSE,"Western"}</definedName>
    <definedName name="qeazr_2" localSheetId="15" hidden="1">{#N/A,#N/A,FALSE,"Eastern";#N/A,#N/A,FALSE,"Western"}</definedName>
    <definedName name="qeazr_2" hidden="1">{#N/A,#N/A,FALSE,"Eastern";#N/A,#N/A,FALSE,"Western"}</definedName>
    <definedName name="qeazr_3" localSheetId="15" hidden="1">{#N/A,#N/A,FALSE,"Eastern";#N/A,#N/A,FALSE,"Western"}</definedName>
    <definedName name="qeazr_3" hidden="1">{#N/A,#N/A,FALSE,"Eastern";#N/A,#N/A,FALSE,"Western"}</definedName>
    <definedName name="qeazr_4" localSheetId="15" hidden="1">{#N/A,#N/A,FALSE,"Eastern";#N/A,#N/A,FALSE,"Western"}</definedName>
    <definedName name="qeazr_4" hidden="1">{#N/A,#N/A,FALSE,"Eastern";#N/A,#N/A,FALSE,"Western"}</definedName>
    <definedName name="qeazr_5" localSheetId="15" hidden="1">{#N/A,#N/A,FALSE,"Eastern";#N/A,#N/A,FALSE,"Western"}</definedName>
    <definedName name="qeazr_5" hidden="1">{#N/A,#N/A,FALSE,"Eastern";#N/A,#N/A,FALSE,"Western"}</definedName>
    <definedName name="QTRINCORP">#REF!</definedName>
    <definedName name="QUANT._CTN">#REF!</definedName>
    <definedName name="QUANT__CTR">#REF!</definedName>
    <definedName name="QUANT_A">#REF!</definedName>
    <definedName name="QUANT_B">#REF!</definedName>
    <definedName name="QUANT_C">#REF!</definedName>
    <definedName name="QUANT_D">#REF!</definedName>
    <definedName name="QUANT_E">#REF!</definedName>
    <definedName name="QUANT_F">#REF!</definedName>
    <definedName name="QUANT_TOTAL">#REF!</definedName>
    <definedName name="Quantidade">#REF!</definedName>
    <definedName name="QUARTERCOSTS">#REF!</definedName>
    <definedName name="qw" localSheetId="15" hidden="1">{"'PRODUCTIONCOST SHEET'!$B$3:$G$48"}</definedName>
    <definedName name="qw" hidden="1">{"'PRODUCTIONCOST SHEET'!$B$3:$G$48"}</definedName>
    <definedName name="qw_1" localSheetId="15" hidden="1">{"'PRODUCTIONCOST SHEET'!$B$3:$G$48"}</definedName>
    <definedName name="qw_1" hidden="1">{"'PRODUCTIONCOST SHEET'!$B$3:$G$48"}</definedName>
    <definedName name="qw_2" localSheetId="15" hidden="1">{"'PRODUCTIONCOST SHEET'!$B$3:$G$48"}</definedName>
    <definedName name="qw_2" hidden="1">{"'PRODUCTIONCOST SHEET'!$B$3:$G$48"}</definedName>
    <definedName name="qw_3" localSheetId="15" hidden="1">{"'PRODUCTIONCOST SHEET'!$B$3:$G$48"}</definedName>
    <definedName name="qw_3" hidden="1">{"'PRODUCTIONCOST SHEET'!$B$3:$G$48"}</definedName>
    <definedName name="qw_4" localSheetId="15" hidden="1">{"'PRODUCTIONCOST SHEET'!$B$3:$G$48"}</definedName>
    <definedName name="qw_4" hidden="1">{"'PRODUCTIONCOST SHEET'!$B$3:$G$48"}</definedName>
    <definedName name="qw_5" localSheetId="15" hidden="1">{"'PRODUCTIONCOST SHEET'!$B$3:$G$48"}</definedName>
    <definedName name="qw_5" hidden="1">{"'PRODUCTIONCOST SHEET'!$B$3:$G$48"}</definedName>
    <definedName name="qwerwert" localSheetId="15" hidden="1">{#N/A,#N/A,FALSE,"DI 2 YEAR MASTER SCHEDULE"}</definedName>
    <definedName name="qwerwert" hidden="1">{#N/A,#N/A,FALSE,"DI 2 YEAR MASTER SCHEDULE"}</definedName>
    <definedName name="qwerwert_1" localSheetId="15" hidden="1">{#N/A,#N/A,FALSE,"DI 2 YEAR MASTER SCHEDULE"}</definedName>
    <definedName name="qwerwert_1" hidden="1">{#N/A,#N/A,FALSE,"DI 2 YEAR MASTER SCHEDULE"}</definedName>
    <definedName name="qwerwert_2" localSheetId="15" hidden="1">{#N/A,#N/A,FALSE,"DI 2 YEAR MASTER SCHEDULE"}</definedName>
    <definedName name="qwerwert_2" hidden="1">{#N/A,#N/A,FALSE,"DI 2 YEAR MASTER SCHEDULE"}</definedName>
    <definedName name="qwerwert_3" localSheetId="15" hidden="1">{#N/A,#N/A,FALSE,"DI 2 YEAR MASTER SCHEDULE"}</definedName>
    <definedName name="qwerwert_3" hidden="1">{#N/A,#N/A,FALSE,"DI 2 YEAR MASTER SCHEDULE"}</definedName>
    <definedName name="qwerwert_4" localSheetId="15" hidden="1">{#N/A,#N/A,FALSE,"DI 2 YEAR MASTER SCHEDULE"}</definedName>
    <definedName name="qwerwert_4" hidden="1">{#N/A,#N/A,FALSE,"DI 2 YEAR MASTER SCHEDULE"}</definedName>
    <definedName name="qwerwert_5" localSheetId="15" hidden="1">{#N/A,#N/A,FALSE,"DI 2 YEAR MASTER SCHEDULE"}</definedName>
    <definedName name="qwerwert_5" hidden="1">{#N/A,#N/A,FALSE,"DI 2 YEAR MASTER SCHEDULE"}</definedName>
    <definedName name="rafa" localSheetId="15" hidden="1">{"FS`s",#N/A,TRUE,"FS's";"Icome St",#N/A,TRUE,"Income St.";"Balance Sh",#N/A,TRUE,"Balance Sh.";"Gross Margin",#N/A,TRUE,"Gross Margin"}</definedName>
    <definedName name="rafa" hidden="1">{"FS`s",#N/A,TRUE,"FS's";"Icome St",#N/A,TRUE,"Income St.";"Balance Sh",#N/A,TRUE,"Balance Sh.";"Gross Margin",#N/A,TRUE,"Gross Margin"}</definedName>
    <definedName name="raoahs" localSheetId="15" hidden="1">{"SCH73",#N/A,FALSE,"eva";"SCH74",#N/A,FALSE,"eva";"SCH75",#N/A,FALSE,"eva"}</definedName>
    <definedName name="raoahs" hidden="1">{"SCH73",#N/A,FALSE,"eva";"SCH74",#N/A,FALSE,"eva";"SCH75",#N/A,FALSE,"eva"}</definedName>
    <definedName name="rara" localSheetId="15" hidden="1">{"FS`s",#N/A,TRUE,"FS's";"Icome St",#N/A,TRUE,"Income St.";"Balance Sh",#N/A,TRUE,"Balance Sh.";"Gross Margin",#N/A,TRUE,"Gross Margin"}</definedName>
    <definedName name="rara" hidden="1">{"FS`s",#N/A,TRUE,"FS's";"Icome St",#N/A,TRUE,"Income St.";"Balance Sh",#N/A,TRUE,"Balance Sh.";"Gross Margin",#N/A,TRUE,"Gross Margin"}</definedName>
    <definedName name="rate">#REF!</definedName>
    <definedName name="ratios">#REF!</definedName>
    <definedName name="re" localSheetId="15" hidden="1">{"'RR'!$A$2:$E$81"}</definedName>
    <definedName name="re" localSheetId="9" hidden="1">{"'RR'!$A$2:$E$81"}</definedName>
    <definedName name="re" localSheetId="10" hidden="1">{"'RR'!$A$2:$E$81"}</definedName>
    <definedName name="re" localSheetId="12" hidden="1">{"'RR'!$A$2:$E$81"}</definedName>
    <definedName name="re" localSheetId="11" hidden="1">{"'RR'!$A$2:$E$81"}</definedName>
    <definedName name="re" hidden="1">{"'RR'!$A$2:$E$81"}</definedName>
    <definedName name="re_1"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1"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2"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2"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3"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3"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4"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5"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al_dolar">#REF!</definedName>
    <definedName name="rec_oper_01">#REF!</definedName>
    <definedName name="rec_oper_02">#REF!</definedName>
    <definedName name="rec_oper_03">#REF!</definedName>
    <definedName name="rec_oper_04">#REF!</definedName>
    <definedName name="rec_oper_05">#REF!</definedName>
    <definedName name="rec_oper_06">#REF!</definedName>
    <definedName name="rec_oper_07">#REF!</definedName>
    <definedName name="rec_oper_08">#REF!</definedName>
    <definedName name="rec_oper_09">#REF!</definedName>
    <definedName name="rec_oper_10">#REF!</definedName>
    <definedName name="Receita_fin" localSheetId="15" hidden="1">{"'RR'!$A$2:$E$81"}</definedName>
    <definedName name="Receita_fin" localSheetId="9" hidden="1">{"'RR'!$A$2:$E$81"}</definedName>
    <definedName name="Receita_fin" localSheetId="10" hidden="1">{"'RR'!$A$2:$E$81"}</definedName>
    <definedName name="Receita_fin" localSheetId="12" hidden="1">{"'RR'!$A$2:$E$81"}</definedName>
    <definedName name="Receita_fin" localSheetId="11" hidden="1">{"'RR'!$A$2:$E$81"}</definedName>
    <definedName name="Receita_fin" hidden="1">{"'RR'!$A$2:$E$81"}</definedName>
    <definedName name="RECEITAS">#REF!</definedName>
    <definedName name="RECUPERAÇÃO">#REF!</definedName>
    <definedName name="redo" localSheetId="15" hidden="1">{#N/A,#N/A,FALSE,"ACQ_GRAPHS";#N/A,#N/A,FALSE,"T_1 GRAPHS";#N/A,#N/A,FALSE,"T_2 GRAPHS";#N/A,#N/A,FALSE,"COMB_GRAPHS"}</definedName>
    <definedName name="redo" hidden="1">{#N/A,#N/A,FALSE,"ACQ_GRAPHS";#N/A,#N/A,FALSE,"T_1 GRAPHS";#N/A,#N/A,FALSE,"T_2 GRAPHS";#N/A,#N/A,FALSE,"COMB_GRAPHS"}</definedName>
    <definedName name="REEDSOL">#REF!</definedName>
    <definedName name="Ref_6">#REF!,#REF!</definedName>
    <definedName name="references">#REF!</definedName>
    <definedName name="references2">#REF!,#REF!,#REF!,#REF!,#REF!,#REF!,#REF!,#REF!,#REF!,#REF!,#REF!,#REF!,#REF!,#REF!,#REF!,#REF!,#REF!,#REF!,#REF!,#REF!,#REF!,#REF!,#REF!,#REF!,#REF!,#REF!,#REF!</definedName>
    <definedName name="REFERENCIACAIXA">#REF!</definedName>
    <definedName name="referenciaf">#REF!</definedName>
    <definedName name="referenciafinal">#REF!</definedName>
    <definedName name="referencias">#REF!</definedName>
    <definedName name="referências">#REF!</definedName>
    <definedName name="REGID">#REF!</definedName>
    <definedName name="region">#REF!</definedName>
    <definedName name="report" localSheetId="15" hidden="1">{#N/A,#N/A,TRUE,"Total";#N/A,#N/A,TRUE,"Crop Harvesting";#N/A,#N/A,TRUE,"Hay &amp; Forage";#N/A,#N/A,TRUE,"CROP PRODUCTION";#N/A,#N/A,TRUE,"TRACTOR";#N/A,#N/A,TRUE,"Crawlers &amp; Dozers";#N/A,#N/A,TRUE,"TLB";#N/A,#N/A,TRUE,"Excavators";#N/A,#N/A,TRUE,"Loaders and Graders ";#N/A,#N/A,TRUE,"Skid Steer Loaders"}</definedName>
    <definedName name="report" localSheetId="9" hidden="1">{#N/A,#N/A,TRUE,"Total";#N/A,#N/A,TRUE,"Crop Harvesting";#N/A,#N/A,TRUE,"Hay &amp; Forage";#N/A,#N/A,TRUE,"CROP PRODUCTION";#N/A,#N/A,TRUE,"TRACTOR";#N/A,#N/A,TRUE,"Crawlers &amp; Dozers";#N/A,#N/A,TRUE,"TLB";#N/A,#N/A,TRUE,"Excavators";#N/A,#N/A,TRUE,"Loaders and Graders ";#N/A,#N/A,TRUE,"Skid Steer Loaders"}</definedName>
    <definedName name="report" localSheetId="10" hidden="1">{#N/A,#N/A,TRUE,"Total";#N/A,#N/A,TRUE,"Crop Harvesting";#N/A,#N/A,TRUE,"Hay &amp; Forage";#N/A,#N/A,TRUE,"CROP PRODUCTION";#N/A,#N/A,TRUE,"TRACTOR";#N/A,#N/A,TRUE,"Crawlers &amp; Dozers";#N/A,#N/A,TRUE,"TLB";#N/A,#N/A,TRUE,"Excavators";#N/A,#N/A,TRUE,"Loaders and Graders ";#N/A,#N/A,TRUE,"Skid Steer Loaders"}</definedName>
    <definedName name="report" localSheetId="12" hidden="1">{#N/A,#N/A,TRUE,"Total";#N/A,#N/A,TRUE,"Crop Harvesting";#N/A,#N/A,TRUE,"Hay &amp; Forage";#N/A,#N/A,TRUE,"CROP PRODUCTION";#N/A,#N/A,TRUE,"TRACTOR";#N/A,#N/A,TRUE,"Crawlers &amp; Dozers";#N/A,#N/A,TRUE,"TLB";#N/A,#N/A,TRUE,"Excavators";#N/A,#N/A,TRUE,"Loaders and Graders ";#N/A,#N/A,TRUE,"Skid Steer Loaders"}</definedName>
    <definedName name="report" localSheetId="11"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portGroup" hidden="1">0</definedName>
    <definedName name="rere" hidden="1">#REF!</definedName>
    <definedName name="RES">#REF!</definedName>
    <definedName name="RES.BPAR" localSheetId="15"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ESPONSAVEL_PELA_EXECUÇÃO">#REF!</definedName>
    <definedName name="RESULT">#REF!</definedName>
    <definedName name="REWORK">#REF!</definedName>
    <definedName name="rexestbgraf1">#REF!</definedName>
    <definedName name="rexestbs">#REF!</definedName>
    <definedName name="rfrfr" hidden="1">#REF!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StatFunctionsUpdateFreq">1</definedName>
    <definedName name="RiskTemplateSheetName">"myTemplate"</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TRUE</definedName>
    <definedName name="RMCOptions">"*000000000000000"</definedName>
    <definedName name="Roberta" localSheetId="15" hidden="1">{"SCH44",#N/A,FALSE,"5b5f";"SCH45",#N/A,FALSE,"5b5f"}</definedName>
    <definedName name="Roberta" hidden="1">{"SCH44",#N/A,FALSE,"5b5f";"SCH45",#N/A,FALSE,"5b5f"}</definedName>
    <definedName name="roberto" localSheetId="15" hidden="1">{"SCH44",#N/A,FALSE,"5b5f";"SCH45",#N/A,FALSE,"5b5f"}</definedName>
    <definedName name="roberto" hidden="1">{"SCH44",#N/A,FALSE,"5b5f";"SCH45",#N/A,FALSE,"5b5f"}</definedName>
    <definedName name="ROLLOFF">#REF!</definedName>
    <definedName name="ROR">#REF!</definedName>
    <definedName name="RowLevel" hidden="1">1</definedName>
    <definedName name="rr" localSheetId="15" hidden="1">{#N/A,#N/A,FALSE,"Previa Fech";#N/A,#N/A,FALSE,"PIS";#N/A,#N/A,FALSE,"COFINS";#N/A,#N/A,FALSE,"PDD";#N/A,#N/A,FALSE,"C.Social";#N/A,#N/A,FALSE,"LALUR";#N/A,#N/A,FALSE,"Estimado(2)";#N/A,#N/A,FALSE,"Estimado-1";#N/A,#N/A,FALSE,"C.Social_RF";#N/A,#N/A,FALSE,"LALUR_RF";#N/A,#N/A,FALSE,"Comparativo";#N/A,#N/A,FALSE,"Extra-1";#N/A,#N/A,FALSE,"RET-PL."}</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localSheetId="15" hidden="1">{#N/A,#N/A,FALSE,"Previa Fech";#N/A,#N/A,FALSE,"PIS.COFINS";#N/A,#N/A,FALSE,"PDD";#N/A,#N/A,FALSE,"PIRD";#N/A,#N/A,FALSE,"C.Social";#N/A,#N/A,FALSE,"LALUR";#N/A,#N/A,FALSE,"Estimado(2)";#N/A,#N/A,FALSE,"Estimado-1";#N/A,#N/A,FALSE,"C.Social_RF";#N/A,#N/A,FALSE,"LALUR_RF";#N/A,#N/A,FALSE,"Contr.CT";#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TP" localSheetId="15"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SAD">#REF!</definedName>
    <definedName name="sadF" localSheetId="15" hidden="1">{"summary1",#N/A,TRUE,"Comps";"summary2",#N/A,TRUE,"Comps";"summary3",#N/A,TRUE,"Comps"}</definedName>
    <definedName name="sadF" hidden="1">{"summary1",#N/A,TRUE,"Comps";"summary2",#N/A,TRUE,"Comps";"summary3",#N/A,TRUE,"Comps"}</definedName>
    <definedName name="sadF_1" localSheetId="15" hidden="1">{"summary1",#N/A,TRUE,"Comps";"summary2",#N/A,TRUE,"Comps";"summary3",#N/A,TRUE,"Comps"}</definedName>
    <definedName name="sadF_1" hidden="1">{"summary1",#N/A,TRUE,"Comps";"summary2",#N/A,TRUE,"Comps";"summary3",#N/A,TRUE,"Comps"}</definedName>
    <definedName name="sadF_2" localSheetId="15" hidden="1">{"summary1",#N/A,TRUE,"Comps";"summary2",#N/A,TRUE,"Comps";"summary3",#N/A,TRUE,"Comps"}</definedName>
    <definedName name="sadF_2" hidden="1">{"summary1",#N/A,TRUE,"Comps";"summary2",#N/A,TRUE,"Comps";"summary3",#N/A,TRUE,"Comps"}</definedName>
    <definedName name="sadF_3" localSheetId="15" hidden="1">{"summary1",#N/A,TRUE,"Comps";"summary2",#N/A,TRUE,"Comps";"summary3",#N/A,TRUE,"Comps"}</definedName>
    <definedName name="sadF_3" hidden="1">{"summary1",#N/A,TRUE,"Comps";"summary2",#N/A,TRUE,"Comps";"summary3",#N/A,TRUE,"Comps"}</definedName>
    <definedName name="sadF_4" localSheetId="15" hidden="1">{"summary1",#N/A,TRUE,"Comps";"summary2",#N/A,TRUE,"Comps";"summary3",#N/A,TRUE,"Comps"}</definedName>
    <definedName name="sadF_4" hidden="1">{"summary1",#N/A,TRUE,"Comps";"summary2",#N/A,TRUE,"Comps";"summary3",#N/A,TRUE,"Comps"}</definedName>
    <definedName name="sadF_5" localSheetId="15" hidden="1">{"summary1",#N/A,TRUE,"Comps";"summary2",#N/A,TRUE,"Comps";"summary3",#N/A,TRUE,"Comps"}</definedName>
    <definedName name="sadF_5" hidden="1">{"summary1",#N/A,TRUE,"Comps";"summary2",#N/A,TRUE,"Comps";"summary3",#N/A,TRUE,"Comps"}</definedName>
    <definedName name="SAPBEXhrIndnt" hidden="1">1</definedName>
    <definedName name="SAPBEXrevision" hidden="1">1</definedName>
    <definedName name="SAPBEXsysID" hidden="1">"BP0"</definedName>
    <definedName name="SAPBEXwbID" hidden="1">"46N210UZD7ER8VUKGA6KWCWVB"</definedName>
    <definedName name="SaveNewFile">#N/A</definedName>
    <definedName name="sbenini" localSheetId="15" hidden="1">{#N/A,#N/A,FALSE,"Plan1";#N/A,#N/A,FALSE,"Plan2"}</definedName>
    <definedName name="sbenini" hidden="1">{#N/A,#N/A,FALSE,"Plan1";#N/A,#N/A,FALSE,"Plan2"}</definedName>
    <definedName name="SCARTI">#REF!</definedName>
    <definedName name="sd" localSheetId="15" hidden="1">{#N/A,#N/A,TRUE,"7d";#N/A,#N/A,TRUE,"7g";#N/A,#N/A,TRUE,"7i"}</definedName>
    <definedName name="sd" localSheetId="9" hidden="1">{#N/A,#N/A,TRUE,"7d";#N/A,#N/A,TRUE,"7g";#N/A,#N/A,TRUE,"7i"}</definedName>
    <definedName name="sd" localSheetId="10" hidden="1">{#N/A,#N/A,TRUE,"7d";#N/A,#N/A,TRUE,"7g";#N/A,#N/A,TRUE,"7i"}</definedName>
    <definedName name="sd" localSheetId="12" hidden="1">{#N/A,#N/A,TRUE,"7d";#N/A,#N/A,TRUE,"7g";#N/A,#N/A,TRUE,"7i"}</definedName>
    <definedName name="sd" localSheetId="11" hidden="1">{#N/A,#N/A,TRUE,"7d";#N/A,#N/A,TRUE,"7g";#N/A,#N/A,TRUE,"7i"}</definedName>
    <definedName name="sd" hidden="1">{#N/A,#N/A,TRUE,"7d";#N/A,#N/A,TRUE,"7g";#N/A,#N/A,TRUE,"7i"}</definedName>
    <definedName name="SDA">#REF!</definedName>
    <definedName name="SDA_RIO">#REF!</definedName>
    <definedName name="sdgdfgsd" localSheetId="15" hidden="1">{#N/A,#N/A,TRUE,"7d";#N/A,#N/A,TRUE,"7g";#N/A,#N/A,TRUE,"7i"}</definedName>
    <definedName name="sdgdfgsd" localSheetId="9" hidden="1">{#N/A,#N/A,TRUE,"7d";#N/A,#N/A,TRUE,"7g";#N/A,#N/A,TRUE,"7i"}</definedName>
    <definedName name="sdgdfgsd" localSheetId="10" hidden="1">{#N/A,#N/A,TRUE,"7d";#N/A,#N/A,TRUE,"7g";#N/A,#N/A,TRUE,"7i"}</definedName>
    <definedName name="sdgdfgsd" localSheetId="12" hidden="1">{#N/A,#N/A,TRUE,"7d";#N/A,#N/A,TRUE,"7g";#N/A,#N/A,TRUE,"7i"}</definedName>
    <definedName name="sdgdfgsd" localSheetId="11" hidden="1">{#N/A,#N/A,TRUE,"7d";#N/A,#N/A,TRUE,"7g";#N/A,#N/A,TRUE,"7i"}</definedName>
    <definedName name="sdgdfgsd" hidden="1">{#N/A,#N/A,TRUE,"7d";#N/A,#N/A,TRUE,"7g";#N/A,#N/A,TRUE,"7i"}</definedName>
    <definedName name="SEG._IMP.">#REF!</definedName>
    <definedName name="SEG.IMP.">#REF!</definedName>
    <definedName name="SEG_IMPOST">#REF!</definedName>
    <definedName name="SEGURO">#REF!</definedName>
    <definedName name="SEGURO_IMPOSTOS">#REF!</definedName>
    <definedName name="SEGURO_REAL">#REF!</definedName>
    <definedName name="SEGURO_USD">#REF!</definedName>
    <definedName name="SELECTCOSTED">#REF!</definedName>
    <definedName name="selected">#REF!,#REF!,#REF!,#REF!,#REF!,#REF!,#REF!,#REF!,#REF!,#REF!,#REF!,#REF!,#REF!,#REF!,#REF!,#REF!,#REF!,#REF!,#REF!,#REF!,#REF!,#REF!,#REF!,#REF!,#REF!,#REF!,#REF!</definedName>
    <definedName name="sencount" hidden="1">1</definedName>
    <definedName name="SEP">#REF!</definedName>
    <definedName name="serv_imp_dce">#REF!</definedName>
    <definedName name="serv_nac_cs_asahi">#REF!</definedName>
    <definedName name="serv_nac_dce">#REF!</definedName>
    <definedName name="sfgsy" localSheetId="15" hidden="1">{#N/A,#N/A,FALSE,"PRJCTED QTRLY QTY's"}</definedName>
    <definedName name="sfgsy" hidden="1">{#N/A,#N/A,FALSE,"PRJCTED QTRLY QTY's"}</definedName>
    <definedName name="sfgsy_1" localSheetId="15" hidden="1">{#N/A,#N/A,FALSE,"PRJCTED QTRLY QTY's"}</definedName>
    <definedName name="sfgsy_1" hidden="1">{#N/A,#N/A,FALSE,"PRJCTED QTRLY QTY's"}</definedName>
    <definedName name="sfgsy_2" localSheetId="15" hidden="1">{#N/A,#N/A,FALSE,"PRJCTED QTRLY QTY's"}</definedName>
    <definedName name="sfgsy_2" hidden="1">{#N/A,#N/A,FALSE,"PRJCTED QTRLY QTY's"}</definedName>
    <definedName name="sfgsy_3" localSheetId="15" hidden="1">{#N/A,#N/A,FALSE,"PRJCTED QTRLY QTY's"}</definedName>
    <definedName name="sfgsy_3" hidden="1">{#N/A,#N/A,FALSE,"PRJCTED QTRLY QTY's"}</definedName>
    <definedName name="sfgsy_4" localSheetId="15" hidden="1">{#N/A,#N/A,FALSE,"PRJCTED QTRLY QTY's"}</definedName>
    <definedName name="sfgsy_4" hidden="1">{#N/A,#N/A,FALSE,"PRJCTED QTRLY QTY's"}</definedName>
    <definedName name="sfgsy_5" localSheetId="15" hidden="1">{#N/A,#N/A,FALSE,"PRJCTED QTRLY QTY's"}</definedName>
    <definedName name="sfgsy_5" hidden="1">{#N/A,#N/A,FALSE,"PRJCTED QTRLY QTY's"}</definedName>
    <definedName name="Shaun">#REF!</definedName>
    <definedName name="SHEET">#REF!</definedName>
    <definedName name="simulação">#REF!</definedName>
    <definedName name="SINAL">#REF!</definedName>
    <definedName name="SLD.000.C.0.00.0000.00.00.11201010035">200</definedName>
    <definedName name="SLD.000.C.0.00.0000.00.00.11306010019">90.63</definedName>
    <definedName name="SLD.000.C.0.00.0000.00.00.11306010031">13002</definedName>
    <definedName name="SLD.000.C.0.00.0000.00.00.11306010034">679.5</definedName>
    <definedName name="SLD.000.C.0.00.0000.00.00.11306010036">22315.38999999</definedName>
    <definedName name="SLD.000.C.0.00.0000.00.00.117">533634.32999992</definedName>
    <definedName name="SLD.000.C.0.00.0000.00.00.121">31439885.269989</definedName>
    <definedName name="SLD.000.C.0.00.0000.00.00.12301">997253.47000027</definedName>
    <definedName name="SLD.000.C.0.00.0000.00.00.131">0</definedName>
    <definedName name="SLD.000.C.0.00.0000.00.00.211">73815519.2800293</definedName>
    <definedName name="SLD.000.C.0.00.0000.00.00.2110202">10881502.85</definedName>
    <definedName name="SLD.000.C.0.00.0000.00.00.2110203">55226637.2899999</definedName>
    <definedName name="SLD.000.C.0.00.0000.00.00.2110302">28386509.52</definedName>
    <definedName name="SLD.000.C.0.00.0000.00.00.212">88033.35000002</definedName>
    <definedName name="SLD.000.C.0.00.0000.00.00.216">634076.36999989</definedName>
    <definedName name="SLD.000.C.0.00.0000.00.00.217">17315355.6300048</definedName>
    <definedName name="SLD.000.C.0.00.0000.00.00.21704010001">16653.00999999</definedName>
    <definedName name="SLD.000.C.0.00.0000.00.00.21704010003">0</definedName>
    <definedName name="SLD.000.C.0.00.0000.00.00.219">3513721.00999832</definedName>
    <definedName name="SLD.000.C.0.00.0000.00.00.221">290102726.669921</definedName>
    <definedName name="SLD.000.C.0.00.0000.00.00.2210202">19016801.05</definedName>
    <definedName name="SLD.000.C.0.00.0000.00.00.2210203">149251446.629999</definedName>
    <definedName name="SLD.000.C.0.00.0000.00.00.2210302">105877571.47</definedName>
    <definedName name="SLD.000.C.0.00.0000.00.00.222">21139278.8200073</definedName>
    <definedName name="SLD.000.C.0.00.0000.00.00.22201010001">6164913.85</definedName>
    <definedName name="SLD.000.C.0.00.0000.00.00.241">129974445.70996</definedName>
    <definedName name="SLD.000.C.0.00.0000.00.00.24101">129974445.70996</definedName>
    <definedName name="SLD.000.C.0.00.0000.00.00.244">2180449.56999969</definedName>
    <definedName name="SLD.000.C.0.00.0000.00.00.24501">18114451.8699951</definedName>
    <definedName name="SLD.000.C.0.00.0000.00.00.31">290217002.200195</definedName>
    <definedName name="SLD.000.C.0.00.0000.00.00.311">179585641.580078</definedName>
    <definedName name="SLD.000.C.0.00.0000.00.00.312">4954140.23999786</definedName>
    <definedName name="SLD.000.C.0.00.0000.00.00.32">-21064440.0299987</definedName>
    <definedName name="SLD.000.C.0.00.0000.00.00.34">363001.90999985</definedName>
    <definedName name="SLD.000.C.0.00.0000.00.00.41">-155587260.75</definedName>
    <definedName name="SLD.000.C.0.00.0000.00.00.42">-25368197.2900085</definedName>
    <definedName name="SLD.000.C.0.00.0000.00.00.44">-5557702.52999878</definedName>
    <definedName name="SLD.000.C.0.00.0000.00.00.4410101">-12315505.6900024</definedName>
    <definedName name="SLD.000.C.0.00.0000.00.00.44101010019">-2444251.44</definedName>
    <definedName name="SLD.000.C.0.00.0000.00.00.4410102">-21328703.7200012</definedName>
    <definedName name="SLD.000.C.0.00.0000.00.00.44101020008">-44908351.0199999</definedName>
    <definedName name="SLD.000.C.0.00.0000.00.00.45">-133099.42000008</definedName>
    <definedName name="SLD.000.C.0.00.0000.00.00.47101010001">-4710636.20999908</definedName>
    <definedName name="SLD.000.C.0.00.0000.00.00.47101010002">-1201172.17000008</definedName>
    <definedName name="SLD.000.C.0.00.0000.00.00.D1010">17989327</definedName>
    <definedName name="SLD.000.C.0.00.0000.00.00.D1011">9804813.5</definedName>
    <definedName name="SLD.000.C.0.00.0000.00.00.D1012">1992874.98999977</definedName>
    <definedName name="SLD.000.C.0.00.0000.00.00.D1013">7966124.47000122</definedName>
    <definedName name="SLD.000.C.0.00.0000.00.00.D1014">98873.1400001</definedName>
    <definedName name="SLD.000.C.0.00.0000.00.00.D1015">498771725.940429</definedName>
    <definedName name="SLD.000.C.0.00.0000.00.00.D1016">3861816.84998322</definedName>
    <definedName name="SLD.000.C.0.00.0000.00.00.D1017">6518375.77999878</definedName>
    <definedName name="SLD.000.C.0.00.0000.00.00.D1018">30428702.3901367</definedName>
    <definedName name="SLD.000.C.0.00.0000.00.00.D1025">-45744891.0900268</definedName>
    <definedName name="SLD.000.C.0.00.0000.00.00.D1026">-13650979.5200805</definedName>
    <definedName name="SLD.000.C.0.00.0000.00.00.D1030">-18147550.3200073</definedName>
    <definedName name="SLD.000.C.0.00.0000.00.00.D1074">3439383.08001709</definedName>
    <definedName name="SLD.000.C.0.00.0000.00.00.D1075">-7966124.47000122</definedName>
    <definedName name="SLD.000.C.0.00.0000.00.00.D1076">20221665.6099853</definedName>
    <definedName name="SLD.000.C.0.00.0000.00.00.D1093">1009504.21000004</definedName>
    <definedName name="SLD.000.C.0.00.0000.00.00.D1094">2896500.96999741</definedName>
    <definedName name="SLD.000.C.0.00.0000.00.00.D1155">25936.66999999</definedName>
    <definedName name="SLD.000.C.0.00.0000.00.00.D997">5050971.46000671</definedName>
    <definedName name="SLD.000.C.0.00.0000.00.00.DCRECEBER">1089681.6099987</definedName>
    <definedName name="SLD.000.C.0.00.0000.00.01.11306010036">22</definedName>
    <definedName name="SLD.000.C.0.00.0000.00.01.117">1001</definedName>
    <definedName name="SLD.000.C.0.00.0000.00.01.121">30082</definedName>
    <definedName name="SLD.000.C.0.00.0000.00.01.12301">997</definedName>
    <definedName name="SLD.000.C.0.00.0000.00.01.211">73607</definedName>
    <definedName name="SLD.000.C.0.00.0000.00.01.212">220</definedName>
    <definedName name="SLD.000.C.0.00.0000.00.01.216">555</definedName>
    <definedName name="SLD.000.C.0.00.0000.00.01.217">22702</definedName>
    <definedName name="SLD.000.C.0.00.0000.00.01.219">3514</definedName>
    <definedName name="SLD.000.C.0.00.0000.00.01.221">307226</definedName>
    <definedName name="SLD.000.C.0.00.0000.00.01.222">12514</definedName>
    <definedName name="SLD.000.C.0.00.0000.00.01.241">129974</definedName>
    <definedName name="SLD.000.C.0.00.0000.00.01.244">2180</definedName>
    <definedName name="SLD.000.C.0.00.0000.00.01.24501">18114</definedName>
    <definedName name="SLD.000.C.0.00.0000.00.01.D1010">14735</definedName>
    <definedName name="SLD.000.C.0.00.0000.00.01.D1011">36890</definedName>
    <definedName name="SLD.000.C.0.00.0000.00.01.D1012">1296</definedName>
    <definedName name="SLD.000.C.0.00.0000.00.01.D1013">8253</definedName>
    <definedName name="SLD.000.C.0.00.0000.00.01.D1014">99</definedName>
    <definedName name="SLD.000.C.0.00.0000.00.01.D1015">487300</definedName>
    <definedName name="SLD.000.C.0.00.0000.00.01.D1016">6062</definedName>
    <definedName name="SLD.000.C.0.00.0000.00.01.D1017">5130</definedName>
    <definedName name="SLD.000.C.0.00.0000.00.01.D1018">30429</definedName>
    <definedName name="SLD.000.C.0.00.0000.00.01.DCRECEBER">610</definedName>
    <definedName name="SLD.000.C.0.00.1999.00.00.117">386309.42000008</definedName>
    <definedName name="SLD.000.C.0.00.1999.00.00.121">32120074.2799987</definedName>
    <definedName name="SLD.000.C.0.00.1999.00.00.131">90000</definedName>
    <definedName name="SLD.000.C.0.00.1999.00.00.211">71813107.4799804</definedName>
    <definedName name="SLD.000.C.0.00.1999.00.00.212">988466.92000008</definedName>
    <definedName name="SLD.000.C.0.00.1999.00.00.217">30737899.1099853</definedName>
    <definedName name="SLD.000.C.0.00.1999.00.00.221">321088959</definedName>
    <definedName name="SLD.000.C.0.00.1999.00.00.222">12513945.7100067</definedName>
    <definedName name="SLD.000.C.0.00.1999.00.00.241">129974445.70996</definedName>
    <definedName name="SLD.000.C.0.00.1999.00.00.244">2180449.56999969</definedName>
    <definedName name="SLD.000.C.0.00.1999.00.00.31">244637695.850097</definedName>
    <definedName name="SLD.000.C.0.00.1999.00.00.32">-7509368.30000305</definedName>
    <definedName name="SLD.000.C.0.00.1999.00.00.34">14624027.0099945</definedName>
    <definedName name="SLD.000.C.0.00.1999.00.00.41">-137984469.360107</definedName>
    <definedName name="SLD.000.C.0.00.1999.00.00.42">-18822323.7999877</definedName>
    <definedName name="SLD.000.C.0.00.1999.00.00.45">1209821.75</definedName>
    <definedName name="SLD.000.C.0.00.1999.00.00.47101010001">6781028.15000153</definedName>
    <definedName name="SLD.000.C.0.00.1999.00.00.47101010002">1847856.37999916</definedName>
    <definedName name="SLD.000.C.0.00.1999.00.00.D1010">16016305.1600036</definedName>
    <definedName name="SLD.000.C.0.00.1999.00.00.D1011">25362635.7800293</definedName>
    <definedName name="SLD.000.C.0.00.1999.00.00.D1012">4699155.20999908</definedName>
    <definedName name="SLD.000.C.0.00.1999.00.00.D1013">8628884.52999878</definedName>
    <definedName name="SLD.000.C.0.00.1999.00.00.D1015">491398211.890625</definedName>
    <definedName name="SLD.000.C.0.00.1999.00.00.D1016">10463049.2499847</definedName>
    <definedName name="SLD.000.C.0.00.1999.00.00.D1017">2173749.31999969</definedName>
    <definedName name="SLD.000.C.0.00.1999.00.00.D1018">18114451.8701171</definedName>
    <definedName name="SLD.000.C.0.00.1999.00.00.D1025">-49193159.4400024</definedName>
    <definedName name="SLD.000.C.0.00.1999.00.00.D1026">-3587777.86999512</definedName>
    <definedName name="SLD.000.C.0.00.1999.00.00.D1030">-71352966.6400146</definedName>
    <definedName name="SLD.000.C.0.00.1999.00.00.D1074">-19349636.2700195</definedName>
    <definedName name="SLD.000.C.0.00.1999.00.00.D1075">-8628884.52999878</definedName>
    <definedName name="SLD.000.C.0.00.1999.00.00.D1076">77181160.7299804</definedName>
    <definedName name="SLD.000.C.0.00.1999.00.00.D1093">1255347.8599987</definedName>
    <definedName name="SLD.000.C.0.00.1999.00.00.D1094">1125951.77000046</definedName>
    <definedName name="SLD.000.C.0.00.1999.00.00.D997">52401126.4100341</definedName>
    <definedName name="SLD.000.C.0.00.1999.00.00.DCRECEBER">291453.08000183</definedName>
    <definedName name="SLD.000.C.0.00.2000.00.00.117">533634.32999992</definedName>
    <definedName name="SLD.000.C.0.00.2000.00.00.121">31439885.269989</definedName>
    <definedName name="SLD.000.C.0.00.2000.00.00.12301">1147792.02000046</definedName>
    <definedName name="SLD.000.C.0.00.2000.00.00.131">0</definedName>
    <definedName name="SLD.000.C.0.00.2000.00.00.211">73815519.2800293</definedName>
    <definedName name="SLD.000.C.0.00.2000.00.00.212">88033.35000002</definedName>
    <definedName name="SLD.000.C.0.00.2000.00.00.217">17315355.6300048</definedName>
    <definedName name="SLD.000.C.0.00.2000.00.00.221">290102726.669921</definedName>
    <definedName name="SLD.000.C.0.00.2000.00.00.222">21139278.8200073</definedName>
    <definedName name="SLD.000.C.0.00.2000.00.00.241">129974445.70996</definedName>
    <definedName name="SLD.000.C.0.00.2000.00.00.244">2180449.56999969</definedName>
    <definedName name="SLD.000.C.0.00.2000.00.00.31">290217002.200195</definedName>
    <definedName name="SLD.000.C.0.00.2000.00.00.311">67578450.3000488</definedName>
    <definedName name="SLD.000.C.0.00.2000.00.00.312">1710563.19000053</definedName>
    <definedName name="SLD.000.C.0.00.2000.00.00.32">-21064440.0299987</definedName>
    <definedName name="SLD.000.C.0.00.2000.00.00.34">7705475.12000275</definedName>
    <definedName name="SLD.000.C.0.00.2000.00.00.41">-155587260.75</definedName>
    <definedName name="SLD.000.C.0.00.2000.00.00.42">-25368197.2900085</definedName>
    <definedName name="SLD.000.C.0.00.2000.00.00.4410101">-12689636.2599945</definedName>
    <definedName name="SLD.000.C.0.00.2000.00.00.4410102">5623644.69000244</definedName>
    <definedName name="SLD.000.C.0.00.2000.00.00.45">-133099.42000008</definedName>
    <definedName name="SLD.000.C.0.00.2000.00.00.47101010001">-4710636.20999908</definedName>
    <definedName name="SLD.000.C.0.00.2000.00.00.47101010002">-1201172.17000008</definedName>
    <definedName name="SLD.000.C.0.00.2000.00.00.D1010">17989327</definedName>
    <definedName name="SLD.000.C.0.00.2000.00.00.D1011">9804813.5</definedName>
    <definedName name="SLD.000.C.0.00.2000.00.00.D1012">1992874.98999977</definedName>
    <definedName name="SLD.000.C.0.00.2000.00.00.D1013">7966124.47000122</definedName>
    <definedName name="SLD.000.C.0.00.2000.00.00.D1015">498771725.940429</definedName>
    <definedName name="SLD.000.C.0.00.2000.00.00.D1016">3861816.84998322</definedName>
    <definedName name="SLD.000.C.0.00.2000.00.00.D1017">6518375.77999878</definedName>
    <definedName name="SLD.000.C.0.00.2000.00.00.D1018">30428702.3901367</definedName>
    <definedName name="SLD.000.C.0.00.2000.00.00.D1025">-45744891.0900268</definedName>
    <definedName name="SLD.000.C.0.00.2000.00.00.D1026">-13650979.5200805</definedName>
    <definedName name="SLD.000.C.0.00.2000.00.00.D1030">-18147550.3200073</definedName>
    <definedName name="SLD.000.C.0.00.2000.00.00.D1093">1009504.21000004</definedName>
    <definedName name="SLD.000.C.0.00.2000.00.00.D1094">2896500.96999741</definedName>
    <definedName name="SLD.000.C.0.00.2000.00.00.D1155">19932.71000001</definedName>
    <definedName name="SLD.000.C.0.00.2000.00.00.DCRECEBER">1089681.6099987</definedName>
    <definedName name="SLD.000.C.0.00.2001.00.00.11306010034">679.5</definedName>
    <definedName name="SLD.000.C.0.00.2001.00.00.2110202">10881502.85</definedName>
    <definedName name="SLD.000.C.0.00.2001.00.00.2110203">55226637.2899999</definedName>
    <definedName name="SLD.000.C.0.00.2001.00.00.2110302">28386509.52</definedName>
    <definedName name="SLD.000.C.0.00.2001.00.00.2210202">19016801.05</definedName>
    <definedName name="SLD.000.C.0.00.2001.00.00.2210203">149251446.629999</definedName>
    <definedName name="SLD.000.C.0.00.2001.00.00.2210302">105877571.47</definedName>
    <definedName name="SLD.000.C.0.00.2001.00.00.22201010001">6164913.85</definedName>
    <definedName name="SLD.000.C.0.00.2001.00.00.44101010019">-2444251.44</definedName>
    <definedName name="SLD.000.C.0.00.2001.00.00.44101020008">-44908351.0199999</definedName>
    <definedName name="SLD.000.C.0.01.0000.00.00.34">363001.90999985</definedName>
    <definedName name="SLD.000.C.0.01.0000.00.00.44">-5557702.52999878</definedName>
    <definedName name="SLD.000.C.0.01.0000.00.00.D997">5050971.46000671</definedName>
    <definedName name="SLD.000.C.0.01.0000.00.01.11201010035">0</definedName>
    <definedName name="SLD.000.C.0.01.0000.00.01.11306010019">0</definedName>
    <definedName name="SLD.000.C.0.01.0000.00.01.11306010031">24</definedName>
    <definedName name="SLD.000.C.0.01.0000.00.01.117">1717</definedName>
    <definedName name="SLD.000.C.0.01.0000.00.01.121">31692</definedName>
    <definedName name="SLD.000.C.0.01.0000.00.01.131">0</definedName>
    <definedName name="SLD.000.C.0.01.0000.00.01.211">77172</definedName>
    <definedName name="SLD.000.C.0.01.0000.00.01.212">66</definedName>
    <definedName name="SLD.000.C.0.01.0000.00.01.217">21908</definedName>
    <definedName name="SLD.000.C.0.01.0000.00.01.21704010001">13</definedName>
    <definedName name="SLD.000.C.0.01.0000.00.01.221">289496</definedName>
    <definedName name="SLD.000.C.0.01.0000.00.01.222">21139</definedName>
    <definedName name="SLD.000.C.0.01.0000.00.01.241">129974</definedName>
    <definedName name="SLD.000.C.0.01.0000.00.01.244">3416</definedName>
    <definedName name="SLD.000.C.0.01.0000.00.01.31">27924</definedName>
    <definedName name="SLD.000.C.0.01.0000.00.01.32">-2329</definedName>
    <definedName name="SLD.000.C.0.01.0000.00.01.34">363</definedName>
    <definedName name="SLD.000.C.0.01.0000.00.01.41">-13778</definedName>
    <definedName name="SLD.000.C.0.01.0000.00.01.42">-1907</definedName>
    <definedName name="SLD.000.C.0.01.0000.00.01.44">-5558</definedName>
    <definedName name="SLD.000.C.0.01.0000.00.01.45">-37</definedName>
    <definedName name="SLD.000.C.0.01.0000.00.01.47101010001">-925</definedName>
    <definedName name="SLD.000.C.0.01.0000.00.01.47101010002">-313</definedName>
    <definedName name="SLD.000.C.0.01.0000.00.01.D1010">19322</definedName>
    <definedName name="SLD.000.C.0.01.0000.00.01.D1011">17931</definedName>
    <definedName name="SLD.000.C.0.01.0000.00.01.D1012">644</definedName>
    <definedName name="SLD.000.C.0.01.0000.00.01.D1013">7881</definedName>
    <definedName name="SLD.000.C.0.01.0000.00.01.D1015">498488</definedName>
    <definedName name="SLD.000.C.0.01.0000.00.01.D1016">3312</definedName>
    <definedName name="SLD.000.C.0.01.0000.00.01.D1017">5589</definedName>
    <definedName name="SLD.000.C.0.01.0000.00.01.D1018">32633</definedName>
    <definedName name="SLD.000.C.0.01.0000.00.01.D1025">-3644</definedName>
    <definedName name="SLD.000.C.0.01.0000.00.01.D1026">-222</definedName>
    <definedName name="SLD.000.C.0.01.0000.00.01.D1030">-1691</definedName>
    <definedName name="SLD.000.C.0.01.0000.00.01.D1093">1024</definedName>
    <definedName name="SLD.000.C.0.01.0000.00.01.D1094">2511</definedName>
    <definedName name="SLD.000.C.0.01.0000.00.01.D997">5051</definedName>
    <definedName name="SLD.000.C.0.01.0000.00.01.DCRECEBER">1892</definedName>
    <definedName name="SLD.000.C.0.01.2001.00.00.44101010019">-325631.57</definedName>
    <definedName name="SLD.000.C.0.01.2001.00.00.44101020008">-1320819.3</definedName>
    <definedName name="SLD.000.C.0.01.2001.00.01.44101010019">-326</definedName>
    <definedName name="SLD.000.C.0.01.2001.00.01.44101020008">-1321</definedName>
    <definedName name="SLD.000.C.0.02.0000.00.01.11201010035">0</definedName>
    <definedName name="SLD.000.C.0.02.0000.00.01.11306010019">0</definedName>
    <definedName name="SLD.000.C.0.02.0000.00.01.11306010031">15</definedName>
    <definedName name="SLD.000.C.0.02.0000.00.01.117">1635</definedName>
    <definedName name="SLD.000.C.0.02.0000.00.01.121">12967</definedName>
    <definedName name="SLD.000.C.0.02.0000.00.01.131">0</definedName>
    <definedName name="SLD.000.C.0.02.0000.00.01.211">81910</definedName>
    <definedName name="SLD.000.C.0.02.0000.00.01.212">62</definedName>
    <definedName name="SLD.000.C.0.02.0000.00.01.217">21957</definedName>
    <definedName name="SLD.000.C.0.02.0000.00.01.21704010001">16</definedName>
    <definedName name="SLD.000.C.0.02.0000.00.01.221">293759</definedName>
    <definedName name="SLD.000.C.0.02.0000.00.01.222">21139</definedName>
    <definedName name="SLD.000.C.0.02.0000.00.01.241">129974</definedName>
    <definedName name="SLD.000.C.0.02.0000.00.01.244">3416</definedName>
    <definedName name="SLD.000.C.0.02.0000.00.01.31">51359</definedName>
    <definedName name="SLD.000.C.0.02.0000.00.01.32">-4299</definedName>
    <definedName name="SLD.000.C.0.02.0000.00.01.34">1371</definedName>
    <definedName name="SLD.000.C.0.02.0000.00.01.41">-27355</definedName>
    <definedName name="SLD.000.C.0.02.0000.00.01.42">-3792</definedName>
    <definedName name="SLD.000.C.0.02.0000.00.01.44">-17386</definedName>
    <definedName name="SLD.000.C.0.02.0000.00.01.45">-39</definedName>
    <definedName name="SLD.000.C.0.02.0000.00.01.47101010001">49</definedName>
    <definedName name="SLD.000.C.0.02.0000.00.01.47101010002">59</definedName>
    <definedName name="SLD.000.C.0.02.0000.00.01.D1010">13552</definedName>
    <definedName name="SLD.000.C.0.02.0000.00.01.D1011">44891</definedName>
    <definedName name="SLD.000.C.0.02.0000.00.01.D1012">1986</definedName>
    <definedName name="SLD.000.C.0.02.0000.00.01.D1013">8151</definedName>
    <definedName name="SLD.000.C.0.02.0000.00.01.D1015">500198</definedName>
    <definedName name="SLD.000.C.0.02.0000.00.01.D1016">2762</definedName>
    <definedName name="SLD.000.C.0.02.0000.00.01.D1017">5516</definedName>
    <definedName name="SLD.000.C.0.02.0000.00.01.D1018">29160</definedName>
    <definedName name="SLD.000.C.0.02.0000.00.01.D1025">-7241</definedName>
    <definedName name="SLD.000.C.0.02.0000.00.01.D1026">-471</definedName>
    <definedName name="SLD.000.C.0.02.0000.00.01.D1030">-9674</definedName>
    <definedName name="SLD.000.C.0.02.0000.00.01.D1093">935</definedName>
    <definedName name="SLD.000.C.0.02.0000.00.01.D1094">2407</definedName>
    <definedName name="SLD.000.C.0.02.0000.00.01.D997">10081</definedName>
    <definedName name="SLD.000.C.0.02.0000.00.01.DCRECEBER">2225</definedName>
    <definedName name="SLD.000.C.0.02.2001.00.01.44101010019">-614</definedName>
    <definedName name="SLD.000.C.0.02.2001.00.01.44101020008">-7555</definedName>
    <definedName name="SLD.000.C.0.03.0000.00.00.12301">786499.5</definedName>
    <definedName name="SLD.000.C.0.03.0000.00.00.311">74384793.3399658</definedName>
    <definedName name="SLD.000.C.0.03.0000.00.00.312">2967049.86000061</definedName>
    <definedName name="SLD.000.C.0.03.0000.00.00.4410101">-12315505.6900024</definedName>
    <definedName name="SLD.000.C.0.03.0000.00.00.4410102">-21328703.7200012</definedName>
    <definedName name="SLD.000.C.0.03.0000.00.00.D1155">25936.66999999</definedName>
    <definedName name="SLD.000.C.0.03.0000.00.01.11201010035">0</definedName>
    <definedName name="SLD.000.C.0.03.0000.00.01.11306010019">0</definedName>
    <definedName name="SLD.000.C.0.03.0000.00.01.11306010031">21</definedName>
    <definedName name="SLD.000.C.0.03.0000.00.01.11306010036">22</definedName>
    <definedName name="SLD.000.C.0.03.0000.00.01.117">1555</definedName>
    <definedName name="SLD.000.C.0.03.0000.00.01.121">11</definedName>
    <definedName name="SLD.000.C.0.03.0000.00.01.12301">786</definedName>
    <definedName name="SLD.000.C.0.03.0000.00.01.131">0</definedName>
    <definedName name="SLD.000.C.0.03.0000.00.01.211">76191</definedName>
    <definedName name="SLD.000.C.0.03.0000.00.01.212">47</definedName>
    <definedName name="SLD.000.C.0.03.0000.00.01.217">21754</definedName>
    <definedName name="SLD.000.C.0.03.0000.00.01.21704010001">22</definedName>
    <definedName name="SLD.000.C.0.03.0000.00.01.221">279615</definedName>
    <definedName name="SLD.000.C.0.03.0000.00.01.222">21139</definedName>
    <definedName name="SLD.000.C.0.03.0000.00.01.241">129974</definedName>
    <definedName name="SLD.000.C.0.03.0000.00.01.244">3416</definedName>
    <definedName name="SLD.000.C.0.03.0000.00.01.31">77352</definedName>
    <definedName name="SLD.000.C.0.03.0000.00.01.311">74385</definedName>
    <definedName name="SLD.000.C.0.03.0000.00.01.312">2967</definedName>
    <definedName name="SLD.000.C.0.03.0000.00.01.32">-6480</definedName>
    <definedName name="SLD.000.C.0.03.0000.00.01.34">1803</definedName>
    <definedName name="SLD.000.C.0.03.0000.00.01.41">-40908</definedName>
    <definedName name="SLD.000.C.0.03.0000.00.01.42">-5902</definedName>
    <definedName name="SLD.000.C.0.03.0000.00.01.4410101">-12316</definedName>
    <definedName name="SLD.000.C.0.03.0000.00.01.4410102">-21329</definedName>
    <definedName name="SLD.000.C.0.03.0000.00.01.45">-39</definedName>
    <definedName name="SLD.000.C.0.03.0000.00.01.47101010001">1735</definedName>
    <definedName name="SLD.000.C.0.03.0000.00.01.47101010002">692</definedName>
    <definedName name="SLD.000.C.0.03.0000.00.01.D1010">14342</definedName>
    <definedName name="SLD.000.C.0.03.0000.00.01.D1011">28220</definedName>
    <definedName name="SLD.000.C.0.03.0000.00.01.D1012">2128</definedName>
    <definedName name="SLD.000.C.0.03.0000.00.01.D1013">10393</definedName>
    <definedName name="SLD.000.C.0.03.0000.00.01.D1015">502084</definedName>
    <definedName name="SLD.000.C.0.03.0000.00.01.D1016">2212</definedName>
    <definedName name="SLD.000.C.0.03.0000.00.01.D1017">5996</definedName>
    <definedName name="SLD.000.C.0.03.0000.00.01.D1018">23802</definedName>
    <definedName name="SLD.000.C.0.03.0000.00.01.D1025">-10820</definedName>
    <definedName name="SLD.000.C.0.03.0000.00.01.D1026">-1557</definedName>
    <definedName name="SLD.000.C.0.03.0000.00.01.D1030">-21268</definedName>
    <definedName name="SLD.000.C.0.03.0000.00.01.D1093">812</definedName>
    <definedName name="SLD.000.C.0.03.0000.00.01.D1094">2601</definedName>
    <definedName name="SLD.000.C.0.03.0000.00.01.D1155">26</definedName>
    <definedName name="SLD.000.C.0.03.0000.00.01.D997">15100</definedName>
    <definedName name="SLD.000.C.0.03.0000.00.01.DCRECEBER">2779</definedName>
    <definedName name="SLD.000.C.0.03.2000.00.00.12301">1147792.02000046</definedName>
    <definedName name="SLD.000.C.0.03.2000.00.00.311">67578450.3000488</definedName>
    <definedName name="SLD.000.C.0.03.2000.00.00.312">1710563.19000053</definedName>
    <definedName name="SLD.000.C.0.03.2000.00.00.4410101">-12689636.2599945</definedName>
    <definedName name="SLD.000.C.0.03.2000.00.00.4410102">5623644.69000244</definedName>
    <definedName name="SLD.000.C.0.03.2000.00.00.D1155">19932.71000001</definedName>
    <definedName name="SLD.000.C.0.03.2000.00.01.117">1664</definedName>
    <definedName name="SLD.000.C.0.03.2000.00.01.121">32468</definedName>
    <definedName name="SLD.000.C.0.03.2000.00.01.12301">1148</definedName>
    <definedName name="SLD.000.C.0.03.2000.00.01.131">0</definedName>
    <definedName name="SLD.000.C.0.03.2000.00.01.211">66461</definedName>
    <definedName name="SLD.000.C.0.03.2000.00.01.212">716</definedName>
    <definedName name="SLD.000.C.0.03.2000.00.01.217">17504</definedName>
    <definedName name="SLD.000.C.0.03.2000.00.01.221">308017</definedName>
    <definedName name="SLD.000.C.0.03.2000.00.01.222">12514</definedName>
    <definedName name="SLD.000.C.0.03.2000.00.01.241">129974</definedName>
    <definedName name="SLD.000.C.0.03.2000.00.01.244">2180</definedName>
    <definedName name="SLD.000.C.0.03.2000.00.01.31">69289</definedName>
    <definedName name="SLD.000.C.0.03.2000.00.01.311">67578</definedName>
    <definedName name="SLD.000.C.0.03.2000.00.01.312">1711</definedName>
    <definedName name="SLD.000.C.0.03.2000.00.01.32">-5908</definedName>
    <definedName name="SLD.000.C.0.03.2000.00.01.34">702</definedName>
    <definedName name="SLD.000.C.0.03.2000.00.01.41">-38038</definedName>
    <definedName name="SLD.000.C.0.03.2000.00.01.42">-6870</definedName>
    <definedName name="SLD.000.C.0.03.2000.00.01.4410101">-12690</definedName>
    <definedName name="SLD.000.C.0.03.2000.00.01.4410102">5624</definedName>
    <definedName name="SLD.000.C.0.03.2000.00.01.45">16</definedName>
    <definedName name="SLD.000.C.0.03.2000.00.01.47101010001">-3042</definedName>
    <definedName name="SLD.000.C.0.03.2000.00.01.47101010002">-741</definedName>
    <definedName name="SLD.000.C.0.03.2000.00.01.D1010">10225</definedName>
    <definedName name="SLD.000.C.0.03.2000.00.01.D1011">20778</definedName>
    <definedName name="SLD.000.C.0.03.2000.00.01.D1012">1700</definedName>
    <definedName name="SLD.000.C.0.03.2000.00.01.D1013">7763</definedName>
    <definedName name="SLD.000.C.0.03.2000.00.01.D1015">484462</definedName>
    <definedName name="SLD.000.C.0.03.2000.00.01.D1016">8813</definedName>
    <definedName name="SLD.000.C.0.03.2000.00.01.D1017">4556</definedName>
    <definedName name="SLD.000.C.0.03.2000.00.01.D1018">26457</definedName>
    <definedName name="SLD.000.C.0.03.2000.00.01.D1025">-11823</definedName>
    <definedName name="SLD.000.C.0.03.2000.00.01.D1026">-859</definedName>
    <definedName name="SLD.000.C.0.03.2000.00.01.D1030">5615</definedName>
    <definedName name="SLD.000.C.0.03.2000.00.01.D1093">1168</definedName>
    <definedName name="SLD.000.C.0.03.2000.00.01.D1094">1020</definedName>
    <definedName name="SLD.000.C.0.03.2000.00.01.D1155">20</definedName>
    <definedName name="SLD.000.C.0.03.2000.00.01.DCRECEBER">361</definedName>
    <definedName name="SLD.000.C.0.03.2001.00.01.44101010019">-928</definedName>
    <definedName name="SLD.000.C.0.03.2001.00.01.44101020008">-16402</definedName>
    <definedName name="SLD.000.C.0.04.0000.00.00.42">-8761611.38000488</definedName>
    <definedName name="SLD.000.C.0.04.0000.00.01.11201010035">0</definedName>
    <definedName name="SLD.000.C.0.04.0000.00.01.11306010019">0</definedName>
    <definedName name="SLD.000.C.0.04.0000.00.01.11306010031">49</definedName>
    <definedName name="SLD.000.C.0.04.0000.00.01.11306010036">0</definedName>
    <definedName name="SLD.000.C.0.04.0000.00.01.117">1408</definedName>
    <definedName name="SLD.000.C.0.04.0000.00.01.121">2</definedName>
    <definedName name="SLD.000.C.0.04.0000.00.01.12301">756</definedName>
    <definedName name="SLD.000.C.0.04.0000.00.01.131">0</definedName>
    <definedName name="SLD.000.C.0.04.0000.00.01.211">79269</definedName>
    <definedName name="SLD.000.C.0.04.0000.00.01.212">48</definedName>
    <definedName name="SLD.000.C.0.04.0000.00.01.217">20782</definedName>
    <definedName name="SLD.000.C.0.04.0000.00.01.21704010001">0</definedName>
    <definedName name="SLD.000.C.0.04.0000.00.01.221">279351</definedName>
    <definedName name="SLD.000.C.0.04.0000.00.01.222">21139</definedName>
    <definedName name="SLD.000.C.0.04.0000.00.01.241">137385</definedName>
    <definedName name="SLD.000.C.0.04.0000.00.01.244">3416</definedName>
    <definedName name="SLD.000.C.0.04.0000.00.01.311">98481</definedName>
    <definedName name="SLD.000.C.0.04.0000.00.01.312">3398</definedName>
    <definedName name="SLD.000.C.0.04.0000.00.01.32">-8560</definedName>
    <definedName name="SLD.000.C.0.04.0000.00.01.34">1877</definedName>
    <definedName name="SLD.000.C.0.04.0000.00.01.41">-54386</definedName>
    <definedName name="SLD.000.C.0.04.0000.00.01.42">-8762</definedName>
    <definedName name="SLD.000.C.0.04.0000.00.01.4410101">-15650</definedName>
    <definedName name="SLD.000.C.0.04.0000.00.01.4410102">-23583</definedName>
    <definedName name="SLD.000.C.0.04.0000.00.01.45">-39</definedName>
    <definedName name="SLD.000.C.0.04.0000.00.01.47101010001">1632</definedName>
    <definedName name="SLD.000.C.0.04.0000.00.01.47101010002">613</definedName>
    <definedName name="SLD.000.C.0.04.0000.00.01.D1010">12975</definedName>
    <definedName name="SLD.000.C.0.04.0000.00.01.D1011">31572</definedName>
    <definedName name="SLD.000.C.0.04.0000.00.01.D1012">2144</definedName>
    <definedName name="SLD.000.C.0.04.0000.00.01.D1013">10210</definedName>
    <definedName name="SLD.000.C.0.04.0000.00.01.D1015">503130</definedName>
    <definedName name="SLD.000.C.0.04.0000.00.01.D1016">1661</definedName>
    <definedName name="SLD.000.C.0.04.0000.00.01.D1017">6650</definedName>
    <definedName name="SLD.000.C.0.04.0000.00.01.D1018">16804</definedName>
    <definedName name="SLD.000.C.0.04.0000.00.01.D1094">1787</definedName>
    <definedName name="SLD.000.C.0.04.0000.00.01.D1155">26</definedName>
    <definedName name="SLD.000.C.0.04.0000.00.01.DCRECEBER">2746</definedName>
    <definedName name="SLD.000.C.0.05.0000.00.01.11201010035">0</definedName>
    <definedName name="SLD.000.C.0.05.0000.00.01.11306010019">0</definedName>
    <definedName name="SLD.000.C.0.05.0000.00.01.11306010031">12</definedName>
    <definedName name="SLD.000.C.0.05.0000.00.01.11306010036">0</definedName>
    <definedName name="SLD.000.C.0.05.0000.00.01.117">1336</definedName>
    <definedName name="SLD.000.C.0.05.0000.00.01.121">2</definedName>
    <definedName name="SLD.000.C.0.05.0000.00.01.12301">726</definedName>
    <definedName name="SLD.000.C.0.05.0000.00.01.131">0</definedName>
    <definedName name="SLD.000.C.0.05.0000.00.01.211">85487</definedName>
    <definedName name="SLD.000.C.0.05.0000.00.01.212">36</definedName>
    <definedName name="SLD.000.C.0.05.0000.00.01.217">21843</definedName>
    <definedName name="SLD.000.C.0.05.0000.00.01.221">286500</definedName>
    <definedName name="SLD.000.C.0.05.0000.00.01.222">21139</definedName>
    <definedName name="SLD.000.C.0.05.0000.00.01.241">137385</definedName>
    <definedName name="SLD.000.C.0.05.0000.00.01.244">3416</definedName>
    <definedName name="SLD.000.C.0.05.0000.00.01.311">123327</definedName>
    <definedName name="SLD.000.C.0.05.0000.00.01.312">3807</definedName>
    <definedName name="SLD.000.C.0.05.0000.00.01.32">-10702</definedName>
    <definedName name="SLD.000.C.0.05.0000.00.01.34">1981</definedName>
    <definedName name="SLD.000.C.0.05.0000.00.01.41">-67934</definedName>
    <definedName name="SLD.000.C.0.05.0000.00.01.42">-10975</definedName>
    <definedName name="SLD.000.C.0.05.0000.00.01.4410101">-19903</definedName>
    <definedName name="SLD.000.C.0.05.0000.00.01.4410102">-40685</definedName>
    <definedName name="SLD.000.C.0.05.0000.00.01.45">-42</definedName>
    <definedName name="SLD.000.C.0.05.0000.00.01.47101010001">5007</definedName>
    <definedName name="SLD.000.C.0.05.0000.00.01.47101010002">1864</definedName>
    <definedName name="SLD.000.C.0.05.0000.00.01.D1010">8692</definedName>
    <definedName name="SLD.000.C.0.05.0000.00.01.D1011">34264</definedName>
    <definedName name="SLD.000.C.0.05.0000.00.01.D1012">2164</definedName>
    <definedName name="SLD.000.C.0.05.0000.00.01.D1013">14838</definedName>
    <definedName name="SLD.000.C.0.05.0000.00.01.D1015">505997</definedName>
    <definedName name="SLD.000.C.0.05.0000.00.01.D1016">1111</definedName>
    <definedName name="SLD.000.C.0.05.0000.00.01.D1017">6505</definedName>
    <definedName name="SLD.000.C.0.05.0000.00.01.D1018">7528</definedName>
    <definedName name="SLD.000.C.0.05.0000.00.01.D1094">2028</definedName>
    <definedName name="SLD.000.C.0.05.0000.00.01.D1155">53</definedName>
    <definedName name="SLD.000.C.0.05.0000.00.01.DCRECEBER">2685</definedName>
    <definedName name="SLD.000.C.0.06.0000.00.01.11201010035">0</definedName>
    <definedName name="SLD.000.C.0.06.0000.00.01.11306010019">0</definedName>
    <definedName name="SLD.000.C.0.06.0000.00.01.11306010031">16</definedName>
    <definedName name="SLD.000.C.0.06.0000.00.01.11306010036">0</definedName>
    <definedName name="SLD.000.C.0.06.0000.00.01.117">1241</definedName>
    <definedName name="SLD.000.C.0.06.0000.00.01.121">1</definedName>
    <definedName name="SLD.000.C.0.06.0000.00.01.12301">696</definedName>
    <definedName name="SLD.000.C.0.06.0000.00.01.131">0</definedName>
    <definedName name="SLD.000.C.0.06.0000.00.01.211">85525</definedName>
    <definedName name="SLD.000.C.0.06.0000.00.01.212">35</definedName>
    <definedName name="SLD.000.C.0.06.0000.00.01.216">547</definedName>
    <definedName name="SLD.000.C.0.06.0000.00.01.217">23545</definedName>
    <definedName name="SLD.000.C.0.06.0000.00.01.21704010001">2</definedName>
    <definedName name="SLD.000.C.0.06.0000.00.01.219">1074</definedName>
    <definedName name="SLD.000.C.0.06.0000.00.01.221">280521</definedName>
    <definedName name="SLD.000.C.0.06.0000.00.01.222">21139</definedName>
    <definedName name="SLD.000.C.0.06.0000.00.01.241">137385</definedName>
    <definedName name="SLD.000.C.0.06.0000.00.01.244">3416</definedName>
    <definedName name="SLD.000.C.0.06.0000.00.01.311">146832</definedName>
    <definedName name="SLD.000.C.0.06.0000.00.01.312">4286</definedName>
    <definedName name="SLD.000.C.0.06.0000.00.01.32">-12733</definedName>
    <definedName name="SLD.000.C.0.06.0000.00.01.34">2062</definedName>
    <definedName name="SLD.000.C.0.06.0000.00.01.41">-81374</definedName>
    <definedName name="SLD.000.C.0.06.0000.00.01.42">-15127</definedName>
    <definedName name="SLD.000.C.0.06.0000.00.01.4410101">-23147</definedName>
    <definedName name="SLD.000.C.0.06.0000.00.01.4410102">-35398</definedName>
    <definedName name="SLD.000.C.0.06.0000.00.01.45">-40</definedName>
    <definedName name="SLD.000.C.0.06.0000.00.01.47101010001">3369</definedName>
    <definedName name="SLD.000.C.0.06.0000.00.01.47101010002">1275</definedName>
    <definedName name="SLD.000.C.0.06.0000.00.01.D1010">15222</definedName>
    <definedName name="SLD.000.C.0.06.0000.00.01.D1011">26430</definedName>
    <definedName name="SLD.000.C.0.06.0000.00.01.D1012">2184</definedName>
    <definedName name="SLD.000.C.0.06.0000.00.01.D1013">12610</definedName>
    <definedName name="SLD.000.C.0.06.0000.00.01.D1014">71</definedName>
    <definedName name="SLD.000.C.0.06.0000.00.01.D1015">510574</definedName>
    <definedName name="SLD.000.C.0.06.0000.00.01.D1016">561</definedName>
    <definedName name="SLD.000.C.0.06.0000.00.01.D1017">6692</definedName>
    <definedName name="SLD.000.C.0.06.0000.00.01.D1018">11786</definedName>
    <definedName name="SLD.000.C.0.06.0000.00.01.D1094">2221</definedName>
    <definedName name="SLD.000.C.0.06.0000.00.01.D1155">34</definedName>
    <definedName name="SLD.000.C.0.06.0000.00.01.DCRECEBER">2712</definedName>
    <definedName name="SLD.000.C.0.07.0000.00.00.311">154554758.300048</definedName>
    <definedName name="SLD.000.C.0.07.0000.00.00.312">4413838.41000366</definedName>
    <definedName name="SLD.000.C.0.07.0000.00.00.32">-11563047.550003</definedName>
    <definedName name="SLD.000.C.0.07.0000.00.00.34">3022147.54000092</definedName>
    <definedName name="SLD.000.C.0.07.0000.00.00.41">-89645674.040039</definedName>
    <definedName name="SLD.000.C.0.07.0000.00.00.42">-17457559.8999939</definedName>
    <definedName name="SLD.000.C.0.07.0000.00.00.44">-26895992.9599914</definedName>
    <definedName name="SLD.000.C.0.07.0000.00.00.45">-113299.85000002</definedName>
    <definedName name="SLD.000.C.0.07.0000.00.00.47101010001">-4095197.79000092</definedName>
    <definedName name="SLD.000.C.0.07.0000.00.00.47101010002">-1207791.98999977</definedName>
    <definedName name="SLD.000.C.0.07.0000.00.01.11201010035">0</definedName>
    <definedName name="SLD.000.C.0.07.0000.00.01.11306010019">0</definedName>
    <definedName name="SLD.000.C.0.07.0000.00.01.11306010031">12</definedName>
    <definedName name="SLD.000.C.0.07.0000.00.01.11306010036">0</definedName>
    <definedName name="SLD.000.C.0.07.0000.00.01.117">1087</definedName>
    <definedName name="SLD.000.C.0.07.0000.00.01.121">1</definedName>
    <definedName name="SLD.000.C.0.07.0000.00.01.12301">666</definedName>
    <definedName name="SLD.000.C.0.07.0000.00.01.131">0</definedName>
    <definedName name="SLD.000.C.0.07.0000.00.01.211">91549</definedName>
    <definedName name="SLD.000.C.0.07.0000.00.01.212">37</definedName>
    <definedName name="SLD.000.C.0.07.0000.00.01.216">548</definedName>
    <definedName name="SLD.000.C.0.07.0000.00.01.217">23062</definedName>
    <definedName name="SLD.000.C.0.07.0000.00.01.21704010001">0</definedName>
    <definedName name="SLD.000.C.0.07.0000.00.01.219">3346</definedName>
    <definedName name="SLD.000.C.0.07.0000.00.01.221">287690</definedName>
    <definedName name="SLD.000.C.0.07.0000.00.01.222">21139</definedName>
    <definedName name="SLD.000.C.0.07.0000.00.01.241">137385</definedName>
    <definedName name="SLD.000.C.0.07.0000.00.01.244">3416</definedName>
    <definedName name="SLD.000.C.0.07.0000.00.01.311">172282</definedName>
    <definedName name="SLD.000.C.0.07.0000.00.01.312">4712</definedName>
    <definedName name="SLD.000.C.0.07.0000.00.01.32">-14928</definedName>
    <definedName name="SLD.000.C.0.07.0000.00.01.34">2212</definedName>
    <definedName name="SLD.000.C.0.07.0000.00.01.41">-94807</definedName>
    <definedName name="SLD.000.C.0.07.0000.00.01.42">-19505</definedName>
    <definedName name="SLD.000.C.0.07.0000.00.01.4410101">-26998</definedName>
    <definedName name="SLD.000.C.0.07.0000.00.01.4410102">-47525</definedName>
    <definedName name="SLD.000.C.0.07.0000.00.01.45">-47</definedName>
    <definedName name="SLD.000.C.0.07.0000.00.01.47101010001">5852</definedName>
    <definedName name="SLD.000.C.0.07.0000.00.01.47101010002">2170</definedName>
    <definedName name="SLD.000.C.0.07.0000.00.01.D1010">12898</definedName>
    <definedName name="SLD.000.C.0.07.0000.00.01.D1011">30524</definedName>
    <definedName name="SLD.000.C.0.07.0000.00.01.D1012">2210</definedName>
    <definedName name="SLD.000.C.0.07.0000.00.01.D1013">15989</definedName>
    <definedName name="SLD.000.C.0.07.0000.00.01.D1014">51</definedName>
    <definedName name="SLD.000.C.0.07.0000.00.01.D1015">512573</definedName>
    <definedName name="SLD.000.C.0.07.0000.00.01.D1016">11</definedName>
    <definedName name="SLD.000.C.0.07.0000.00.01.D1017">7157</definedName>
    <definedName name="SLD.000.C.0.07.0000.00.01.D1018">5201</definedName>
    <definedName name="SLD.000.C.0.07.0000.00.01.D1094">2174</definedName>
    <definedName name="SLD.000.C.0.07.0000.00.01.D1155">30</definedName>
    <definedName name="SLD.000.C.0.07.0000.00.01.DCRECEBER">2822</definedName>
    <definedName name="SLD.000.C.0.07.2000.00.00.311">154554758.300048</definedName>
    <definedName name="SLD.000.C.0.07.2000.00.00.312">4413838.41000366</definedName>
    <definedName name="SLD.000.C.0.07.2000.00.00.32">-11563047.550003</definedName>
    <definedName name="SLD.000.C.0.07.2000.00.00.34">3022147.54000092</definedName>
    <definedName name="SLD.000.C.0.07.2000.00.00.41">-89645674.040039</definedName>
    <definedName name="SLD.000.C.0.07.2000.00.00.42">-17457559.8999939</definedName>
    <definedName name="SLD.000.C.0.07.2000.00.00.44">-26895992.9599914</definedName>
    <definedName name="SLD.000.C.0.07.2000.00.00.45">-113299.85000002</definedName>
    <definedName name="SLD.000.C.0.07.2000.00.00.47101010001">-4095197.79000092</definedName>
    <definedName name="SLD.000.C.0.07.2000.00.00.47101010002">-1207791.98999977</definedName>
    <definedName name="SLD.000.C.0.07.2000.00.01.311">154555</definedName>
    <definedName name="SLD.000.C.0.07.2000.00.01.312">4414</definedName>
    <definedName name="SLD.000.C.0.07.2000.00.01.32">-11563</definedName>
    <definedName name="SLD.000.C.0.07.2000.00.01.34">3022</definedName>
    <definedName name="SLD.000.C.0.07.2000.00.01.41">-89646</definedName>
    <definedName name="SLD.000.C.0.07.2000.00.01.42">-17458</definedName>
    <definedName name="SLD.000.C.0.07.2000.00.01.44">-26896</definedName>
    <definedName name="SLD.000.C.0.07.2000.00.01.45">-113</definedName>
    <definedName name="SLD.000.C.0.07.2000.00.01.47101010001">-4095</definedName>
    <definedName name="SLD.000.C.0.07.2000.00.01.47101010002">-1208</definedName>
    <definedName name="SLD.000.C.0.07.2001.00.01.11201010035">0</definedName>
    <definedName name="SLD.000.C.0.07.2001.00.01.11306010019">0</definedName>
    <definedName name="SLD.000.C.0.07.2001.00.01.11306010031">12</definedName>
    <definedName name="SLD.000.C.0.07.2001.00.01.11306010036">0</definedName>
    <definedName name="SLD.000.C.0.07.2001.00.01.121">1</definedName>
    <definedName name="SLD.000.C.0.07.2001.00.01.12301">666</definedName>
    <definedName name="SLD.000.C.0.07.2001.00.01.131">0</definedName>
    <definedName name="SLD.000.C.0.07.2001.00.01.211">91549</definedName>
    <definedName name="SLD.000.C.0.07.2001.00.01.212">37</definedName>
    <definedName name="SLD.000.C.0.07.2001.00.01.217">23062</definedName>
    <definedName name="SLD.000.C.0.07.2001.00.01.221">287690</definedName>
    <definedName name="SLD.000.C.0.07.2001.00.01.222">21139</definedName>
    <definedName name="SLD.000.C.0.07.2001.00.01.241">137385</definedName>
    <definedName name="SLD.000.C.0.07.2001.00.01.244">3416</definedName>
    <definedName name="SLD.000.C.0.07.2001.00.01.311">172282</definedName>
    <definedName name="SLD.000.C.0.07.2001.00.01.312">4712</definedName>
    <definedName name="SLD.000.C.0.07.2001.00.01.32">-14928</definedName>
    <definedName name="SLD.000.C.0.07.2001.00.01.34">2212</definedName>
    <definedName name="SLD.000.C.0.07.2001.00.01.41">-94807</definedName>
    <definedName name="SLD.000.C.0.07.2001.00.01.42">-19505</definedName>
    <definedName name="SLD.000.C.0.07.2001.00.01.4410101">-26998</definedName>
    <definedName name="SLD.000.C.0.07.2001.00.01.4410102">-47525</definedName>
    <definedName name="SLD.000.C.0.07.2001.00.01.45">-47</definedName>
    <definedName name="SLD.000.C.0.07.2001.00.01.47101010001">5852</definedName>
    <definedName name="SLD.000.C.0.07.2001.00.01.47101010002">2170</definedName>
    <definedName name="SLD.000.C.0.07.2001.00.01.D1013">15989</definedName>
    <definedName name="SLD.000.C.0.07.2001.00.01.D1015">512573</definedName>
    <definedName name="SLD.000.C.0.07.2001.00.01.D1016">11</definedName>
    <definedName name="SLD.000.C.0.07.2001.00.01.D1017">7157</definedName>
    <definedName name="SLD.000.C.0.07.2001.00.01.D1018">5201</definedName>
    <definedName name="SLD.000.C.0.07.2001.00.01.D1094">2174</definedName>
    <definedName name="SLD.000.C.0.07.2001.00.01.D1155">30</definedName>
    <definedName name="SLD.000.C.0.08.0000.00.00.11201010035">200</definedName>
    <definedName name="SLD.000.C.0.08.0000.00.00.11306010019">90.63</definedName>
    <definedName name="SLD.000.C.0.08.0000.00.00.11306010031">13002</definedName>
    <definedName name="SLD.000.C.0.08.0000.00.00.21704010001">16653.00999999</definedName>
    <definedName name="SLD.000.C.0.08.0000.00.01.117">1014</definedName>
    <definedName name="SLD.000.C.0.08.0000.00.01.121">30082</definedName>
    <definedName name="SLD.000.C.0.08.0000.00.01.12301">997</definedName>
    <definedName name="SLD.000.C.0.08.0000.00.01.211">73607</definedName>
    <definedName name="SLD.000.C.0.08.0000.00.01.212">220</definedName>
    <definedName name="SLD.000.C.0.08.0000.00.01.216">555</definedName>
    <definedName name="SLD.000.C.0.08.0000.00.01.217">22702</definedName>
    <definedName name="SLD.000.C.0.08.0000.00.01.219">3514</definedName>
    <definedName name="SLD.000.C.0.08.0000.00.01.221">307226</definedName>
    <definedName name="SLD.000.C.0.08.0000.00.01.222">12514</definedName>
    <definedName name="SLD.000.C.0.08.0000.00.01.241">129974</definedName>
    <definedName name="SLD.000.C.0.08.0000.00.01.244">2180</definedName>
    <definedName name="SLD.000.C.0.08.0000.00.01.D1010">21116</definedName>
    <definedName name="SLD.000.C.0.08.0000.00.01.D1011">25629</definedName>
    <definedName name="SLD.000.C.0.08.0000.00.01.D1012">2240</definedName>
    <definedName name="SLD.000.C.0.08.0000.00.01.D1013">8253</definedName>
    <definedName name="SLD.000.C.0.08.0000.00.01.D1014">99</definedName>
    <definedName name="SLD.000.C.0.08.0000.00.01.D1015">487300</definedName>
    <definedName name="SLD.000.C.0.08.0000.00.01.D1016">6062</definedName>
    <definedName name="SLD.000.C.0.08.0000.00.01.D1017">5130</definedName>
    <definedName name="SLD.000.C.0.08.0000.00.01.D1018">29703</definedName>
    <definedName name="SLD.000.C.0.08.0000.00.01.DCRECEBER">2722</definedName>
    <definedName name="SLD.000.C.0.08.2000.00.01.311">179586</definedName>
    <definedName name="SLD.000.C.0.08.2000.00.01.312">4954</definedName>
    <definedName name="SLD.000.C.0.08.2000.00.01.32">-13428</definedName>
    <definedName name="SLD.000.C.0.08.2000.00.01.34">4527</definedName>
    <definedName name="SLD.000.C.0.08.2000.00.01.41">-102632</definedName>
    <definedName name="SLD.000.C.0.08.2000.00.01.42">-18791</definedName>
    <definedName name="SLD.000.C.0.08.2000.00.01.44">-36837</definedName>
    <definedName name="SLD.000.C.0.08.2000.00.01.45">-114</definedName>
    <definedName name="SLD.000.C.0.08.2000.00.01.47101010001">-4419</definedName>
    <definedName name="SLD.000.C.0.08.2000.00.01.47101010002">-1257</definedName>
    <definedName name="SLD.000.C.0.08.2001.00.00.11306010034">679.5</definedName>
    <definedName name="SLD.000.C.0.08.2001.00.01.11201010035">0</definedName>
    <definedName name="SLD.000.C.0.08.2001.00.01.11306010019">1</definedName>
    <definedName name="SLD.000.C.0.08.2001.00.01.11306010031">0</definedName>
    <definedName name="SLD.000.C.0.08.2001.00.01.11306010034">1</definedName>
    <definedName name="SLD.000.C.0.08.2001.00.01.11306010036">43</definedName>
    <definedName name="SLD.000.C.0.08.2001.00.01.117">1014</definedName>
    <definedName name="SLD.000.C.0.08.2001.00.01.121">1</definedName>
    <definedName name="SLD.000.C.0.08.2001.00.01.12301">636</definedName>
    <definedName name="SLD.000.C.0.08.2001.00.01.131">0</definedName>
    <definedName name="SLD.000.C.0.08.2001.00.01.211">97618</definedName>
    <definedName name="SLD.000.C.0.08.2001.00.01.212">39</definedName>
    <definedName name="SLD.000.C.0.08.2001.00.01.217">21351</definedName>
    <definedName name="SLD.000.C.0.08.2001.00.01.221">294414</definedName>
    <definedName name="SLD.000.C.0.08.2001.00.01.222">21139</definedName>
    <definedName name="SLD.000.C.0.08.2001.00.01.241">137385</definedName>
    <definedName name="SLD.000.C.0.08.2001.00.01.244">3416</definedName>
    <definedName name="SLD.000.C.0.08.2001.00.01.311">199290</definedName>
    <definedName name="SLD.000.C.0.08.2001.00.01.312">5200</definedName>
    <definedName name="SLD.000.C.0.08.2001.00.01.32">-17264</definedName>
    <definedName name="SLD.000.C.0.08.2001.00.01.34">2360</definedName>
    <definedName name="SLD.000.C.0.08.2001.00.01.41">-109219</definedName>
    <definedName name="SLD.000.C.0.08.2001.00.01.42">-22060</definedName>
    <definedName name="SLD.000.C.0.08.2001.00.01.4410101">-31079</definedName>
    <definedName name="SLD.000.C.0.08.2001.00.01.4410102">-59077</definedName>
    <definedName name="SLD.000.C.0.08.2001.00.01.45">-45</definedName>
    <definedName name="SLD.000.C.0.08.2001.00.01.47101010001">7590</definedName>
    <definedName name="SLD.000.C.0.08.2001.00.01.47101010002">2796</definedName>
    <definedName name="SLD.000.C.0.08.2001.00.01.D1010">21116</definedName>
    <definedName name="SLD.000.C.0.08.2001.00.01.D1011">25629</definedName>
    <definedName name="SLD.000.C.0.08.2001.00.01.D1012">2240</definedName>
    <definedName name="SLD.000.C.0.08.2001.00.01.D1013">18353</definedName>
    <definedName name="SLD.000.C.0.08.2001.00.01.D1015">513622</definedName>
    <definedName name="SLD.000.C.0.08.2001.00.01.D1016">-1</definedName>
    <definedName name="SLD.000.C.0.08.2001.00.01.D1017">7552</definedName>
    <definedName name="SLD.000.C.0.08.2001.00.01.D1018">275</definedName>
    <definedName name="SLD.000.C.0.08.2001.00.01.D1094">2297</definedName>
    <definedName name="SLD.000.C.0.08.2001.00.01.D1155">154</definedName>
    <definedName name="SLD.000.C.0.08.2001.00.01.DCRECEBER">2722</definedName>
    <definedName name="SLD.000.C.0.09.0000.00.00.11201010035">200</definedName>
    <definedName name="SLD.000.C.0.09.0000.00.00.11306010019">321.67</definedName>
    <definedName name="SLD.000.C.0.09.0000.00.00.11306010031">13000</definedName>
    <definedName name="SLD.000.C.0.09.0000.00.00.21704010001">25308.86000001</definedName>
    <definedName name="SLD.000.C.0.09.0000.00.01.117">851</definedName>
    <definedName name="SLD.000.C.0.09.0000.00.01.121">29836</definedName>
    <definedName name="SLD.000.C.0.09.0000.00.01.12301">967</definedName>
    <definedName name="SLD.000.C.0.09.0000.00.01.211">64411</definedName>
    <definedName name="SLD.000.C.0.09.0000.00.01.212">221</definedName>
    <definedName name="SLD.000.C.0.09.0000.00.01.216">587</definedName>
    <definedName name="SLD.000.C.0.09.0000.00.01.217">25855</definedName>
    <definedName name="SLD.000.C.0.09.0000.00.01.219">3756</definedName>
    <definedName name="SLD.000.C.0.09.0000.00.01.221">289288</definedName>
    <definedName name="SLD.000.C.0.09.0000.00.01.222">12514</definedName>
    <definedName name="SLD.000.C.0.09.0000.00.01.241">129974</definedName>
    <definedName name="SLD.000.C.0.09.0000.00.01.244">2180</definedName>
    <definedName name="SLD.000.C.0.09.0000.00.01.D1010">11912</definedName>
    <definedName name="SLD.000.C.0.09.0000.00.01.D1011">15980</definedName>
    <definedName name="SLD.000.C.0.09.0000.00.01.D1012">283</definedName>
    <definedName name="SLD.000.C.0.09.0000.00.01.D1013">7967</definedName>
    <definedName name="SLD.000.C.0.09.0000.00.01.D1014">161</definedName>
    <definedName name="SLD.000.C.0.09.0000.00.01.D1015">490510</definedName>
    <definedName name="SLD.000.C.0.09.0000.00.01.D1016">5512</definedName>
    <definedName name="SLD.000.C.0.09.0000.00.01.D1017">3942</definedName>
    <definedName name="SLD.000.C.0.09.0000.00.01.D1018">32145</definedName>
    <definedName name="SLD.000.C.0.09.0000.00.01.DCRECEBER">895</definedName>
    <definedName name="SLD.000.C.0.09.2000.00.01.311">204201</definedName>
    <definedName name="SLD.000.C.0.09.2000.00.01.312">6945</definedName>
    <definedName name="SLD.000.C.0.09.2000.00.01.32">-15314</definedName>
    <definedName name="SLD.000.C.0.09.2000.00.01.34">5297</definedName>
    <definedName name="SLD.000.C.0.09.2000.00.01.41">-115820</definedName>
    <definedName name="SLD.000.C.0.09.2000.00.01.42">-21060</definedName>
    <definedName name="SLD.000.C.0.09.2000.00.01.44">-43166</definedName>
    <definedName name="SLD.000.C.0.09.2000.00.01.45">-124</definedName>
    <definedName name="SLD.000.C.0.09.2000.00.01.47101010001">-5349</definedName>
    <definedName name="SLD.000.C.0.09.2000.00.01.47101010002">-1581</definedName>
    <definedName name="SLD.000.C.0.09.2001.00.01.11201010035">0</definedName>
    <definedName name="SLD.000.C.0.09.2001.00.01.11306010019">1</definedName>
    <definedName name="SLD.000.C.0.09.2001.00.01.11306010031">0</definedName>
    <definedName name="SLD.000.C.0.09.2001.00.01.11306010034">0</definedName>
    <definedName name="SLD.000.C.0.09.2001.00.01.11306010036">43</definedName>
    <definedName name="SLD.000.C.0.09.2001.00.01.117">912</definedName>
    <definedName name="SLD.000.C.0.09.2001.00.01.121">1</definedName>
    <definedName name="SLD.000.C.0.09.2001.00.01.12301">606</definedName>
    <definedName name="SLD.000.C.0.09.2001.00.01.131">0</definedName>
    <definedName name="SLD.000.C.0.09.2001.00.01.211">92146</definedName>
    <definedName name="SLD.000.C.0.09.2001.00.01.212">41</definedName>
    <definedName name="SLD.000.C.0.09.2001.00.01.217">22556</definedName>
    <definedName name="SLD.000.C.0.09.2001.00.01.221">273889</definedName>
    <definedName name="SLD.000.C.0.09.2001.00.01.222">21139</definedName>
    <definedName name="SLD.000.C.0.09.2001.00.01.241">137385</definedName>
    <definedName name="SLD.000.C.0.09.2001.00.01.244">3416</definedName>
    <definedName name="SLD.000.C.0.09.2001.00.01.311">226450</definedName>
    <definedName name="SLD.000.C.0.09.2001.00.01.312">7103</definedName>
    <definedName name="SLD.000.C.0.09.2001.00.01.32">-19667</definedName>
    <definedName name="SLD.000.C.0.09.2001.00.01.34">2426</definedName>
    <definedName name="SLD.000.C.0.09.2001.00.01.41">-120059</definedName>
    <definedName name="SLD.000.C.0.09.2001.00.01.42">-24899</definedName>
    <definedName name="SLD.000.C.0.09.2001.00.01.4410101">-35193</definedName>
    <definedName name="SLD.000.C.0.09.2001.00.01.4410102">-70926</definedName>
    <definedName name="SLD.000.C.0.09.2001.00.01.45">-46</definedName>
    <definedName name="SLD.000.C.0.09.2001.00.01.47101010001">8304</definedName>
    <definedName name="SLD.000.C.0.09.2001.00.01.47101010002">3054</definedName>
    <definedName name="SLD.000.C.0.09.2001.00.01.D1010">12920</definedName>
    <definedName name="SLD.000.C.0.09.2001.00.01.D1011">7375</definedName>
    <definedName name="SLD.000.C.0.09.2001.00.01.D1012">2248</definedName>
    <definedName name="SLD.000.C.0.09.2001.00.01.D1013">19324</definedName>
    <definedName name="SLD.000.C.0.09.2001.00.01.D1015">513718</definedName>
    <definedName name="SLD.000.C.0.09.2001.00.01.D1016">0</definedName>
    <definedName name="SLD.000.C.0.09.2001.00.01.D1017">7923</definedName>
    <definedName name="SLD.000.C.0.09.2001.00.01.D1018">-1670</definedName>
    <definedName name="SLD.000.C.0.09.2001.00.01.D1094">2893</definedName>
    <definedName name="SLD.000.C.0.09.2001.00.01.D1155">158</definedName>
    <definedName name="SLD.000.C.0.09.2001.00.01.DCRECEBER">2456</definedName>
    <definedName name="SLD.000.C.0.10.0000.00.00.11201010035">0</definedName>
    <definedName name="SLD.000.C.0.10.0000.00.00.11306010019">202.83</definedName>
    <definedName name="SLD.000.C.0.10.0000.00.00.11306010031">15275.16</definedName>
    <definedName name="SLD.000.C.0.10.0000.00.00.21704010001">23924.80000001</definedName>
    <definedName name="SLD.000.C.0.10.0000.00.01.11201010035">0</definedName>
    <definedName name="SLD.000.C.0.10.0000.00.01.11306010019">0</definedName>
    <definedName name="SLD.000.C.0.10.0000.00.01.11306010031">15</definedName>
    <definedName name="SLD.000.C.0.10.0000.00.01.117">695</definedName>
    <definedName name="SLD.000.C.0.10.0000.00.01.121">30859</definedName>
    <definedName name="SLD.000.C.0.10.0000.00.01.12301">937</definedName>
    <definedName name="SLD.000.C.0.10.0000.00.01.211">68903</definedName>
    <definedName name="SLD.000.C.0.10.0000.00.01.212">210</definedName>
    <definedName name="SLD.000.C.0.10.0000.00.01.216">545</definedName>
    <definedName name="SLD.000.C.0.10.0000.00.01.217">27330</definedName>
    <definedName name="SLD.000.C.0.10.0000.00.01.21704010001">24</definedName>
    <definedName name="SLD.000.C.0.10.0000.00.01.219">2428</definedName>
    <definedName name="SLD.000.C.0.10.0000.00.01.221">293045</definedName>
    <definedName name="SLD.000.C.0.10.0000.00.01.222">12514</definedName>
    <definedName name="SLD.000.C.0.10.0000.00.01.241">129974</definedName>
    <definedName name="SLD.000.C.0.10.0000.00.01.244">2180</definedName>
    <definedName name="SLD.000.C.0.10.0000.00.01.D1010">17271</definedName>
    <definedName name="SLD.000.C.0.10.0000.00.01.D1011">15613</definedName>
    <definedName name="SLD.000.C.0.10.0000.00.01.D1012">944</definedName>
    <definedName name="SLD.000.C.0.10.0000.00.01.D1013">7459</definedName>
    <definedName name="SLD.000.C.0.10.0000.00.01.D1014">323</definedName>
    <definedName name="SLD.000.C.0.10.0000.00.01.D1015">494149</definedName>
    <definedName name="SLD.000.C.0.10.0000.00.01.D1016">4962</definedName>
    <definedName name="SLD.000.C.0.10.0000.00.01.D1017">4190</definedName>
    <definedName name="SLD.000.C.0.10.0000.00.01.D1018">32726</definedName>
    <definedName name="SLD.000.C.0.10.0000.00.01.DCRECEBER">835</definedName>
    <definedName name="SLD.000.C.0.10.2000.00.01.311">229304</definedName>
    <definedName name="SLD.000.C.0.10.2000.00.01.312">7482</definedName>
    <definedName name="SLD.000.C.0.10.2000.00.01.32">-17176</definedName>
    <definedName name="SLD.000.C.0.10.2000.00.01.34">6787</definedName>
    <definedName name="SLD.000.C.0.10.2000.00.01.41">-129050</definedName>
    <definedName name="SLD.000.C.0.10.2000.00.01.42">-21320</definedName>
    <definedName name="SLD.000.C.0.10.2000.00.01.44">-54208</definedName>
    <definedName name="SLD.000.C.0.10.2000.00.01.45">-94</definedName>
    <definedName name="SLD.000.C.0.10.2000.00.01.47101010001">-5574</definedName>
    <definedName name="SLD.000.C.0.10.2000.00.01.47101010002">-1539</definedName>
    <definedName name="SLD.000.C.0.10.2001.00.00.2110202">10881502.85</definedName>
    <definedName name="SLD.000.C.0.10.2001.00.00.2110203">55226637.2899999</definedName>
    <definedName name="SLD.000.C.0.10.2001.00.00.2110302">28386509.52</definedName>
    <definedName name="SLD.000.C.0.10.2001.00.00.2210202">19016801.05</definedName>
    <definedName name="SLD.000.C.0.10.2001.00.00.2210203">149251446.629999</definedName>
    <definedName name="SLD.000.C.0.10.2001.00.00.2210302">105877571.47</definedName>
    <definedName name="SLD.000.C.0.10.2001.00.00.22201010001">5556543.48</definedName>
    <definedName name="SLD.000.C.0.10.2001.00.01.11201010035">0</definedName>
    <definedName name="SLD.000.C.0.10.2001.00.01.11306010019">0</definedName>
    <definedName name="SLD.000.C.0.10.2001.00.01.11306010031">0</definedName>
    <definedName name="SLD.000.C.0.10.2001.00.01.11306010034">0</definedName>
    <definedName name="SLD.000.C.0.10.2001.00.01.11306010036">73</definedName>
    <definedName name="SLD.000.C.0.10.2001.00.01.117">769</definedName>
    <definedName name="SLD.000.C.0.10.2001.00.01.121">0</definedName>
    <definedName name="SLD.000.C.0.10.2001.00.01.12301">576</definedName>
    <definedName name="SLD.000.C.0.10.2001.00.01.131">0</definedName>
    <definedName name="SLD.000.C.0.10.2001.00.01.211">94495</definedName>
    <definedName name="SLD.000.C.0.10.2001.00.01.2110202">10882</definedName>
    <definedName name="SLD.000.C.0.10.2001.00.01.2110203">55227</definedName>
    <definedName name="SLD.000.C.0.10.2001.00.01.2110302">28387</definedName>
    <definedName name="SLD.000.C.0.10.2001.00.01.212">130</definedName>
    <definedName name="SLD.000.C.0.10.2001.00.01.217">23634</definedName>
    <definedName name="SLD.000.C.0.10.2001.00.01.221">274146</definedName>
    <definedName name="SLD.000.C.0.10.2001.00.01.2210202">19017</definedName>
    <definedName name="SLD.000.C.0.10.2001.00.01.2210203">149251</definedName>
    <definedName name="SLD.000.C.0.10.2001.00.01.2210302">105878</definedName>
    <definedName name="SLD.000.C.0.10.2001.00.01.222">26696</definedName>
    <definedName name="SLD.000.C.0.10.2001.00.01.22201010001">5557</definedName>
    <definedName name="SLD.000.C.0.10.2001.00.01.241">137385</definedName>
    <definedName name="SLD.000.C.0.10.2001.00.01.244">3416</definedName>
    <definedName name="SLD.000.C.0.10.2001.00.01.311">255345</definedName>
    <definedName name="SLD.000.C.0.10.2001.00.01.312">10093</definedName>
    <definedName name="SLD.000.C.0.10.2001.00.01.32">-22260</definedName>
    <definedName name="SLD.000.C.0.10.2001.00.01.34">3447</definedName>
    <definedName name="SLD.000.C.0.10.2001.00.01.41">-134494</definedName>
    <definedName name="SLD.000.C.0.10.2001.00.01.42">-27702</definedName>
    <definedName name="SLD.000.C.0.10.2001.00.01.4410101">-38411</definedName>
    <definedName name="SLD.000.C.0.10.2001.00.01.4410102">-73993</definedName>
    <definedName name="SLD.000.C.0.10.2001.00.01.45">-43</definedName>
    <definedName name="SLD.000.C.0.10.2001.00.01.47101010001">6600</definedName>
    <definedName name="SLD.000.C.0.10.2001.00.01.47101010002">2441</definedName>
    <definedName name="SLD.000.C.0.10.2001.00.01.D1010">16116</definedName>
    <definedName name="SLD.000.C.0.10.2001.00.01.D1011">11907</definedName>
    <definedName name="SLD.000.C.0.10.2001.00.01.D1012">2246</definedName>
    <definedName name="SLD.000.C.0.10.2001.00.01.D1013">17007</definedName>
    <definedName name="SLD.000.C.0.10.2001.00.01.D1015">514760</definedName>
    <definedName name="SLD.000.C.0.10.2001.00.01.D1016">0</definedName>
    <definedName name="SLD.000.C.0.10.2001.00.01.D1017">2896</definedName>
    <definedName name="SLD.000.C.0.10.2001.00.01.D1018">2805</definedName>
    <definedName name="SLD.000.C.0.10.2001.00.01.D1094">3050</definedName>
    <definedName name="SLD.000.C.0.10.2001.00.01.D1155">3862</definedName>
    <definedName name="SLD.000.C.0.10.2001.00.01.DCRECEBER">1408</definedName>
    <definedName name="SLD.000.C.0.11.0000.00.01.11201010035">0</definedName>
    <definedName name="SLD.000.C.0.11.0000.00.01.11306010019">0</definedName>
    <definedName name="SLD.000.C.0.11.0000.00.01.11306010031">29</definedName>
    <definedName name="SLD.000.C.0.11.0000.00.01.117">593</definedName>
    <definedName name="SLD.000.C.0.11.0000.00.01.121">31536</definedName>
    <definedName name="SLD.000.C.0.11.0000.00.01.12301">907</definedName>
    <definedName name="SLD.000.C.0.11.0000.00.01.211">72049</definedName>
    <definedName name="SLD.000.C.0.11.0000.00.01.212">95</definedName>
    <definedName name="SLD.000.C.0.11.0000.00.01.216">559</definedName>
    <definedName name="SLD.000.C.0.11.0000.00.01.217">27062</definedName>
    <definedName name="SLD.000.C.0.11.0000.00.01.21704010001">19</definedName>
    <definedName name="SLD.000.C.0.11.0000.00.01.219">2531</definedName>
    <definedName name="SLD.000.C.0.11.0000.00.01.221">292325</definedName>
    <definedName name="SLD.000.C.0.11.0000.00.01.222">12514</definedName>
    <definedName name="SLD.000.C.0.11.0000.00.01.241">129974</definedName>
    <definedName name="SLD.000.C.0.11.0000.00.01.244">2180</definedName>
    <definedName name="SLD.000.C.0.11.0000.00.01.D1010">14444</definedName>
    <definedName name="SLD.000.C.0.11.0000.00.01.D1011">16290</definedName>
    <definedName name="SLD.000.C.0.11.0000.00.01.D1012">1130</definedName>
    <definedName name="SLD.000.C.0.11.0000.00.01.D1013">7601</definedName>
    <definedName name="SLD.000.C.0.11.0000.00.01.D1014">382</definedName>
    <definedName name="SLD.000.C.0.11.0000.00.01.D1015">497806</definedName>
    <definedName name="SLD.000.C.0.11.0000.00.01.D1016">4412</definedName>
    <definedName name="SLD.000.C.0.11.0000.00.01.D1017">4464</definedName>
    <definedName name="SLD.000.C.0.11.0000.00.01.D1018">32313</definedName>
    <definedName name="SLD.000.C.0.11.0000.00.01.DCRECEBER">964</definedName>
    <definedName name="SLD.000.C.0.11.2000.00.01.311">254101</definedName>
    <definedName name="SLD.000.C.0.11.2000.00.01.312">7993</definedName>
    <definedName name="SLD.000.C.0.11.2000.00.01.32">-19017</definedName>
    <definedName name="SLD.000.C.0.11.2000.00.01.34">7665</definedName>
    <definedName name="SLD.000.C.0.11.2000.00.01.41">-142242</definedName>
    <definedName name="SLD.000.C.0.11.2000.00.01.42">-23374</definedName>
    <definedName name="SLD.000.C.0.11.2000.00.01.44">-63917</definedName>
    <definedName name="SLD.000.C.0.11.2000.00.01.45">-133</definedName>
    <definedName name="SLD.000.C.0.11.2000.00.01.47101010001">-5412</definedName>
    <definedName name="SLD.000.C.0.11.2000.00.01.47101010002">-1465</definedName>
    <definedName name="SLD.000.C.0.11.2001.00.01.11201010035">0</definedName>
    <definedName name="SLD.000.C.0.11.2001.00.01.11306010019">0</definedName>
    <definedName name="SLD.000.C.0.11.2001.00.01.11306010031">0</definedName>
    <definedName name="SLD.000.C.0.11.2001.00.01.11306010034">5</definedName>
    <definedName name="SLD.000.C.0.11.2001.00.01.11306010036">73</definedName>
    <definedName name="SLD.000.C.0.11.2001.00.01.117">646</definedName>
    <definedName name="SLD.000.C.0.11.2001.00.01.121">0</definedName>
    <definedName name="SLD.000.C.0.11.2001.00.01.12301">546</definedName>
    <definedName name="SLD.000.C.0.11.2001.00.01.131">0</definedName>
    <definedName name="SLD.000.C.0.11.2001.00.01.211">90706</definedName>
    <definedName name="SLD.000.C.0.11.2001.00.01.2110202">9681</definedName>
    <definedName name="SLD.000.C.0.11.2001.00.01.2110203">52642</definedName>
    <definedName name="SLD.000.C.0.11.2001.00.01.2110302">28383</definedName>
    <definedName name="SLD.000.C.0.11.2001.00.01.212">39</definedName>
    <definedName name="SLD.000.C.0.11.2001.00.01.217">23618</definedName>
    <definedName name="SLD.000.C.0.11.2001.00.01.221">256947</definedName>
    <definedName name="SLD.000.C.0.11.2001.00.01.2210202">13645</definedName>
    <definedName name="SLD.000.C.0.11.2001.00.01.2210203">139416</definedName>
    <definedName name="SLD.000.C.0.11.2001.00.01.2210302">103886</definedName>
    <definedName name="SLD.000.C.0.11.2001.00.01.222">26992</definedName>
    <definedName name="SLD.000.C.0.11.2001.00.01.22201010001">5853</definedName>
    <definedName name="SLD.000.C.0.11.2001.00.01.241">137385</definedName>
    <definedName name="SLD.000.C.0.11.2001.00.01.244">3416</definedName>
    <definedName name="SLD.000.C.0.11.2001.00.01.311">284127</definedName>
    <definedName name="SLD.000.C.0.11.2001.00.01.312">10976</definedName>
    <definedName name="SLD.000.C.0.11.2001.00.01.32">-24765</definedName>
    <definedName name="SLD.000.C.0.11.2001.00.01.34">3546</definedName>
    <definedName name="SLD.000.C.0.11.2001.00.01.41">-148549</definedName>
    <definedName name="SLD.000.C.0.11.2001.00.01.42">-30247</definedName>
    <definedName name="SLD.000.C.0.11.2001.00.01.4410101">-41836</definedName>
    <definedName name="SLD.000.C.0.11.2001.00.01.4410102">-58702</definedName>
    <definedName name="SLD.000.C.0.11.2001.00.01.45">-43</definedName>
    <definedName name="SLD.000.C.0.11.2001.00.01.47101010001">886</definedName>
    <definedName name="SLD.000.C.0.11.2001.00.01.47101010002">411</definedName>
    <definedName name="SLD.000.C.0.11.2001.00.01.D1010">15204</definedName>
    <definedName name="SLD.000.C.0.11.2001.00.01.D1011">11953</definedName>
    <definedName name="SLD.000.C.0.11.2001.00.01.D1012">2247</definedName>
    <definedName name="SLD.000.C.0.11.2001.00.01.D1013">9263</definedName>
    <definedName name="SLD.000.C.0.11.2001.00.01.D1015">517243</definedName>
    <definedName name="SLD.000.C.0.11.2001.00.01.D1016">0</definedName>
    <definedName name="SLD.000.C.0.11.2001.00.01.D1017">2872</definedName>
    <definedName name="SLD.000.C.0.11.2001.00.01.D1018">17587</definedName>
    <definedName name="SLD.000.C.0.11.2001.00.01.D1094">3197</definedName>
    <definedName name="SLD.000.C.0.11.2001.00.01.D1155">3819</definedName>
    <definedName name="SLD.000.C.0.11.2001.00.01.DCRECEBER">1838</definedName>
    <definedName name="SLD.000.C.0.12.0000.00.01.11201010035">0</definedName>
    <definedName name="SLD.000.C.0.12.0000.00.01.11306010019">0</definedName>
    <definedName name="SLD.000.C.0.12.0000.00.01.11306010031">0</definedName>
    <definedName name="SLD.000.C.0.12.0000.00.01.117">0</definedName>
    <definedName name="SLD.000.C.0.12.0000.00.01.121">0</definedName>
    <definedName name="SLD.000.C.0.12.0000.00.01.131">0</definedName>
    <definedName name="SLD.000.C.0.12.0000.00.01.211">0</definedName>
    <definedName name="SLD.000.C.0.12.0000.00.01.212">0</definedName>
    <definedName name="SLD.000.C.0.12.0000.00.01.217">0</definedName>
    <definedName name="SLD.000.C.0.12.0000.00.01.21704010001">0</definedName>
    <definedName name="SLD.000.C.0.12.0000.00.01.221">0</definedName>
    <definedName name="SLD.000.C.0.12.0000.00.01.222">0</definedName>
    <definedName name="SLD.000.C.0.12.0000.00.01.241">0</definedName>
    <definedName name="SLD.000.C.0.12.0000.00.01.244">0</definedName>
    <definedName name="SLD.000.C.0.12.0000.00.01.31">0</definedName>
    <definedName name="SLD.000.C.0.12.0000.00.01.32">0</definedName>
    <definedName name="SLD.000.C.0.12.0000.00.01.34">0</definedName>
    <definedName name="SLD.000.C.0.12.0000.00.01.41">0</definedName>
    <definedName name="SLD.000.C.0.12.0000.00.01.42">0</definedName>
    <definedName name="SLD.000.C.0.12.0000.00.01.45">0</definedName>
    <definedName name="SLD.000.C.0.12.0000.00.01.47101010001">0</definedName>
    <definedName name="SLD.000.C.0.12.0000.00.01.47101010002">0</definedName>
    <definedName name="SLD.000.C.0.12.0000.00.01.D1010">0</definedName>
    <definedName name="SLD.000.C.0.12.0000.00.01.D1011">0</definedName>
    <definedName name="SLD.000.C.0.12.0000.00.01.D1012">0</definedName>
    <definedName name="SLD.000.C.0.12.0000.00.01.D1013">0</definedName>
    <definedName name="SLD.000.C.0.12.0000.00.01.D1015">0</definedName>
    <definedName name="SLD.000.C.0.12.0000.00.01.D1016">0</definedName>
    <definedName name="SLD.000.C.0.12.0000.00.01.D1017">0</definedName>
    <definedName name="SLD.000.C.0.12.0000.00.01.D1018">0</definedName>
    <definedName name="SLD.000.C.0.12.0000.00.01.D1025">0</definedName>
    <definedName name="SLD.000.C.0.12.0000.00.01.D1026">0</definedName>
    <definedName name="SLD.000.C.0.12.0000.00.01.D1030">0</definedName>
    <definedName name="SLD.000.C.0.12.0000.00.01.D1093">0</definedName>
    <definedName name="SLD.000.C.0.12.0000.00.01.D1094">0</definedName>
    <definedName name="SLD.000.C.0.12.0000.00.01.DCRECEBER">0</definedName>
    <definedName name="SLD.000.C.0.12.1999.00.00.117">386309.42000008</definedName>
    <definedName name="SLD.000.C.0.12.1999.00.00.121">32120074.2799987</definedName>
    <definedName name="SLD.000.C.0.12.1999.00.00.131">90000</definedName>
    <definedName name="SLD.000.C.0.12.1999.00.00.211">71813107.4799804</definedName>
    <definedName name="SLD.000.C.0.12.1999.00.00.212">988466.92000008</definedName>
    <definedName name="SLD.000.C.0.12.1999.00.00.217">30737899.1099853</definedName>
    <definedName name="SLD.000.C.0.12.1999.00.00.221">321088959</definedName>
    <definedName name="SLD.000.C.0.12.1999.00.00.222">12513945.7100067</definedName>
    <definedName name="SLD.000.C.0.12.1999.00.00.241">129974445.70996</definedName>
    <definedName name="SLD.000.C.0.12.1999.00.00.244">2180449.56999969</definedName>
    <definedName name="SLD.000.C.0.12.1999.00.00.31">244637695.850097</definedName>
    <definedName name="SLD.000.C.0.12.1999.00.00.32">-7509368.30000305</definedName>
    <definedName name="SLD.000.C.0.12.1999.00.00.34">14624027.0099945</definedName>
    <definedName name="SLD.000.C.0.12.1999.00.00.41">-137984469.360107</definedName>
    <definedName name="SLD.000.C.0.12.1999.00.00.42">-18822323.7999877</definedName>
    <definedName name="SLD.000.C.0.12.1999.00.00.45">1209821.75</definedName>
    <definedName name="SLD.000.C.0.12.1999.00.00.47101010001">6781028.15000153</definedName>
    <definedName name="SLD.000.C.0.12.1999.00.00.47101010002">1847856.37999916</definedName>
    <definedName name="SLD.000.C.0.12.1999.00.00.D1010">16016305.1600036</definedName>
    <definedName name="SLD.000.C.0.12.1999.00.00.D1011">25362635.7800293</definedName>
    <definedName name="SLD.000.C.0.12.1999.00.00.D1012">4699155.20999908</definedName>
    <definedName name="SLD.000.C.0.12.1999.00.00.D1013">8628884.52999878</definedName>
    <definedName name="SLD.000.C.0.12.1999.00.00.D1015">491398211.890625</definedName>
    <definedName name="SLD.000.C.0.12.1999.00.00.D1016">10463049.2499847</definedName>
    <definedName name="SLD.000.C.0.12.1999.00.00.D1017">2173749.31999969</definedName>
    <definedName name="SLD.000.C.0.12.1999.00.00.D1018">18114451.8701171</definedName>
    <definedName name="SLD.000.C.0.12.1999.00.00.D1025">-49193159.4400024</definedName>
    <definedName name="SLD.000.C.0.12.1999.00.00.D1026">-3587777.86999512</definedName>
    <definedName name="SLD.000.C.0.12.1999.00.00.D1030">-71352966.6400146</definedName>
    <definedName name="SLD.000.C.0.12.1999.00.00.D1074">-19349636.2700195</definedName>
    <definedName name="SLD.000.C.0.12.1999.00.00.D1075">-8628884.52999878</definedName>
    <definedName name="SLD.000.C.0.12.1999.00.00.D1076">77181160.7299804</definedName>
    <definedName name="SLD.000.C.0.12.1999.00.00.D1093">1255347.8599987</definedName>
    <definedName name="SLD.000.C.0.12.1999.00.00.D1094">1125951.77000046</definedName>
    <definedName name="SLD.000.C.0.12.1999.00.00.D997">52401126.4100341</definedName>
    <definedName name="SLD.000.C.0.12.1999.00.00.DCRECEBER">291453.08000183</definedName>
    <definedName name="SLD.000.C.0.12.1999.00.01.117">386</definedName>
    <definedName name="SLD.000.C.0.12.1999.00.01.121">32120</definedName>
    <definedName name="SLD.000.C.0.12.1999.00.01.131">90</definedName>
    <definedName name="SLD.000.C.0.12.1999.00.01.211">71813</definedName>
    <definedName name="SLD.000.C.0.12.1999.00.01.212">988</definedName>
    <definedName name="SLD.000.C.0.12.1999.00.01.217">30738</definedName>
    <definedName name="SLD.000.C.0.12.1999.00.01.221">321089</definedName>
    <definedName name="SLD.000.C.0.12.1999.00.01.222">12514</definedName>
    <definedName name="SLD.000.C.0.12.1999.00.01.241">129974</definedName>
    <definedName name="SLD.000.C.0.12.1999.00.01.244">2180</definedName>
    <definedName name="SLD.000.C.0.12.1999.00.01.31">244638</definedName>
    <definedName name="SLD.000.C.0.12.1999.00.01.32">-7509</definedName>
    <definedName name="SLD.000.C.0.12.1999.00.01.34">14624</definedName>
    <definedName name="SLD.000.C.0.12.1999.00.01.41">-137984</definedName>
    <definedName name="SLD.000.C.0.12.1999.00.01.42">-18822</definedName>
    <definedName name="SLD.000.C.0.12.1999.00.01.45">1210</definedName>
    <definedName name="SLD.000.C.0.12.1999.00.01.47101010001">6781</definedName>
    <definedName name="SLD.000.C.0.12.1999.00.01.47101010002">1848</definedName>
    <definedName name="SLD.000.C.0.12.1999.00.01.D1010">16016</definedName>
    <definedName name="SLD.000.C.0.12.1999.00.01.D1011">25363</definedName>
    <definedName name="SLD.000.C.0.12.1999.00.01.D1012">4699</definedName>
    <definedName name="SLD.000.C.0.12.1999.00.01.D1013">8629</definedName>
    <definedName name="SLD.000.C.0.12.1999.00.01.D1015">491398</definedName>
    <definedName name="SLD.000.C.0.12.1999.00.01.D1016">10463</definedName>
    <definedName name="SLD.000.C.0.12.1999.00.01.D1017">2174</definedName>
    <definedName name="SLD.000.C.0.12.1999.00.01.D1018">18114</definedName>
    <definedName name="SLD.000.C.0.12.1999.00.01.D1025">-49193</definedName>
    <definedName name="SLD.000.C.0.12.1999.00.01.D1026">-3588</definedName>
    <definedName name="SLD.000.C.0.12.1999.00.01.D1030">-71353</definedName>
    <definedName name="SLD.000.C.0.12.1999.00.01.D1074">-19350</definedName>
    <definedName name="SLD.000.C.0.12.1999.00.01.D1075">-8629</definedName>
    <definedName name="SLD.000.C.0.12.1999.00.01.D1076">77181</definedName>
    <definedName name="SLD.000.C.0.12.1999.00.01.D1093">1255</definedName>
    <definedName name="SLD.000.C.0.12.1999.00.01.D1094">1126</definedName>
    <definedName name="SLD.000.C.0.12.1999.00.01.D997">52401</definedName>
    <definedName name="SLD.000.C.0.12.1999.00.01.DCRECEBER">291</definedName>
    <definedName name="SLD.000.C.0.12.2000.00.00.117">533634.32999992</definedName>
    <definedName name="SLD.000.C.0.12.2000.00.00.121">31439885.269989</definedName>
    <definedName name="SLD.000.C.0.12.2000.00.00.131">0</definedName>
    <definedName name="SLD.000.C.0.12.2000.00.00.211">73815519.2800293</definedName>
    <definedName name="SLD.000.C.0.12.2000.00.00.212">88033.35000002</definedName>
    <definedName name="SLD.000.C.0.12.2000.00.00.217">17315355.6300048</definedName>
    <definedName name="SLD.000.C.0.12.2000.00.00.221">290102726.669921</definedName>
    <definedName name="SLD.000.C.0.12.2000.00.00.222">21139278.8200073</definedName>
    <definedName name="SLD.000.C.0.12.2000.00.00.241">129974445.70996</definedName>
    <definedName name="SLD.000.C.0.12.2000.00.00.244">2180449.56999969</definedName>
    <definedName name="SLD.000.C.0.12.2000.00.00.31">290217002.200195</definedName>
    <definedName name="SLD.000.C.0.12.2000.00.00.32">-21064440.0299987</definedName>
    <definedName name="SLD.000.C.0.12.2000.00.00.34">7705475.12000275</definedName>
    <definedName name="SLD.000.C.0.12.2000.00.00.41">-155587260.75</definedName>
    <definedName name="SLD.000.C.0.12.2000.00.00.42">-25368197.2900085</definedName>
    <definedName name="SLD.000.C.0.12.2000.00.00.45">-133099.42000008</definedName>
    <definedName name="SLD.000.C.0.12.2000.00.00.47101010001">-4710636.20999908</definedName>
    <definedName name="SLD.000.C.0.12.2000.00.00.47101010002">-1201172.17000008</definedName>
    <definedName name="SLD.000.C.0.12.2000.00.00.D1010">17989327</definedName>
    <definedName name="SLD.000.C.0.12.2000.00.00.D1011">9804813.5</definedName>
    <definedName name="SLD.000.C.0.12.2000.00.00.D1012">1992874.98999977</definedName>
    <definedName name="SLD.000.C.0.12.2000.00.00.D1013">7966124.47000122</definedName>
    <definedName name="SLD.000.C.0.12.2000.00.00.D1015">498771725.940429</definedName>
    <definedName name="SLD.000.C.0.12.2000.00.00.D1016">3861816.84998322</definedName>
    <definedName name="SLD.000.C.0.12.2000.00.00.D1017">6518375.77999878</definedName>
    <definedName name="SLD.000.C.0.12.2000.00.00.D1018">30428702.3901367</definedName>
    <definedName name="SLD.000.C.0.12.2000.00.00.D1025">-45744891.0900268</definedName>
    <definedName name="SLD.000.C.0.12.2000.00.00.D1026">-13650979.5200805</definedName>
    <definedName name="SLD.000.C.0.12.2000.00.00.D1030">-18147550.3200073</definedName>
    <definedName name="SLD.000.C.0.12.2000.00.00.D1093">1009504.21000004</definedName>
    <definedName name="SLD.000.C.0.12.2000.00.00.D1094">2896500.96999741</definedName>
    <definedName name="SLD.000.C.0.12.2000.00.00.DCRECEBER">1089681.6099987</definedName>
    <definedName name="SLD.000.C.0.12.2000.00.01.117">534</definedName>
    <definedName name="SLD.000.C.0.12.2000.00.01.121">31440</definedName>
    <definedName name="SLD.000.C.0.12.2000.00.01.131">0</definedName>
    <definedName name="SLD.000.C.0.12.2000.00.01.211">73816</definedName>
    <definedName name="SLD.000.C.0.12.2000.00.01.212">88</definedName>
    <definedName name="SLD.000.C.0.12.2000.00.01.217">17315</definedName>
    <definedName name="SLD.000.C.0.12.2000.00.01.221">290103</definedName>
    <definedName name="SLD.000.C.0.12.2000.00.01.222">21139</definedName>
    <definedName name="SLD.000.C.0.12.2000.00.01.241">129974</definedName>
    <definedName name="SLD.000.C.0.12.2000.00.01.244">3416</definedName>
    <definedName name="SLD.000.C.0.12.2000.00.01.31">290217</definedName>
    <definedName name="SLD.000.C.0.12.2000.00.01.32">-21064</definedName>
    <definedName name="SLD.000.C.0.12.2000.00.01.34">7705</definedName>
    <definedName name="SLD.000.C.0.12.2000.00.01.41">-155587</definedName>
    <definedName name="SLD.000.C.0.12.2000.00.01.42">-25368</definedName>
    <definedName name="SLD.000.C.0.12.2000.00.01.45">-133</definedName>
    <definedName name="SLD.000.C.0.12.2000.00.01.47101010001">-4711</definedName>
    <definedName name="SLD.000.C.0.12.2000.00.01.47101010002">-1201</definedName>
    <definedName name="SLD.000.C.0.12.2000.00.01.D1010">17989</definedName>
    <definedName name="SLD.000.C.0.12.2000.00.01.D1011">9805</definedName>
    <definedName name="SLD.000.C.0.12.2000.00.01.D1012">1993</definedName>
    <definedName name="SLD.000.C.0.12.2000.00.01.D1013">7966</definedName>
    <definedName name="SLD.000.C.0.12.2000.00.01.D1015">498772</definedName>
    <definedName name="SLD.000.C.0.12.2000.00.01.D1016">3862</definedName>
    <definedName name="SLD.000.C.0.12.2000.00.01.D1017">6518</definedName>
    <definedName name="SLD.000.C.0.12.2000.00.01.D1018">29193</definedName>
    <definedName name="SLD.000.C.0.12.2000.00.01.D1025">-45745</definedName>
    <definedName name="SLD.000.C.0.12.2000.00.01.D1026">-13651</definedName>
    <definedName name="SLD.000.C.0.12.2000.00.01.D1030">-18148</definedName>
    <definedName name="SLD.000.C.0.12.2000.00.01.D1093">1010</definedName>
    <definedName name="SLD.000.C.0.12.2000.00.01.D1094">2897</definedName>
    <definedName name="SLD.000.C.0.12.2000.00.01.DCRECEBER">1090</definedName>
    <definedName name="SLD.000.C.0.12.2001.00.01.11201010035">0</definedName>
    <definedName name="SLD.000.C.0.12.2001.00.01.11306010019">1</definedName>
    <definedName name="SLD.000.C.0.12.2001.00.01.11306010031">0</definedName>
    <definedName name="SLD.000.C.0.12.2001.00.01.11306010034">3</definedName>
    <definedName name="SLD.000.C.0.12.2001.00.01.11306010036">73</definedName>
    <definedName name="SLD.087.C.0.01.0000.00.01.21102">54378</definedName>
    <definedName name="SLD.087.C.0.01.0000.00.01.21103">22794</definedName>
    <definedName name="SLD.087.C.0.01.0000.00.01.22102">165826</definedName>
    <definedName name="SLD.087.C.0.01.0000.00.01.22103">123670</definedName>
    <definedName name="SLD.087.C.0.01.0000.00.01.24501">29193</definedName>
    <definedName name="SLD.087.C.0.01.0000.00.01.D1035">6124</definedName>
    <definedName name="SLD.087.C.0.01.0000.00.01.D1074">3439</definedName>
    <definedName name="SLD.087.C.0.01.2000.00.01.24501010001">-2740</definedName>
    <definedName name="SLD.087.C.0.02.0000.00.01.21102">58143</definedName>
    <definedName name="SLD.087.C.0.02.0000.00.01.21103">23767</definedName>
    <definedName name="SLD.087.C.0.02.0000.00.01.22102">172060</definedName>
    <definedName name="SLD.087.C.0.02.0000.00.01.22103">121699</definedName>
    <definedName name="SLD.087.C.0.02.0000.00.01.24501">29193</definedName>
    <definedName name="SLD.087.C.0.02.0000.00.01.D1035">15542</definedName>
    <definedName name="SLD.087.C.0.02.0000.00.01.D1074">-33</definedName>
    <definedName name="SLD.087.C.0.03.0000.00.01.21102">52333</definedName>
    <definedName name="SLD.087.C.0.03.0000.00.01.21103">23858</definedName>
    <definedName name="SLD.087.C.0.03.0000.00.01.22102">159867</definedName>
    <definedName name="SLD.087.C.0.03.0000.00.01.22103">119748</definedName>
    <definedName name="SLD.087.C.0.03.0000.00.01.24501">29193</definedName>
    <definedName name="SLD.087.C.0.03.0000.00.01.D1035">23151</definedName>
    <definedName name="SLD.087.C.0.03.0000.00.01.D1074">-5391</definedName>
    <definedName name="SLD.087.C.0.03.2000.00.01.34">702</definedName>
    <definedName name="SLD.087.C.0.03.2000.00.01.44">-7066</definedName>
    <definedName name="SLD.087.C.0.03.2000.00.01.D1074">8342</definedName>
    <definedName name="SLD.087.C.0.03.2000.00.01.D997">14663</definedName>
    <definedName name="SLD.087.C.0.03.2001.00.01.34">1803</definedName>
    <definedName name="SLD.087.C.0.03.2001.00.01.44">-33644</definedName>
    <definedName name="SLD.087.C.0.03.2001.00.01.D1074">-5391</definedName>
    <definedName name="SLD.087.C.0.03.2001.00.01.D1075">-10393</definedName>
    <definedName name="SLD.087.C.0.03.2001.00.01.D997">15100</definedName>
    <definedName name="SLD.087.C.0.04.0000.00.01.21102">54372</definedName>
    <definedName name="SLD.087.C.0.04.0000.00.01.21103">24897</definedName>
    <definedName name="SLD.087.C.0.04.0000.00.01.22102">161575</definedName>
    <definedName name="SLD.087.C.0.04.0000.00.01.22103">117776</definedName>
    <definedName name="SLD.087.C.0.04.0000.00.01.D1035">30760</definedName>
    <definedName name="SLD.087.C.0.04.0000.00.01.D1074">-4979</definedName>
    <definedName name="SLD.087.C.0.05.0000.00.01.21102">59405</definedName>
    <definedName name="SLD.087.C.0.05.0000.00.01.21103">26083</definedName>
    <definedName name="SLD.087.C.0.05.0000.00.01.22102">170697</definedName>
    <definedName name="SLD.087.C.0.05.0000.00.01.22103">115804</definedName>
    <definedName name="SLD.087.C.0.05.0000.00.01.D1035">38369</definedName>
    <definedName name="SLD.087.C.0.05.0000.00.01.D1074">-14254</definedName>
    <definedName name="SLD.087.C.0.06.0000.00.01.21102">59510</definedName>
    <definedName name="SLD.087.C.0.06.0000.00.01.21103">26015</definedName>
    <definedName name="SLD.087.C.0.06.0000.00.01.22102">166711</definedName>
    <definedName name="SLD.087.C.0.06.0000.00.01.22103">113810</definedName>
    <definedName name="SLD.087.C.0.06.0000.00.01.D1035">45978</definedName>
    <definedName name="SLD.087.C.0.06.0000.00.01.D1074">-9997</definedName>
    <definedName name="SLD.087.C.0.07.0000.00.01.21102">64399</definedName>
    <definedName name="SLD.087.C.0.07.0000.00.01.21103">27149</definedName>
    <definedName name="SLD.087.C.0.07.0000.00.01.22102">175854</definedName>
    <definedName name="SLD.087.C.0.07.0000.00.01.22103">111837</definedName>
    <definedName name="SLD.087.C.0.07.0000.00.01.D1035">53587</definedName>
    <definedName name="SLD.087.C.0.07.0000.00.01.D1074">-16582</definedName>
    <definedName name="SLD.087.C.0.07.2001.00.01.21102">64399</definedName>
    <definedName name="SLD.087.C.0.07.2001.00.01.21103">27149</definedName>
    <definedName name="SLD.087.C.0.07.2001.00.01.22102">175854</definedName>
    <definedName name="SLD.087.C.0.07.2001.00.01.22103">111837</definedName>
    <definedName name="SLD.087.C.0.07.2001.00.01.D1035">53587</definedName>
    <definedName name="SLD.087.C.0.07.2001.00.01.D1074">-16582</definedName>
    <definedName name="SLD.087.C.0.08.2000.00.01.21102">52598</definedName>
    <definedName name="SLD.087.C.0.08.2000.00.01.21103">21009</definedName>
    <definedName name="SLD.087.C.0.08.2000.00.01.22102">174915</definedName>
    <definedName name="SLD.087.C.0.08.2000.00.01.22103">132310</definedName>
    <definedName name="SLD.087.C.0.08.2000.00.01.24101010001">129974</definedName>
    <definedName name="SLD.087.C.0.08.2000.00.01.24401010001">1982</definedName>
    <definedName name="SLD.087.C.0.08.2000.00.01.24401010002">198</definedName>
    <definedName name="SLD.087.C.0.08.2000.00.01.24501">18114</definedName>
    <definedName name="SLD.087.C.0.08.2000.00.01.D1035">56850</definedName>
    <definedName name="SLD.087.C.0.08.2000.00.01.D1074">11588</definedName>
    <definedName name="SLD.087.C.0.08.2001.00.01.21102">69295</definedName>
    <definedName name="SLD.087.C.0.08.2001.00.01.21103">28322</definedName>
    <definedName name="SLD.087.C.0.08.2001.00.01.22102">184562</definedName>
    <definedName name="SLD.087.C.0.08.2001.00.01.22103">109852</definedName>
    <definedName name="SLD.087.C.0.08.2001.00.01.D1035">62490</definedName>
    <definedName name="SLD.087.C.0.08.2001.00.01.D1074">-21507</definedName>
    <definedName name="SLD.087.C.0.09.1999.00.01.24101010001">124174</definedName>
    <definedName name="SLD.087.C.0.09.1999.00.01.24401010001">1982</definedName>
    <definedName name="SLD.087.C.0.09.1999.00.01.24401010002">198</definedName>
    <definedName name="SLD.087.C.0.09.2000.00.01.11201010035">0</definedName>
    <definedName name="SLD.087.C.0.09.2000.00.01.11306010019">0</definedName>
    <definedName name="SLD.087.C.0.09.2000.00.01.21102">44925</definedName>
    <definedName name="SLD.087.C.0.09.2000.00.01.21103">19486</definedName>
    <definedName name="SLD.087.C.0.09.2000.00.01.2110302">19486</definedName>
    <definedName name="SLD.087.C.0.09.2000.00.01.22102">158111</definedName>
    <definedName name="SLD.087.C.0.09.2000.00.01.22103">131178</definedName>
    <definedName name="SLD.087.C.0.09.2000.00.01.24101010001">129974</definedName>
    <definedName name="SLD.087.C.0.09.2000.00.01.24401010001">1982</definedName>
    <definedName name="SLD.087.C.0.09.2000.00.01.24401010002">198</definedName>
    <definedName name="SLD.087.C.0.09.2000.00.01.24501">18114</definedName>
    <definedName name="SLD.087.C.0.09.2000.00.01.24501010001">-2740</definedName>
    <definedName name="SLD.087.C.0.09.2000.00.01.D1035">64621</definedName>
    <definedName name="SLD.087.C.0.09.2000.00.01.D1074">14031</definedName>
    <definedName name="SLD.087.C.0.09.2001.00.01.D1035">71452</definedName>
    <definedName name="SLD.087.C.0.09.2001.00.01.D1074">-23452</definedName>
    <definedName name="SLD.087.C.0.10.2000.00.01.21102">48321</definedName>
    <definedName name="SLD.087.C.0.10.2000.00.01.21103">20582</definedName>
    <definedName name="SLD.087.C.0.10.2000.00.01.22102">163710</definedName>
    <definedName name="SLD.087.C.0.10.2000.00.01.22103">129335</definedName>
    <definedName name="SLD.087.C.0.10.2000.00.01.D1035">72392</definedName>
    <definedName name="SLD.087.C.0.10.2000.00.01.D1074">14611</definedName>
    <definedName name="SLD.087.C.0.10.2001.00.01.D1035">80208</definedName>
    <definedName name="SLD.087.C.0.10.2001.00.01.D1074">-18978</definedName>
    <definedName name="SLD.087.C.0.11.2000.00.01.21102">50410</definedName>
    <definedName name="SLD.087.C.0.11.2000.00.01.21103">21639</definedName>
    <definedName name="SLD.087.C.0.11.2000.00.01.22102">164858</definedName>
    <definedName name="SLD.087.C.0.11.2000.00.01.22103">127467</definedName>
    <definedName name="SLD.087.C.0.11.2000.00.01.D1035">80163</definedName>
    <definedName name="SLD.087.C.0.11.2000.00.01.D1074">14199</definedName>
    <definedName name="SLD.087.C.0.11.2001.00.01.D1035">88567</definedName>
    <definedName name="SLD.087.C.0.11.2001.00.01.D1074">-4196</definedName>
    <definedName name="SLD.087.C.0.12.0000.00.01.21102">0</definedName>
    <definedName name="SLD.087.C.0.12.0000.00.01.21103">0</definedName>
    <definedName name="SLD.087.C.0.12.0000.00.01.22102">0</definedName>
    <definedName name="SLD.087.C.0.12.0000.00.01.22103">0</definedName>
    <definedName name="SLD.087.C.0.12.0000.00.01.24501">0</definedName>
    <definedName name="SLD.087.C.0.12.0000.00.01.D1035">0</definedName>
    <definedName name="SLD.087.C.0.12.0000.00.01.D1074">0</definedName>
    <definedName name="SLD.087.C.0.12.1999.00.00.24101010001">129974445.70996</definedName>
    <definedName name="SLD.087.C.0.12.1999.00.00.24401010001">1982226.87999916</definedName>
    <definedName name="SLD.087.C.0.12.1999.00.00.24401010002">198222.69000006</definedName>
    <definedName name="SLD.087.C.0.12.1999.00.00.24501010001">16609303.7200012</definedName>
    <definedName name="SLD.087.C.0.12.1999.00.01.24101010001">129974</definedName>
    <definedName name="SLD.087.C.0.12.1999.00.01.24401010001">1982</definedName>
    <definedName name="SLD.087.C.0.12.1999.00.01.24401010002">198</definedName>
    <definedName name="SLD.087.C.0.12.1999.00.01.24501010001">16609</definedName>
    <definedName name="SLD.087.C.0.12.2000.00.01.21102">52123</definedName>
    <definedName name="SLD.087.C.0.12.2000.00.01.21103">21692</definedName>
    <definedName name="SLD.087.C.0.12.2000.00.01.22102">164505</definedName>
    <definedName name="SLD.087.C.0.12.2000.00.01.22103">125598</definedName>
    <definedName name="SLD.087.C.0.12.2000.00.01.24101010001">129974</definedName>
    <definedName name="SLD.087.C.0.12.2000.00.01.24401010001">3105</definedName>
    <definedName name="SLD.087.C.0.12.2000.00.01.24401010002">311</definedName>
    <definedName name="SLD.087.C.0.12.2000.00.01.24501">16879</definedName>
    <definedName name="SLD.087.C.0.12.2000.00.01.24501010001">0</definedName>
    <definedName name="SLD.087.C.0.12.2000.00.01.D1035">87934</definedName>
    <definedName name="SLD.087.C.0.12.2000.00.01.D1074">12314</definedName>
    <definedName name="SLD.087.C.0.12.2001.00.01.D1035">97125</definedName>
    <definedName name="SLD.087.C.0.IN.2000.00.01.24101010001">129974</definedName>
    <definedName name="SLD.087.C.0.IN.2000.00.01.24401010001">1982</definedName>
    <definedName name="SLD.087.C.0.IN.2000.00.01.24401010002">198</definedName>
    <definedName name="SLD.087.C.0.IN.2000.00.01.24501">18114</definedName>
    <definedName name="SLDD">#REF!</definedName>
    <definedName name="slide" localSheetId="15" hidden="1">{#N/A,#N/A,TRUE,"7d";#N/A,#N/A,TRUE,"7g";#N/A,#N/A,TRUE,"7i"}</definedName>
    <definedName name="slide" localSheetId="9" hidden="1">{#N/A,#N/A,TRUE,"7d";#N/A,#N/A,TRUE,"7g";#N/A,#N/A,TRUE,"7i"}</definedName>
    <definedName name="slide" localSheetId="10" hidden="1">{#N/A,#N/A,TRUE,"7d";#N/A,#N/A,TRUE,"7g";#N/A,#N/A,TRUE,"7i"}</definedName>
    <definedName name="slide" localSheetId="12" hidden="1">{#N/A,#N/A,TRUE,"7d";#N/A,#N/A,TRUE,"7g";#N/A,#N/A,TRUE,"7i"}</definedName>
    <definedName name="slide" localSheetId="11"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 hidden="1">#REF!,#REF!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oma4">#REF!</definedName>
    <definedName name="Sprache">IF(ISTEXT(CELL("Dateiname")),1,IF(ISTEXT(CELL("nombre")),2,3))</definedName>
    <definedName name="srm" localSheetId="15" hidden="1">{#N/A,#N/A,FALSE,"SIM95"}</definedName>
    <definedName name="srm" hidden="1">{#N/A,#N/A,FALSE,"SIM95"}</definedName>
    <definedName name="ss" localSheetId="15" hidden="1">{"'RR'!$A$2:$E$81"}</definedName>
    <definedName name="ss" localSheetId="9" hidden="1">{"'RR'!$A$2:$E$81"}</definedName>
    <definedName name="ss" localSheetId="10" hidden="1">{"'RR'!$A$2:$E$81"}</definedName>
    <definedName name="ss" localSheetId="12" hidden="1">{"'RR'!$A$2:$E$81"}</definedName>
    <definedName name="ss" localSheetId="11" hidden="1">{"'RR'!$A$2:$E$81"}</definedName>
    <definedName name="ss" hidden="1">{"'RR'!$A$2:$E$81"}</definedName>
    <definedName name="sss" localSheetId="15" hidden="1">{#N/A,#N/A,FALSE,"HONORÁRIOS"}</definedName>
    <definedName name="sss" hidden="1">{#N/A,#N/A,FALSE,"HONORÁRIOS"}</definedName>
    <definedName name="ssss" localSheetId="15"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s" localSheetId="15"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localSheetId="15"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tandards">#REF!</definedName>
    <definedName name="STD" localSheetId="15" hidden="1">{#N/A,#N/A,TRUE,"7d";#N/A,#N/A,TRUE,"7g";#N/A,#N/A,TRUE,"7i"}</definedName>
    <definedName name="STD" localSheetId="9" hidden="1">{#N/A,#N/A,TRUE,"7d";#N/A,#N/A,TRUE,"7g";#N/A,#N/A,TRUE,"7i"}</definedName>
    <definedName name="STD" localSheetId="10" hidden="1">{#N/A,#N/A,TRUE,"7d";#N/A,#N/A,TRUE,"7g";#N/A,#N/A,TRUE,"7i"}</definedName>
    <definedName name="STD" localSheetId="12" hidden="1">{#N/A,#N/A,TRUE,"7d";#N/A,#N/A,TRUE,"7g";#N/A,#N/A,TRUE,"7i"}</definedName>
    <definedName name="STD" localSheetId="11"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b_Com">#REF!</definedName>
    <definedName name="Sub_Com_Long">#REF!</definedName>
    <definedName name="SUMMARY">#REF!</definedName>
    <definedName name="Swvu.PLANILHA2." hidden="1">#REF!</definedName>
    <definedName name="T.R.M.M.">#REF!</definedName>
    <definedName name="TabCenCus">#REF!</definedName>
    <definedName name="TabImport">#REF!</definedName>
    <definedName name="table">#REF!</definedName>
    <definedName name="TASK">#REF!</definedName>
    <definedName name="TAXA_CAMBIO">#REF!</definedName>
    <definedName name="TAXA_FRETE">#REF!</definedName>
    <definedName name="TAXA_SEGURO_IMPOST">#REF!</definedName>
    <definedName name="TBdbName" hidden="1">"88D5BF544BE111D2B8C5006097494125.mdb"</definedName>
    <definedName name="tblCurrency">#REF!</definedName>
    <definedName name="tçlmvt" localSheetId="15" hidden="1">{#N/A,#N/A,FALSE,"Aging Summary";#N/A,#N/A,FALSE,"Ratio Analysis";#N/A,#N/A,FALSE,"Test 120 Day Accts";#N/A,#N/A,FALSE,"Tickmarks"}</definedName>
    <definedName name="tçlmvt" hidden="1">{#N/A,#N/A,FALSE,"Aging Summary";#N/A,#N/A,FALSE,"Ratio Analysis";#N/A,#N/A,FALSE,"Test 120 Day Accts";#N/A,#N/A,FALSE,"Tickmarks"}</definedName>
    <definedName name="tec">#REF!</definedName>
    <definedName name="telop" localSheetId="15" hidden="1">{#N/A,#N/A,FALSE,"Eastern";#N/A,#N/A,FALSE,"Western"}</definedName>
    <definedName name="telop" hidden="1">{#N/A,#N/A,FALSE,"Eastern";#N/A,#N/A,FALSE,"Western"}</definedName>
    <definedName name="telop_1" localSheetId="15" hidden="1">{#N/A,#N/A,FALSE,"Eastern";#N/A,#N/A,FALSE,"Western"}</definedName>
    <definedName name="telop_1" hidden="1">{#N/A,#N/A,FALSE,"Eastern";#N/A,#N/A,FALSE,"Western"}</definedName>
    <definedName name="telop_2" localSheetId="15" hidden="1">{#N/A,#N/A,FALSE,"Eastern";#N/A,#N/A,FALSE,"Western"}</definedName>
    <definedName name="telop_2" hidden="1">{#N/A,#N/A,FALSE,"Eastern";#N/A,#N/A,FALSE,"Western"}</definedName>
    <definedName name="telop_3" localSheetId="15" hidden="1">{#N/A,#N/A,FALSE,"Eastern";#N/A,#N/A,FALSE,"Western"}</definedName>
    <definedName name="telop_3" hidden="1">{#N/A,#N/A,FALSE,"Eastern";#N/A,#N/A,FALSE,"Western"}</definedName>
    <definedName name="telop_4" localSheetId="15" hidden="1">{#N/A,#N/A,FALSE,"Eastern";#N/A,#N/A,FALSE,"Western"}</definedName>
    <definedName name="telop_4" hidden="1">{#N/A,#N/A,FALSE,"Eastern";#N/A,#N/A,FALSE,"Western"}</definedName>
    <definedName name="telop_5" localSheetId="15" hidden="1">{#N/A,#N/A,FALSE,"Eastern";#N/A,#N/A,FALSE,"Western"}</definedName>
    <definedName name="telop_5" hidden="1">{#N/A,#N/A,FALSE,"Eastern";#N/A,#N/A,FALSE,"Western"}</definedName>
    <definedName name="Temp_04.01" localSheetId="15" hidden="1">{#N/A,#N/A,FALSE,"Previa Fech";#N/A,#N/A,FALSE,"PIS";#N/A,#N/A,FALSE,"COFINS";#N/A,#N/A,FALSE,"PDD";#N/A,#N/A,FALSE,"C.Social";#N/A,#N/A,FALSE,"LALUR";#N/A,#N/A,FALSE,"Estimado(2)";#N/A,#N/A,FALSE,"Estimado-1";#N/A,#N/A,FALSE,"C.Social_RF";#N/A,#N/A,FALSE,"LALUR_RF";#N/A,#N/A,FALSE,"Comparativo";#N/A,#N/A,FALSE,"Extra-1";#N/A,#N/A,FALSE,"RET-PL."}</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localSheetId="15"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localSheetId="15"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localSheetId="15" hidden="1">{#N/A,#N/A,FALSE,"Extra2";#N/A,#N/A,FALSE,"Comp2";#N/A,#N/A,FALSE,"Ret-PL"}</definedName>
    <definedName name="temp_10" hidden="1">{#N/A,#N/A,FALSE,"Extra2";#N/A,#N/A,FALSE,"Comp2";#N/A,#N/A,FALSE,"Ret-PL"}</definedName>
    <definedName name="temp_12" localSheetId="15" hidden="1">{#N/A,#N/A,FALSE,"Extra2";#N/A,#N/A,FALSE,"Comp2";#N/A,#N/A,FALSE,"Ret-PL"}</definedName>
    <definedName name="temp_12" hidden="1">{#N/A,#N/A,FALSE,"Extra2";#N/A,#N/A,FALSE,"Comp2";#N/A,#N/A,FALSE,"Ret-PL"}</definedName>
    <definedName name="tempo_depr">#REF!</definedName>
    <definedName name="teste">#REF!</definedName>
    <definedName name="teste2" localSheetId="15"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3" localSheetId="15"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4" localSheetId="15" hidden="1">{#N/A,#N/A,FALSE,"HONORÁRIOS"}</definedName>
    <definedName name="teste4" hidden="1">{#N/A,#N/A,FALSE,"HONORÁRIOS"}</definedName>
    <definedName name="teste5" localSheetId="15"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xtRefCopyRangeCount" hidden="1">1</definedName>
    <definedName name="thi" localSheetId="15" hidden="1">{#N/A,#N/A,FALSE,"Aging Summary";#N/A,#N/A,FALSE,"Ratio Analysis";#N/A,#N/A,FALSE,"Test 120 Day Accts";#N/A,#N/A,FALSE,"Tickmarks"}</definedName>
    <definedName name="thi" hidden="1">{#N/A,#N/A,FALSE,"Aging Summary";#N/A,#N/A,FALSE,"Ratio Analysis";#N/A,#N/A,FALSE,"Test 120 Day Accts";#N/A,#N/A,FALSE,"Tickmarks"}</definedName>
    <definedName name="TIP">#REF!</definedName>
    <definedName name="Tipo_de_Contratação">#REF!</definedName>
    <definedName name="Tipo_de_Contratação_Ext">#REF!</definedName>
    <definedName name="TIPO_DE_PROJETO">#REF!</definedName>
    <definedName name="Title">#REF!</definedName>
    <definedName name="_xlnm.Print_Titles">#REF!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_Lin">1048576</definedName>
    <definedName name="TOTAL_CIF">#REF!</definedName>
    <definedName name="Total_Container">#REF!</definedName>
    <definedName name="TOTAL_FOB">#REF!</definedName>
    <definedName name="TOTAL_INCREASE">#REF!</definedName>
    <definedName name="TOTAL_LIQUIDO">#REF!</definedName>
    <definedName name="Total_Produtos">#REF!</definedName>
    <definedName name="Total_Volume">#REF!</definedName>
    <definedName name="TOTAL_VOLUMES">#REF!</definedName>
    <definedName name="TOTALE">#REF!</definedName>
    <definedName name="TOTALS">#REF!</definedName>
    <definedName name="toto" localSheetId="15" hidden="1">{"summary1",#N/A,TRUE,"Comps";"summary2",#N/A,TRUE,"Comps";"summary3",#N/A,TRUE,"Comps"}</definedName>
    <definedName name="toto" hidden="1">{"summary1",#N/A,TRUE,"Comps";"summary2",#N/A,TRUE,"Comps";"summary3",#N/A,TRUE,"Comps"}</definedName>
    <definedName name="toto_1" localSheetId="15" hidden="1">{"summary1",#N/A,TRUE,"Comps";"summary2",#N/A,TRUE,"Comps";"summary3",#N/A,TRUE,"Comps"}</definedName>
    <definedName name="toto_1" hidden="1">{"summary1",#N/A,TRUE,"Comps";"summary2",#N/A,TRUE,"Comps";"summary3",#N/A,TRUE,"Comps"}</definedName>
    <definedName name="toto_2" localSheetId="15" hidden="1">{"summary1",#N/A,TRUE,"Comps";"summary2",#N/A,TRUE,"Comps";"summary3",#N/A,TRUE,"Comps"}</definedName>
    <definedName name="toto_2" hidden="1">{"summary1",#N/A,TRUE,"Comps";"summary2",#N/A,TRUE,"Comps";"summary3",#N/A,TRUE,"Comps"}</definedName>
    <definedName name="toto_3" localSheetId="15" hidden="1">{"summary1",#N/A,TRUE,"Comps";"summary2",#N/A,TRUE,"Comps";"summary3",#N/A,TRUE,"Comps"}</definedName>
    <definedName name="toto_3" hidden="1">{"summary1",#N/A,TRUE,"Comps";"summary2",#N/A,TRUE,"Comps";"summary3",#N/A,TRUE,"Comps"}</definedName>
    <definedName name="toto_4" localSheetId="15" hidden="1">{"summary1",#N/A,TRUE,"Comps";"summary2",#N/A,TRUE,"Comps";"summary3",#N/A,TRUE,"Comps"}</definedName>
    <definedName name="toto_4" hidden="1">{"summary1",#N/A,TRUE,"Comps";"summary2",#N/A,TRUE,"Comps";"summary3",#N/A,TRUE,"Comps"}</definedName>
    <definedName name="toto_5" localSheetId="15" hidden="1">{"summary1",#N/A,TRUE,"Comps";"summary2",#N/A,TRUE,"Comps";"summary3",#N/A,TRUE,"Comps"}</definedName>
    <definedName name="toto_5" hidden="1">{"summary1",#N/A,TRUE,"Comps";"summary2",#N/A,TRUE,"Comps";"summary3",#N/A,TRUE,"Comps"}</definedName>
    <definedName name="TRA">#REF!</definedName>
    <definedName name="TRACTORCOSTS">#REF!</definedName>
    <definedName name="Transporte_Férreo">#REF!</definedName>
    <definedName name="TRANSPORTE_PORTO_DAP">#REF!</definedName>
    <definedName name="tre" localSheetId="15" hidden="1">{#N/A,#N/A,FALSE,"Eastern";#N/A,#N/A,FALSE,"Western"}</definedName>
    <definedName name="tre" hidden="1">{#N/A,#N/A,FALSE,"Eastern";#N/A,#N/A,FALSE,"Western"}</definedName>
    <definedName name="tre_1" localSheetId="15" hidden="1">{#N/A,#N/A,FALSE,"Eastern";#N/A,#N/A,FALSE,"Western"}</definedName>
    <definedName name="tre_1" hidden="1">{#N/A,#N/A,FALSE,"Eastern";#N/A,#N/A,FALSE,"Western"}</definedName>
    <definedName name="tre_2" localSheetId="15" hidden="1">{#N/A,#N/A,FALSE,"Eastern";#N/A,#N/A,FALSE,"Western"}</definedName>
    <definedName name="tre_2" hidden="1">{#N/A,#N/A,FALSE,"Eastern";#N/A,#N/A,FALSE,"Western"}</definedName>
    <definedName name="tre_3" localSheetId="15" hidden="1">{#N/A,#N/A,FALSE,"Eastern";#N/A,#N/A,FALSE,"Western"}</definedName>
    <definedName name="tre_3" hidden="1">{#N/A,#N/A,FALSE,"Eastern";#N/A,#N/A,FALSE,"Western"}</definedName>
    <definedName name="tre_4" localSheetId="15" hidden="1">{#N/A,#N/A,FALSE,"Eastern";#N/A,#N/A,FALSE,"Western"}</definedName>
    <definedName name="tre_4" hidden="1">{#N/A,#N/A,FALSE,"Eastern";#N/A,#N/A,FALSE,"Western"}</definedName>
    <definedName name="tre_5" localSheetId="15" hidden="1">{#N/A,#N/A,FALSE,"Eastern";#N/A,#N/A,FALSE,"Western"}</definedName>
    <definedName name="tre_5" hidden="1">{#N/A,#N/A,FALSE,"Eastern";#N/A,#N/A,FALSE,"Western"}</definedName>
    <definedName name="trenytbnx"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1"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2"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3"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4"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5"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IAL10" localSheetId="15" hidden="1">{"SCH44",#N/A,FALSE,"5b5f";"SCH45",#N/A,FALSE,"5b5f"}</definedName>
    <definedName name="TRIAL10" hidden="1">{"SCH44",#N/A,FALSE,"5b5f";"SCH45",#N/A,FALSE,"5b5f"}</definedName>
    <definedName name="TRIAL11" localSheetId="15" hidden="1">{"sch56",#N/A,FALSE,"savings";"sch64",#N/A,FALSE,"savings"}</definedName>
    <definedName name="TRIAL11" hidden="1">{"sch56",#N/A,FALSE,"savings";"sch64",#N/A,FALSE,"savings"}</definedName>
    <definedName name="TRIAL12" localSheetId="15" hidden="1">{"SCH31",#N/A,FALSE,"ebitrecs";"SCH32",#N/A,FALSE,"ebitrecs";"SCH33",#N/A,FALSE,"ebitrecs";"SCH34",#N/A,FALSE,"ebitrecs";"SCH35",#N/A,FALSE,"ebitrecs";"SCH36",#N/A,FALSE,"ebitrecs";"SCH37",#N/A,FALSE,"ebitrecs";"SCH38",#N/A,FALSE,"ebitrecs"}</definedName>
    <definedName name="TRIAL12" hidden="1">{"SCH31",#N/A,FALSE,"ebitrecs";"SCH32",#N/A,FALSE,"ebitrecs";"SCH33",#N/A,FALSE,"ebitrecs";"SCH34",#N/A,FALSE,"ebitrecs";"SCH35",#N/A,FALSE,"ebitrecs";"SCH36",#N/A,FALSE,"ebitrecs";"SCH37",#N/A,FALSE,"ebitrecs";"SCH38",#N/A,FALSE,"ebitrecs"}</definedName>
    <definedName name="trial122" localSheetId="15" hidden="1">{"SCH29",#N/A,FALSE,"segments";"SCH30",#N/A,FALSE,"segments"}</definedName>
    <definedName name="trial122" hidden="1">{"SCH29",#N/A,FALSE,"segments";"SCH30",#N/A,FALSE,"segments"}</definedName>
    <definedName name="TRIAL13" localSheetId="15" hidden="1">{"SCH73",#N/A,FALSE,"eva";"SCH74",#N/A,FALSE,"eva";"SCH75",#N/A,FALSE,"eva"}</definedName>
    <definedName name="TRIAL13" hidden="1">{"SCH73",#N/A,FALSE,"eva";"SCH74",#N/A,FALSE,"eva";"SCH75",#N/A,FALSE,"eva"}</definedName>
    <definedName name="TRIAL14" localSheetId="15" hidden="1">{"SCH49",#N/A,FALSE,"eva"}</definedName>
    <definedName name="TRIAL14" hidden="1">{"SCH49",#N/A,FALSE,"eva"}</definedName>
    <definedName name="TRIAL15" localSheetId="15" hidden="1">{"SCH93",#N/A,FALSE,"monthly";"SCH94",#N/A,FALSE,"monthly";"SCH95",#N/A,FALSE,"monthly";"SCH96",#N/A,FALSE,"monthly";"SCH97",#N/A,FALSE,"monthly";"SCH104",#N/A,FALSE,"monthly";"SCH105",#N/A,FALSE,"monthly";"SCH106",#N/A,FALSE,"monthly";"SCH107",#N/A,FALSE,"monthly";"SCH108",#N/A,FALSE,"monthly";"SCH109",#N/A,FALSE,"monthly";"SCH110",#N/A,FALSE,"monthly"}</definedName>
    <definedName name="TRIAL15" hidden="1">{"SCH93",#N/A,FALSE,"monthly";"SCH94",#N/A,FALSE,"monthly";"SCH95",#N/A,FALSE,"monthly";"SCH96",#N/A,FALSE,"monthly";"SCH97",#N/A,FALSE,"monthly";"SCH104",#N/A,FALSE,"monthly";"SCH105",#N/A,FALSE,"monthly";"SCH106",#N/A,FALSE,"monthly";"SCH107",#N/A,FALSE,"monthly";"SCH108",#N/A,FALSE,"monthly";"SCH109",#N/A,FALSE,"monthly";"SCH110",#N/A,FALSE,"monthly"}</definedName>
    <definedName name="TRIAL151" localSheetId="15" hidden="1">{"SCH93",#N/A,FALSE,"monthly";"SCH94",#N/A,FALSE,"monthly";"SCH95",#N/A,FALSE,"monthly";"SCH96",#N/A,FALSE,"monthly";"SCH97",#N/A,FALSE,"monthly";"SCH104",#N/A,FALSE,"monthly";"SCH105",#N/A,FALSE,"monthly";"SCH106",#N/A,FALSE,"monthly";"SCH107",#N/A,FALSE,"monthly";"SCH108",#N/A,FALSE,"monthly";"SCH109",#N/A,FALSE,"monthly";"SCH110",#N/A,FALSE,"monthly"}</definedName>
    <definedName name="TRIAL151" hidden="1">{"SCH93",#N/A,FALSE,"monthly";"SCH94",#N/A,FALSE,"monthly";"SCH95",#N/A,FALSE,"monthly";"SCH96",#N/A,FALSE,"monthly";"SCH97",#N/A,FALSE,"monthly";"SCH104",#N/A,FALSE,"monthly";"SCH105",#N/A,FALSE,"monthly";"SCH106",#N/A,FALSE,"monthly";"SCH107",#N/A,FALSE,"monthly";"SCH108",#N/A,FALSE,"monthly";"SCH109",#N/A,FALSE,"monthly";"SCH110",#N/A,FALSE,"monthly"}</definedName>
    <definedName name="TRIAL16" localSheetId="15" hidden="1">{"SCH15",#N/A,FALSE,"SCH15,16,85,86";"SCH16",#N/A,FALSE,"SCH15,16,85,86";"SCH85",#N/A,FALSE,"SCH15,16,85,86";"SCH86",#N/A,FALSE,"SCH15,16,85,86"}</definedName>
    <definedName name="TRIAL16" hidden="1">{"SCH15",#N/A,FALSE,"SCH15,16,85,86";"SCH16",#N/A,FALSE,"SCH15,16,85,86";"SCH85",#N/A,FALSE,"SCH15,16,85,86";"SCH86",#N/A,FALSE,"SCH15,16,85,86"}</definedName>
    <definedName name="TRIAL17" localSheetId="15"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17"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18" localSheetId="15" hidden="1">{"SCH46",#N/A,FALSE,"sch46"}</definedName>
    <definedName name="TRIAL18" hidden="1">{"SCH46",#N/A,FALSE,"sch46"}</definedName>
    <definedName name="TRIAL19" localSheetId="15" hidden="1">{"SCH51",#N/A,FALSE,"monthly"}</definedName>
    <definedName name="TRIAL19" hidden="1">{"SCH51",#N/A,FALSE,"monthly"}</definedName>
    <definedName name="TRIAL20" localSheetId="15" hidden="1">{"SCH52",#N/A,FALSE,"sch52"}</definedName>
    <definedName name="TRIAL20" hidden="1">{"SCH52",#N/A,FALSE,"sch52"}</definedName>
    <definedName name="TRIAL21" localSheetId="15" hidden="1">{"SCH29",#N/A,FALSE,"segments";"SCH30",#N/A,FALSE,"segments"}</definedName>
    <definedName name="TRIAL21" hidden="1">{"SCH29",#N/A,FALSE,"segments";"SCH30",#N/A,FALSE,"segments"}</definedName>
    <definedName name="TRIAL22" localSheetId="15" hidden="1">{"SCH27",#N/A,FALSE,"summary";"SCH39",#N/A,FALSE,"summary";"SCH41",#N/A,FALSE,"summary"}</definedName>
    <definedName name="TRIAL22" hidden="1">{"SCH27",#N/A,FALSE,"summary";"SCH39",#N/A,FALSE,"summary";"SCH41",#N/A,FALSE,"summary"}</definedName>
    <definedName name="TRIAL23" localSheetId="15" hidden="1">{"SCH54",#N/A,FALSE,"upside";"SCH55",#N/A,FALSE,"upside"}</definedName>
    <definedName name="TRIAL23" hidden="1">{"SCH54",#N/A,FALSE,"upside";"SCH55",#N/A,FALSE,"upside"}</definedName>
    <definedName name="TRIAL24" localSheetId="15" hidden="1">{"SCH47",#N/A,FALSE,"value";"sch48",#N/A,FALSE,"value"}</definedName>
    <definedName name="TRIAL24" hidden="1">{"SCH47",#N/A,FALSE,"value";"sch48",#N/A,FALSE,"value"}</definedName>
    <definedName name="TRIAL25" localSheetId="15"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AL25"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al30" localSheetId="15" hidden="1">{"SCH73",#N/A,FALSE,"eva";"SCH74",#N/A,FALSE,"eva";"SCH75",#N/A,FALSE,"eva"}</definedName>
    <definedName name="trial30" hidden="1">{"SCH73",#N/A,FALSE,"eva";"SCH74",#N/A,FALSE,"eva";"SCH75",#N/A,FALSE,"eva"}</definedName>
    <definedName name="trial31" localSheetId="15" hidden="1">{"SCH44",#N/A,FALSE,"5b5f";"SCH45",#N/A,FALSE,"5b5f"}</definedName>
    <definedName name="trial31" hidden="1">{"SCH44",#N/A,FALSE,"5b5f";"SCH45",#N/A,FALSE,"5b5f"}</definedName>
    <definedName name="trial32" localSheetId="15" hidden="1">{"SCH44",#N/A,FALSE,"5b5f";"SCH45",#N/A,FALSE,"5b5f"}</definedName>
    <definedName name="trial32" hidden="1">{"SCH44",#N/A,FALSE,"5b5f";"SCH45",#N/A,FALSE,"5b5f"}</definedName>
    <definedName name="trial34" localSheetId="15" hidden="1">{"sch56",#N/A,FALSE,"savings";"sch64",#N/A,FALSE,"savings"}</definedName>
    <definedName name="trial34" hidden="1">{"sch56",#N/A,FALSE,"savings";"sch64",#N/A,FALSE,"savings"}</definedName>
    <definedName name="trial35" localSheetId="15" hidden="1">{"SCH31",#N/A,FALSE,"ebitrecs";"SCH32",#N/A,FALSE,"ebitrecs";"SCH33",#N/A,FALSE,"ebitrecs";"SCH34",#N/A,FALSE,"ebitrecs";"SCH35",#N/A,FALSE,"ebitrecs";"SCH36",#N/A,FALSE,"ebitrecs";"SCH37",#N/A,FALSE,"ebitrecs";"SCH38",#N/A,FALSE,"ebitrecs"}</definedName>
    <definedName name="trial35" hidden="1">{"SCH31",#N/A,FALSE,"ebitrecs";"SCH32",#N/A,FALSE,"ebitrecs";"SCH33",#N/A,FALSE,"ebitrecs";"SCH34",#N/A,FALSE,"ebitrecs";"SCH35",#N/A,FALSE,"ebitrecs";"SCH36",#N/A,FALSE,"ebitrecs";"SCH37",#N/A,FALSE,"ebitrecs";"SCH38",#N/A,FALSE,"ebitrecs"}</definedName>
    <definedName name="trial36" localSheetId="15" hidden="1">{"SCH73",#N/A,FALSE,"eva";"SCH74",#N/A,FALSE,"eva";"SCH75",#N/A,FALSE,"eva"}</definedName>
    <definedName name="trial36" hidden="1">{"SCH73",#N/A,FALSE,"eva";"SCH74",#N/A,FALSE,"eva";"SCH75",#N/A,FALSE,"eva"}</definedName>
    <definedName name="trial37" localSheetId="15" hidden="1">{"SCH49",#N/A,FALSE,"eva"}</definedName>
    <definedName name="trial37" hidden="1">{"SCH49",#N/A,FALSE,"eva"}</definedName>
    <definedName name="trial38" localSheetId="15" hidden="1">{"SCH93",#N/A,FALSE,"monthly";"SCH94",#N/A,FALSE,"monthly";"SCH95",#N/A,FALSE,"monthly";"SCH96",#N/A,FALSE,"monthly";"SCH97",#N/A,FALSE,"monthly";"SCH104",#N/A,FALSE,"monthly";"SCH105",#N/A,FALSE,"monthly";"SCH106",#N/A,FALSE,"monthly";"SCH107",#N/A,FALSE,"monthly";"SCH108",#N/A,FALSE,"monthly";"SCH109",#N/A,FALSE,"monthly";"SCH110",#N/A,FALSE,"monthly"}</definedName>
    <definedName name="trial38" hidden="1">{"SCH93",#N/A,FALSE,"monthly";"SCH94",#N/A,FALSE,"monthly";"SCH95",#N/A,FALSE,"monthly";"SCH96",#N/A,FALSE,"monthly";"SCH97",#N/A,FALSE,"monthly";"SCH104",#N/A,FALSE,"monthly";"SCH105",#N/A,FALSE,"monthly";"SCH106",#N/A,FALSE,"monthly";"SCH107",#N/A,FALSE,"monthly";"SCH108",#N/A,FALSE,"monthly";"SCH109",#N/A,FALSE,"monthly";"SCH110",#N/A,FALSE,"monthly"}</definedName>
    <definedName name="trial39" localSheetId="15" hidden="1">{"SCH15",#N/A,FALSE,"SCH15,16,85,86";"SCH16",#N/A,FALSE,"SCH15,16,85,86";"SCH85",#N/A,FALSE,"SCH15,16,85,86";"SCH86",#N/A,FALSE,"SCH15,16,85,86"}</definedName>
    <definedName name="trial39" hidden="1">{"SCH15",#N/A,FALSE,"SCH15,16,85,86";"SCH16",#N/A,FALSE,"SCH15,16,85,86";"SCH85",#N/A,FALSE,"SCH15,16,85,86";"SCH86",#N/A,FALSE,"SCH15,16,85,86"}</definedName>
    <definedName name="trial40" localSheetId="15" hidden="1">{"SCH15",#N/A,FALSE,"SCH15,16,85,86";"SCH16",#N/A,FALSE,"SCH15,16,85,86";"SCH85",#N/A,FALSE,"SCH15,16,85,86";"SCH86",#N/A,FALSE,"SCH15,16,85,86"}</definedName>
    <definedName name="trial40" hidden="1">{"SCH15",#N/A,FALSE,"SCH15,16,85,86";"SCH16",#N/A,FALSE,"SCH15,16,85,86";"SCH85",#N/A,FALSE,"SCH15,16,85,86";"SCH86",#N/A,FALSE,"SCH15,16,85,86"}</definedName>
    <definedName name="trial41" localSheetId="15"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41"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42" localSheetId="15" hidden="1">{"SCH46",#N/A,FALSE,"sch46"}</definedName>
    <definedName name="trial42" hidden="1">{"SCH46",#N/A,FALSE,"sch46"}</definedName>
    <definedName name="trial43" localSheetId="15" hidden="1">{"SCH51",#N/A,FALSE,"monthly"}</definedName>
    <definedName name="trial43" hidden="1">{"SCH51",#N/A,FALSE,"monthly"}</definedName>
    <definedName name="trial44" localSheetId="15" hidden="1">{"SCH52",#N/A,FALSE,"sch52"}</definedName>
    <definedName name="trial44" hidden="1">{"SCH52",#N/A,FALSE,"sch52"}</definedName>
    <definedName name="trial45" localSheetId="15" hidden="1">{"SCH29",#N/A,FALSE,"segments";"SCH30",#N/A,FALSE,"segments"}</definedName>
    <definedName name="trial45" hidden="1">{"SCH29",#N/A,FALSE,"segments";"SCH30",#N/A,FALSE,"segments"}</definedName>
    <definedName name="trial46" localSheetId="15" hidden="1">{"SCH27",#N/A,FALSE,"summary";"SCH39",#N/A,FALSE,"summary";"SCH41",#N/A,FALSE,"summary"}</definedName>
    <definedName name="trial46" hidden="1">{"SCH27",#N/A,FALSE,"summary";"SCH39",#N/A,FALSE,"summary";"SCH41",#N/A,FALSE,"summary"}</definedName>
    <definedName name="trial47" localSheetId="15" hidden="1">{"SCH54",#N/A,FALSE,"upside";"SCH55",#N/A,FALSE,"upside"}</definedName>
    <definedName name="trial47" hidden="1">{"SCH54",#N/A,FALSE,"upside";"SCH55",#N/A,FALSE,"upside"}</definedName>
    <definedName name="trial48" localSheetId="15" hidden="1">{"SCH47",#N/A,FALSE,"value";"sch48",#N/A,FALSE,"value"}</definedName>
    <definedName name="trial48" hidden="1">{"SCH47",#N/A,FALSE,"value";"sch48",#N/A,FALSE,"value"}</definedName>
    <definedName name="trial49" localSheetId="15"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al49"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MESTRES">#REF!</definedName>
    <definedName name="TRMM">#REF!</definedName>
    <definedName name="TROCATO43" localSheetId="15"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15"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TLCAPATAZIAS">#REF!</definedName>
    <definedName name="TVOL">#REF!</definedName>
    <definedName name="tx_br_frete">#REF!</definedName>
    <definedName name="tx_br_serv">#REF!</definedName>
    <definedName name="tx_crescimento">#REF!</definedName>
    <definedName name="tx_us_serv">#REF!</definedName>
    <definedName name="tx_VPL_sem_alav">#REF!</definedName>
    <definedName name="u">#REF!</definedName>
    <definedName name="UCM_9" localSheetId="15" hidden="1">{"FS`s",#N/A,TRUE,"FS's";"Icome St",#N/A,TRUE,"Income St.";"Balance Sh",#N/A,TRUE,"Balance Sh.";"Gross Margin",#N/A,TRUE,"Gross Margin"}</definedName>
    <definedName name="UCM_9" hidden="1">{"FS`s",#N/A,TRUE,"FS's";"Icome St",#N/A,TRUE,"Income St.";"Balance Sh",#N/A,TRUE,"Balance Sh.";"Gross Margin",#N/A,TRUE,"Gross Margin"}</definedName>
    <definedName name="unab" localSheetId="15" hidden="1">{"Opsys",#N/A,FALSE,"NPV_OPsys";"NT",#N/A,FALSE,"NPV_NT";"DevP",#N/A,FALSE,"NPV_DevPdt";"Office",#N/A,FALSE,"NPV_Office"}</definedName>
    <definedName name="unab" hidden="1">{"Opsys",#N/A,FALSE,"NPV_OPsys";"NT",#N/A,FALSE,"NPV_NT";"DevP",#N/A,FALSE,"NPV_DevPdt";"Office",#N/A,FALSE,"NPV_Office"}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DADESS">#REF!</definedName>
    <definedName name="units">#REF!</definedName>
    <definedName name="UNS">#REF!</definedName>
    <definedName name="Untitled">#REF!</definedName>
    <definedName name="US">#REF!</definedName>
    <definedName name="US__FISC.">#REF!</definedName>
    <definedName name="US__PTAX">#REF!</definedName>
    <definedName name="Usage">#REF!</definedName>
    <definedName name="USD">#REF!</definedName>
    <definedName name="USD__KG">#REF!</definedName>
    <definedName name="USD_COM">#REF!</definedName>
    <definedName name="USD_FISCAL">#REF!</definedName>
    <definedName name="USD_PTAX">#REF!</definedName>
    <definedName name="USDCOMERC">#REF!</definedName>
    <definedName name="USDFISCAL">#REF!</definedName>
    <definedName name="uu">#REF!</definedName>
    <definedName name="uyim" localSheetId="15" hidden="1">{"Japan_Capers_Ed_Pub",#N/A,FALSE,"DI 2 YEAR MASTER SCHEDULE"}</definedName>
    <definedName name="uyim" hidden="1">{"Japan_Capers_Ed_Pub",#N/A,FALSE,"DI 2 YEAR MASTER SCHEDULE"}</definedName>
    <definedName name="uyim_1" localSheetId="15" hidden="1">{"Japan_Capers_Ed_Pub",#N/A,FALSE,"DI 2 YEAR MASTER SCHEDULE"}</definedName>
    <definedName name="uyim_1" hidden="1">{"Japan_Capers_Ed_Pub",#N/A,FALSE,"DI 2 YEAR MASTER SCHEDULE"}</definedName>
    <definedName name="uyim_2" localSheetId="15" hidden="1">{"Japan_Capers_Ed_Pub",#N/A,FALSE,"DI 2 YEAR MASTER SCHEDULE"}</definedName>
    <definedName name="uyim_2" hidden="1">{"Japan_Capers_Ed_Pub",#N/A,FALSE,"DI 2 YEAR MASTER SCHEDULE"}</definedName>
    <definedName name="uyim_3" localSheetId="15" hidden="1">{"Japan_Capers_Ed_Pub",#N/A,FALSE,"DI 2 YEAR MASTER SCHEDULE"}</definedName>
    <definedName name="uyim_3" hidden="1">{"Japan_Capers_Ed_Pub",#N/A,FALSE,"DI 2 YEAR MASTER SCHEDULE"}</definedName>
    <definedName name="uyim_4" localSheetId="15" hidden="1">{"Japan_Capers_Ed_Pub",#N/A,FALSE,"DI 2 YEAR MASTER SCHEDULE"}</definedName>
    <definedName name="uyim_4" hidden="1">{"Japan_Capers_Ed_Pub",#N/A,FALSE,"DI 2 YEAR MASTER SCHEDULE"}</definedName>
    <definedName name="uyim_5" localSheetId="15" hidden="1">{"Japan_Capers_Ed_Pub",#N/A,FALSE,"DI 2 YEAR MASTER SCHEDULE"}</definedName>
    <definedName name="uyim_5" hidden="1">{"Japan_Capers_Ed_Pub",#N/A,FALSE,"DI 2 YEAR MASTER SCHEDULE"}</definedName>
    <definedName name="Venda_VIPE_Participação_Percentual">#REF!</definedName>
    <definedName name="VENDAS_DE_OUTROS_PRODUTOS">#REF!</definedName>
    <definedName name="VENDAS_MERCADO_EXTERNO">#REF!</definedName>
    <definedName name="VENDAS_MERCADO_INTERNO">#REF!</definedName>
    <definedName name="VENDAS_MERCADO_INTERNO_CONVENCIONAL">#REF!</definedName>
    <definedName name="VENDAS_MERCADO_INTERNO_VIPE">#REF!</definedName>
    <definedName name="VENDAS_MERCADO_TOTAL_CONSOLIDADO">#REF!</definedName>
    <definedName name="VENDAS_RESUMO_POR_FÁBRICA">#REF!</definedName>
    <definedName name="vendor">#REF!</definedName>
    <definedName name="VERLUCRO"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1"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1"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2"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3"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4"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4"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5"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iana_Fit_Out2" localSheetId="15" hidden="1">{"Assump1",#N/A,TRUE,"Assumptions";"Assump2",#N/A,TRUE,"Assumptions"}</definedName>
    <definedName name="Viana_Fit_Out2" localSheetId="9" hidden="1">{"Assump1",#N/A,TRUE,"Assumptions";"Assump2",#N/A,TRUE,"Assumptions"}</definedName>
    <definedName name="Viana_Fit_Out2" localSheetId="10" hidden="1">{"Assump1",#N/A,TRUE,"Assumptions";"Assump2",#N/A,TRUE,"Assumptions"}</definedName>
    <definedName name="Viana_Fit_Out2" localSheetId="12" hidden="1">{"Assump1",#N/A,TRUE,"Assumptions";"Assump2",#N/A,TRUE,"Assumptions"}</definedName>
    <definedName name="Viana_Fit_Out2" localSheetId="11" hidden="1">{"Assump1",#N/A,TRUE,"Assumptions";"Assump2",#N/A,TRUE,"Assumptions"}</definedName>
    <definedName name="Viana_Fit_Out2" hidden="1">{"Assump1",#N/A,TRUE,"Assumptions";"Assump2",#N/A,TRUE,"Assumptions"}</definedName>
    <definedName name="VIEW_2">#REF!</definedName>
    <definedName name="VIEW_3">#REF!</definedName>
    <definedName name="VIEW_4">#REF!</definedName>
    <definedName name="visões">#REF!</definedName>
    <definedName name="VN">#REF!</definedName>
    <definedName name="VO">#REF!</definedName>
    <definedName name="vvbb" localSheetId="15" hidden="1">{"tabela",#N/A,FALSE,"Tabela";"decoração",#N/A,FALSE,"Decor.";"Informações",#N/A,FALSE,"Inform."}</definedName>
    <definedName name="vvbb" hidden="1">{"tabela",#N/A,FALSE,"Tabela";"decoração",#N/A,FALSE,"Decor.";"Informações",#N/A,FALSE,"Inform."}</definedName>
    <definedName name="vvcbnb" localSheetId="15" hidden="1">{#N/A,#N/A,FALSE,"Plan1";#N/A,#N/A,FALSE,"Plan2"}</definedName>
    <definedName name="vvcbnb" hidden="1">{#N/A,#N/A,FALSE,"Plan1";#N/A,#N/A,FALSE,"Plan2"}</definedName>
    <definedName name="vvvvv" localSheetId="15" hidden="1">{#N/A,#N/A,FALSE,"Plan1";#N/A,#N/A,FALSE,"Plan2"}</definedName>
    <definedName name="vvvvv" hidden="1">{#N/A,#N/A,FALSE,"Plan1";#N/A,#N/A,FALSE,"Plan2"}</definedName>
    <definedName name="vvvvvv" localSheetId="15" hidden="1">{#N/A,#N/A,FALSE,"Plan1";#N/A,#N/A,FALSE,"Plan2"}</definedName>
    <definedName name="vvvvvv" hidden="1">{#N/A,#N/A,FALSE,"Plan1";#N/A,#N/A,FALSE,"Plan2"}</definedName>
    <definedName name="w" localSheetId="15" hidden="1">{"'RR'!$A$2:$E$81"}</definedName>
    <definedName name="w" localSheetId="9" hidden="1">{"'RR'!$A$2:$E$81"}</definedName>
    <definedName name="w" localSheetId="10" hidden="1">{"'RR'!$A$2:$E$81"}</definedName>
    <definedName name="w" localSheetId="12" hidden="1">{"'RR'!$A$2:$E$81"}</definedName>
    <definedName name="w" localSheetId="11" hidden="1">{"'RR'!$A$2:$E$81"}</definedName>
    <definedName name="w" hidden="1">{"'RR'!$A$2:$E$81"}</definedName>
    <definedName name="w_1" localSheetId="15" hidden="1">{#N/A,#N/A,FALSE,"model"}</definedName>
    <definedName name="w_1" hidden="1">{#N/A,#N/A,FALSE,"model"}</definedName>
    <definedName name="w_2" localSheetId="15" hidden="1">{#N/A,#N/A,FALSE,"model"}</definedName>
    <definedName name="w_2" hidden="1">{#N/A,#N/A,FALSE,"model"}</definedName>
    <definedName name="w_3" localSheetId="15" hidden="1">{#N/A,#N/A,FALSE,"model"}</definedName>
    <definedName name="w_3" hidden="1">{#N/A,#N/A,FALSE,"model"}</definedName>
    <definedName name="w_4" localSheetId="15" hidden="1">{#N/A,#N/A,FALSE,"model"}</definedName>
    <definedName name="w_4" hidden="1">{#N/A,#N/A,FALSE,"model"}</definedName>
    <definedName name="w_5" localSheetId="15" hidden="1">{#N/A,#N/A,FALSE,"model"}</definedName>
    <definedName name="w_5" hidden="1">{#N/A,#N/A,FALSE,"model"}</definedName>
    <definedName name="weqr" localSheetId="15" hidden="1">{#N/A,#N/A,FALSE,"DI 2 YEAR MASTER SCHEDULE"}</definedName>
    <definedName name="weqr" hidden="1">{#N/A,#N/A,FALSE,"DI 2 YEAR MASTER SCHEDULE"}</definedName>
    <definedName name="weqr_1" localSheetId="15" hidden="1">{#N/A,#N/A,FALSE,"DI 2 YEAR MASTER SCHEDULE"}</definedName>
    <definedName name="weqr_1" hidden="1">{#N/A,#N/A,FALSE,"DI 2 YEAR MASTER SCHEDULE"}</definedName>
    <definedName name="weqr_2" localSheetId="15" hidden="1">{#N/A,#N/A,FALSE,"DI 2 YEAR MASTER SCHEDULE"}</definedName>
    <definedName name="weqr_2" hidden="1">{#N/A,#N/A,FALSE,"DI 2 YEAR MASTER SCHEDULE"}</definedName>
    <definedName name="weqr_3" localSheetId="15" hidden="1">{#N/A,#N/A,FALSE,"DI 2 YEAR MASTER SCHEDULE"}</definedName>
    <definedName name="weqr_3" hidden="1">{#N/A,#N/A,FALSE,"DI 2 YEAR MASTER SCHEDULE"}</definedName>
    <definedName name="weqr_4" localSheetId="15" hidden="1">{#N/A,#N/A,FALSE,"DI 2 YEAR MASTER SCHEDULE"}</definedName>
    <definedName name="weqr_4" hidden="1">{#N/A,#N/A,FALSE,"DI 2 YEAR MASTER SCHEDULE"}</definedName>
    <definedName name="weqr_5" localSheetId="15" hidden="1">{#N/A,#N/A,FALSE,"DI 2 YEAR MASTER SCHEDULE"}</definedName>
    <definedName name="weqr_5" hidden="1">{#N/A,#N/A,FALSE,"DI 2 YEAR MASTER SCHEDULE"}</definedName>
    <definedName name="WK">#REF!</definedName>
    <definedName name="Wp" localSheetId="15" hidden="1">{#N/A,#N/A,FALSE,"Extra2";#N/A,#N/A,FALSE,"Comp2";#N/A,#N/A,FALSE,"Ret-PL"}</definedName>
    <definedName name="Wp" hidden="1">{#N/A,#N/A,FALSE,"Extra2";#N/A,#N/A,FALSE,"Comp2";#N/A,#N/A,FALSE,"Ret-PL"}</definedName>
    <definedName name="wqewer" localSheetId="15" hidden="1">{#N/A,#N/A,FALSE,"DI 2 YEAR MASTER SCHEDULE"}</definedName>
    <definedName name="wqewer" hidden="1">{#N/A,#N/A,FALSE,"DI 2 YEAR MASTER SCHEDULE"}</definedName>
    <definedName name="wqewer_1" localSheetId="15" hidden="1">{#N/A,#N/A,FALSE,"DI 2 YEAR MASTER SCHEDULE"}</definedName>
    <definedName name="wqewer_1" hidden="1">{#N/A,#N/A,FALSE,"DI 2 YEAR MASTER SCHEDULE"}</definedName>
    <definedName name="wqewer_2" localSheetId="15" hidden="1">{#N/A,#N/A,FALSE,"DI 2 YEAR MASTER SCHEDULE"}</definedName>
    <definedName name="wqewer_2" hidden="1">{#N/A,#N/A,FALSE,"DI 2 YEAR MASTER SCHEDULE"}</definedName>
    <definedName name="wqewer_3" localSheetId="15" hidden="1">{#N/A,#N/A,FALSE,"DI 2 YEAR MASTER SCHEDULE"}</definedName>
    <definedName name="wqewer_3" hidden="1">{#N/A,#N/A,FALSE,"DI 2 YEAR MASTER SCHEDULE"}</definedName>
    <definedName name="wqewer_4" localSheetId="15" hidden="1">{#N/A,#N/A,FALSE,"DI 2 YEAR MASTER SCHEDULE"}</definedName>
    <definedName name="wqewer_4" hidden="1">{#N/A,#N/A,FALSE,"DI 2 YEAR MASTER SCHEDULE"}</definedName>
    <definedName name="wqewer_5" localSheetId="15" hidden="1">{#N/A,#N/A,FALSE,"DI 2 YEAR MASTER SCHEDULE"}</definedName>
    <definedName name="wqewer_5" hidden="1">{#N/A,#N/A,FALSE,"DI 2 YEAR MASTER SCHEDULE"}</definedName>
    <definedName name="wrn.10._.Per._.Cent._.Success." localSheetId="15" hidden="1">{#N/A,"10% Success",FALSE,"Sales Forecast";#N/A,#N/A,FALSE,"Sheet2"}</definedName>
    <definedName name="wrn.10._.Per._.Cent._.Success." hidden="1">{#N/A,"10% Success",FALSE,"Sales Forecast";#N/A,#N/A,FALSE,"Sheet2"}</definedName>
    <definedName name="wrn.100._.Per._.Cent._.Success." localSheetId="15" hidden="1">{#N/A,"100% Success",TRUE,"Sales Forecast";#N/A,#N/A,TRUE,"Sheet2"}</definedName>
    <definedName name="wrn.100._.Per._.Cent._.Success." hidden="1">{#N/A,"100% Success",TRUE,"Sales Forecast";#N/A,#N/A,TRUE,"Sheet2"}</definedName>
    <definedName name="wrn.30._.Per._.Cent." localSheetId="15" hidden="1">{#N/A,"30% Success",TRUE,"Sales Forecast";#N/A,#N/A,TRUE,"Sheet2"}</definedName>
    <definedName name="wrn.30._.Per._.Cent." hidden="1">{#N/A,"30% Success",TRUE,"Sales Forecast";#N/A,#N/A,TRUE,"Sheet2"}</definedName>
    <definedName name="wrn.5BY5." localSheetId="15" hidden="1">{"SCH44",#N/A,FALSE,"5b5f";"SCH45",#N/A,FALSE,"5b5f"}</definedName>
    <definedName name="wrn.5BY5." hidden="1">{"SCH44",#N/A,FALSE,"5b5f";"SCH45",#N/A,FALSE,"5b5f"}</definedName>
    <definedName name="wrn.70._.Per._.Cent._.Success." localSheetId="15" hidden="1">{#N/A,"70% Success",FALSE,"Sales Forecast";#N/A,#N/A,FALSE,"Sheet2"}</definedName>
    <definedName name="wrn.70._.Per._.Cent._.Success." hidden="1">{#N/A,"70% Success",FALSE,"Sales Forecast";#N/A,#N/A,FALSE,"Sheet2"}</definedName>
    <definedName name="wrn.Accretion._.Dilution." localSheetId="15"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ccretion._.Dilution._1" localSheetId="15" hidden="1">{#N/A,#N/A,TRUE,"Snapshot";#N/A,#N/A,TRUE,"PE at Different Premiums";#N/A,#N/A,TRUE,"EBITDA at Different Premiums";#N/A,#N/A,TRUE,"Long Form Dilution";#N/A,#N/A,TRUE,"AVP";#N/A,#N/A,TRUE,"Has-Gets";#N/A,#N/A,TRUE,"Contribution"}</definedName>
    <definedName name="wrn.Accretion._.Dilution._1" hidden="1">{#N/A,#N/A,TRUE,"Snapshot";#N/A,#N/A,TRUE,"PE at Different Premiums";#N/A,#N/A,TRUE,"EBITDA at Different Premiums";#N/A,#N/A,TRUE,"Long Form Dilution";#N/A,#N/A,TRUE,"AVP";#N/A,#N/A,TRUE,"Has-Gets";#N/A,#N/A,TRUE,"Contribution"}</definedName>
    <definedName name="wrn.Accretion._.Dilution._2" localSheetId="15" hidden="1">{#N/A,#N/A,TRUE,"Snapshot";#N/A,#N/A,TRUE,"PE at Different Premiums";#N/A,#N/A,TRUE,"EBITDA at Different Premiums";#N/A,#N/A,TRUE,"Long Form Dilution";#N/A,#N/A,TRUE,"AVP";#N/A,#N/A,TRUE,"Has-Gets";#N/A,#N/A,TRUE,"Contribution"}</definedName>
    <definedName name="wrn.Accretion._.Dilution._2" hidden="1">{#N/A,#N/A,TRUE,"Snapshot";#N/A,#N/A,TRUE,"PE at Different Premiums";#N/A,#N/A,TRUE,"EBITDA at Different Premiums";#N/A,#N/A,TRUE,"Long Form Dilution";#N/A,#N/A,TRUE,"AVP";#N/A,#N/A,TRUE,"Has-Gets";#N/A,#N/A,TRUE,"Contribution"}</definedName>
    <definedName name="wrn.Accretion._.Dilution._3" localSheetId="15" hidden="1">{#N/A,#N/A,TRUE,"Snapshot";#N/A,#N/A,TRUE,"PE at Different Premiums";#N/A,#N/A,TRUE,"EBITDA at Different Premiums";#N/A,#N/A,TRUE,"Long Form Dilution";#N/A,#N/A,TRUE,"AVP";#N/A,#N/A,TRUE,"Has-Gets";#N/A,#N/A,TRUE,"Contribution"}</definedName>
    <definedName name="wrn.Accretion._.Dilution._3" hidden="1">{#N/A,#N/A,TRUE,"Snapshot";#N/A,#N/A,TRUE,"PE at Different Premiums";#N/A,#N/A,TRUE,"EBITDA at Different Premiums";#N/A,#N/A,TRUE,"Long Form Dilution";#N/A,#N/A,TRUE,"AVP";#N/A,#N/A,TRUE,"Has-Gets";#N/A,#N/A,TRUE,"Contribution"}</definedName>
    <definedName name="wrn.Accretion._.Dilution._4" localSheetId="15" hidden="1">{#N/A,#N/A,TRUE,"Snapshot";#N/A,#N/A,TRUE,"PE at Different Premiums";#N/A,#N/A,TRUE,"EBITDA at Different Premiums";#N/A,#N/A,TRUE,"Long Form Dilution";#N/A,#N/A,TRUE,"AVP";#N/A,#N/A,TRUE,"Has-Gets";#N/A,#N/A,TRUE,"Contribution"}</definedName>
    <definedName name="wrn.Accretion._.Dilution._4" hidden="1">{#N/A,#N/A,TRUE,"Snapshot";#N/A,#N/A,TRUE,"PE at Different Premiums";#N/A,#N/A,TRUE,"EBITDA at Different Premiums";#N/A,#N/A,TRUE,"Long Form Dilution";#N/A,#N/A,TRUE,"AVP";#N/A,#N/A,TRUE,"Has-Gets";#N/A,#N/A,TRUE,"Contribution"}</definedName>
    <definedName name="wrn.Accretion._.Dilution._5" localSheetId="15" hidden="1">{#N/A,#N/A,TRUE,"Snapshot";#N/A,#N/A,TRUE,"PE at Different Premiums";#N/A,#N/A,TRUE,"EBITDA at Different Premiums";#N/A,#N/A,TRUE,"Long Form Dilution";#N/A,#N/A,TRUE,"AVP";#N/A,#N/A,TRUE,"Has-Gets";#N/A,#N/A,TRUE,"Contribution"}</definedName>
    <definedName name="wrn.Accretion._.Dilution._5" hidden="1">{#N/A,#N/A,TRUE,"Snapshot";#N/A,#N/A,TRUE,"PE at Different Premiums";#N/A,#N/A,TRUE,"EBITDA at Different Premiums";#N/A,#N/A,TRUE,"Long Form Dilution";#N/A,#N/A,TRUE,"AVP";#N/A,#N/A,TRUE,"Has-Gets";#N/A,#N/A,TRUE,"Contribution"}</definedName>
    <definedName name="wrn.ACIONCONSELHO._.01." localSheetId="1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1" localSheetId="1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2" localSheetId="1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2"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3" localSheetId="1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3"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4" localSheetId="1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4"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5" localSheetId="1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localSheetId="1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1" localSheetId="1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1"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2" localSheetId="1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3" localSheetId="1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3"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4" localSheetId="1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4"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5" localSheetId="1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1"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1"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2"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2"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3"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3"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4"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5"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localSheetId="1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1" localSheetId="1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1"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2" localSheetId="1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2"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3" localSheetId="1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3"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4" localSheetId="1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4"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5" localSheetId="1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oaplic." localSheetId="15" hidden="1">{#N/A,#N/A,FALSE,"ACOAPLIC"}</definedName>
    <definedName name="wrn.acoaplic." hidden="1">{#N/A,#N/A,FALSE,"ACOAPLIC"}</definedName>
    <definedName name="wrn.acocim." localSheetId="15" hidden="1">{#N/A,#N/A,FALSE,"ACOCIM"}</definedName>
    <definedName name="wrn.acocim." hidden="1">{#N/A,#N/A,FALSE,"ACOCIM"}</definedName>
    <definedName name="wrn.acodecam." localSheetId="15" hidden="1">{#N/A,#N/A,FALSE,"ACODECAM"}</definedName>
    <definedName name="wrn.acodecam." hidden="1">{#N/A,#N/A,FALSE,"ACODECAM"}</definedName>
    <definedName name="wrn.acodecec." localSheetId="15" hidden="1">{#N/A,#N/A,FALSE,"ACODECEC"}</definedName>
    <definedName name="wrn.acodecec." hidden="1">{#N/A,#N/A,FALSE,"ACODECEC"}</definedName>
    <definedName name="wrn.acodemab." localSheetId="15" hidden="1">{#N/A,#N/A,FALSE,"ACODEMAB"}</definedName>
    <definedName name="wrn.acodemab." hidden="1">{#N/A,#N/A,FALSE,"ACODEMAB"}</definedName>
    <definedName name="wrn.acodemar." localSheetId="15" hidden="1">{#N/A,#N/A,FALSE,"ACODEMAR"}</definedName>
    <definedName name="wrn.acodemar." hidden="1">{#N/A,#N/A,FALSE,"ACODEMAR"}</definedName>
    <definedName name="wrn.acodepra." localSheetId="15" hidden="1">{#N/A,#N/A,FALSE,"ACODEPRA"}</definedName>
    <definedName name="wrn.acodepra." hidden="1">{#N/A,#N/A,FALSE,"ACODEPRA"}</definedName>
    <definedName name="wrn.acoderin." localSheetId="15" hidden="1">{#N/A,#N/A,FALSE,"ACODERIN"}</definedName>
    <definedName name="wrn.acoderin." hidden="1">{#N/A,#N/A,FALSE,"ACODERIN"}</definedName>
    <definedName name="wrn.acodespa." localSheetId="15" hidden="1">{#N/A,#N/A,FALSE,"ACODESPA"}</definedName>
    <definedName name="wrn.acodespa." hidden="1">{#N/A,#N/A,FALSE,"ACODESPA"}</definedName>
    <definedName name="wrn.acodtvm." localSheetId="15" hidden="1">{#N/A,#N/A,FALSE,"ACODTVM"}</definedName>
    <definedName name="wrn.acodtvm." hidden="1">{#N/A,#N/A,FALSE,"ACODTVM"}</definedName>
    <definedName name="wrn.acoglob." localSheetId="15" hidden="1">{#N/A,#N/A,FALSE,"ACOGLOB"}</definedName>
    <definedName name="wrn.acoglob." hidden="1">{#N/A,#N/A,FALSE,"ACOGLOB"}</definedName>
    <definedName name="wrn.acoimob." localSheetId="15" hidden="1">{#N/A,#N/A,FALSE,"ACOIMOB"}</definedName>
    <definedName name="wrn.acoimob." hidden="1">{#N/A,#N/A,FALSE,"ACOIMOB"}</definedName>
    <definedName name="wrn.acorecom." localSheetId="15" hidden="1">{#N/A,#N/A,FALSE,"ACORECOM"}</definedName>
    <definedName name="wrn.acorecom." hidden="1">{#N/A,#N/A,FALSE,"ACORECOM"}</definedName>
    <definedName name="wrn.acorecre." localSheetId="15" hidden="1">{#N/A,#N/A,FALSE,"ACORECRE"}</definedName>
    <definedName name="wrn.acorecre." hidden="1">{#N/A,#N/A,FALSE,"ACORECRE"}</definedName>
    <definedName name="wrn.acoreglo." localSheetId="15" hidden="1">{#N/A,#N/A,FALSE,"ACOREGLO"}</definedName>
    <definedName name="wrn.acoreglo." hidden="1">{#N/A,#N/A,FALSE,"ACOREGLO"}</definedName>
    <definedName name="wrn.acoseg." localSheetId="15" hidden="1">{#N/A,#N/A,FALSE,"ACOSEG"}</definedName>
    <definedName name="wrn.acoseg." hidden="1">{#N/A,#N/A,FALSE,"ACOSEG"}</definedName>
    <definedName name="wrn.acovolre." localSheetId="15" hidden="1">{#N/A,#N/A,FALSE,"ACOVOLRE"}</definedName>
    <definedName name="wrn.acovolre." hidden="1">{#N/A,#N/A,FALSE,"ACOVOLRE"}</definedName>
    <definedName name="wrn.Actual." localSheetId="15" hidden="1">{"Title - AER",#N/A,FALSE,"TITLE";"Summary - Actual - AER",#N/A,FALSE,"SUMMARY - ACTUAL"}</definedName>
    <definedName name="wrn.Actual." localSheetId="9" hidden="1">{"Title - AER",#N/A,FALSE,"TITLE";"Summary - Actual - AER",#N/A,FALSE,"SUMMARY - ACTUAL"}</definedName>
    <definedName name="wrn.Actual." localSheetId="10" hidden="1">{"Title - AER",#N/A,FALSE,"TITLE";"Summary - Actual - AER",#N/A,FALSE,"SUMMARY - ACTUAL"}</definedName>
    <definedName name="wrn.Actual." localSheetId="12" hidden="1">{"Title - AER",#N/A,FALSE,"TITLE";"Summary - Actual - AER",#N/A,FALSE,"SUMMARY - ACTUAL"}</definedName>
    <definedName name="wrn.Actual." localSheetId="11" hidden="1">{"Title - AER",#N/A,FALSE,"TITLE";"Summary - Actual - AER",#N/A,FALSE,"SUMMARY - ACTUAL"}</definedName>
    <definedName name="wrn.Actual." hidden="1">{"Title - AER",#N/A,FALSE,"TITLE";"Summary - Actual - AER",#N/A,FALSE,"SUMMARY - ACTUAL"}</definedName>
    <definedName name="wrn.Aging._.and._.Trend._.Analysis." localSheetId="15"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5"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localSheetId="15"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localSheetId="15"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localSheetId="15"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localSheetId="15"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LL." localSheetId="15"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4"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5" localSheetId="1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FIN2." localSheetId="15" hidden="1">{"SCH35",#N/A,FALSE,"5X3";"SCH36",#N/A,FALSE,"5X3";"SCH37",#N/A,FALSE,"5X3";"SCH38",#N/A,FALSE,"5X3";"SCH39A",#N/A,FALSE,"5X3";"SCH39B",#N/A,FALSE,"5X3";"SCH40",#N/A,FALSE,"5X3"}</definedName>
    <definedName name="wrn.ALL.FIN2." hidden="1">{"SCH35",#N/A,FALSE,"5X3";"SCH36",#N/A,FALSE,"5X3";"SCH37",#N/A,FALSE,"5X3";"SCH38",#N/A,FALSE,"5X3";"SCH39A",#N/A,FALSE,"5X3";"SCH39B",#N/A,FALSE,"5X3";"SCH40",#N/A,FALSE,"5X3"}</definedName>
    <definedName name="wrn.ALL_HR." localSheetId="15" hidden="1">{"SCH66",#N/A,FALSE,"SCH66";"sch66a",#N/A,FALSE,"SCH66A";"SCH67",#N/A,FALSE,"SCH67";"SCH68",#N/A,FALSE,"SCH68";"SCH69",#N/A,FALSE,"SCH69";"sch701",#N/A,FALSE,"SCH70";"sch702",#N/A,FALSE,"SCH70";"SCH81",#N/A,FALSE,"SCH81";"SCH821",#N/A,FALSE,"SCH82";"SCH822",#N/A,FALSE,"SCH82"}</definedName>
    <definedName name="wrn.ALL_HR." hidden="1">{"SCH66",#N/A,FALSE,"SCH66";"sch66a",#N/A,FALSE,"SCH66A";"SCH67",#N/A,FALSE,"SCH67";"SCH68",#N/A,FALSE,"SCH68";"SCH69",#N/A,FALSE,"SCH69";"sch701",#N/A,FALSE,"SCH70";"sch702",#N/A,FALSE,"SCH70";"SCH81",#N/A,FALSE,"SCH81";"SCH821",#N/A,FALSE,"SCH82";"SCH822",#N/A,FALSE,"SCH82"}</definedName>
    <definedName name="wrn.All_Plandol." localSheetId="15" hidden="1">{"sch24",#N/A,FALSE,"summary";"sch40",#N/A,FALSE,"summary";"sch42",#N/A,FALSE,"summary";"sch25",#N/A,FALSE,"monthly";"sch41",#N/A,FALSE,"monthly";"sch43",#N/A,FALSE,"monthly";"sch44",#N/A,FALSE,"monthly";"sch56",#N/A,FALSE,"monthly";"sch57",#N/A,FALSE,"monthly";"sch59",#N/A,FALSE,"monthly";"sch76",#N/A,FALSE,"monthly";"sch77",#N/A,FALSE,"monthly";"sch78",#N/A,FALSE,"monthly";"sch79",#N/A,FALSE,"monthly";"sch80",#N/A,FALSE,"monthly";"sch32",#N/A,FALSE,"ebitrecs";"sch33",#N/A,FALSE,"ebitrecs";"sch34",#N/A,FALSE,"ebitrecs";"sch35",#N/A,FALSE,"ebitrecs";"sch36",#N/A,FALSE,"ebitrecs";"sch37",#N/A,FALSE,"ebitrecs";"sch38",#N/A,FALSE,"ebitrecs";"sch39",#N/A,FALSE,"ebitrecs";"sch53",#N/A,FALSE,"value";"sch60",#N/A,FALSE,"upside";"sch61",#N/A,FALSE,"upside";"sch54",#N/A,FALSE,"value";"sch45",#N/A,FALSE,"5b5f";"sch46",#N/A,FALSE,"5b5f";"sch47",#N/A,FALSE,"5b5f";"sch48",#N/A,FALSE,"5b5f";"sch49",#N/A,FALSE,"5b5f";"sch501",#N/A,FALSE,"5b5f";"sch502",#N/A,FALSE,"5b5f";"sch51",#N/A,FALSE,"5b5f";"sch55",#N/A,FALSE,"eva";"sch63",#N/A,FALSE,"eva";"sch64",#N/A,FALSE,"eva";"sch65",#N/A,FALSE,"eva";"sch6",#N/A,FALSE,"SCH6";"sch26",#N/A,FALSE,"SCH26";"sch7",#N/A,FALSE,"SCH7";"sch27",#N/A,FALSE,"SCH27";"sch28",#N/A,FALSE,"SCH28";"sch29",#N/A,FALSE,"SCH29";"sch30",#N/A,FALSE,"SCH30";"sch31",#N/A,FALSE,"SCH31";"sch521",#N/A,FALSE,"SCH52";"sch522",#N/A,FALSE,"SCH52";"sch523",#N/A,FALSE,"SCH52";"sch58",#N/A,FALSE,"SCH58";"sch62",#N/A,FALSE,"SCH62"}</definedName>
    <definedName name="wrn.All_Plandol." hidden="1">{"sch24",#N/A,FALSE,"summary";"sch40",#N/A,FALSE,"summary";"sch42",#N/A,FALSE,"summary";"sch25",#N/A,FALSE,"monthly";"sch41",#N/A,FALSE,"monthly";"sch43",#N/A,FALSE,"monthly";"sch44",#N/A,FALSE,"monthly";"sch56",#N/A,FALSE,"monthly";"sch57",#N/A,FALSE,"monthly";"sch59",#N/A,FALSE,"monthly";"sch76",#N/A,FALSE,"monthly";"sch77",#N/A,FALSE,"monthly";"sch78",#N/A,FALSE,"monthly";"sch79",#N/A,FALSE,"monthly";"sch80",#N/A,FALSE,"monthly";"sch32",#N/A,FALSE,"ebitrecs";"sch33",#N/A,FALSE,"ebitrecs";"sch34",#N/A,FALSE,"ebitrecs";"sch35",#N/A,FALSE,"ebitrecs";"sch36",#N/A,FALSE,"ebitrecs";"sch37",#N/A,FALSE,"ebitrecs";"sch38",#N/A,FALSE,"ebitrecs";"sch39",#N/A,FALSE,"ebitrecs";"sch53",#N/A,FALSE,"value";"sch60",#N/A,FALSE,"upside";"sch61",#N/A,FALSE,"upside";"sch54",#N/A,FALSE,"value";"sch45",#N/A,FALSE,"5b5f";"sch46",#N/A,FALSE,"5b5f";"sch47",#N/A,FALSE,"5b5f";"sch48",#N/A,FALSE,"5b5f";"sch49",#N/A,FALSE,"5b5f";"sch501",#N/A,FALSE,"5b5f";"sch502",#N/A,FALSE,"5b5f";"sch51",#N/A,FALSE,"5b5f";"sch55",#N/A,FALSE,"eva";"sch63",#N/A,FALSE,"eva";"sch64",#N/A,FALSE,"eva";"sch65",#N/A,FALSE,"eva";"sch6",#N/A,FALSE,"SCH6";"sch26",#N/A,FALSE,"SCH26";"sch7",#N/A,FALSE,"SCH7";"sch27",#N/A,FALSE,"SCH27";"sch28",#N/A,FALSE,"SCH28";"sch29",#N/A,FALSE,"SCH29";"sch30",#N/A,FALSE,"SCH30";"sch31",#N/A,FALSE,"SCH31";"sch521",#N/A,FALSE,"SCH52";"sch522",#N/A,FALSE,"SCH52";"sch523",#N/A,FALSE,"SCH52";"sch58",#N/A,FALSE,"SCH58";"sch62",#N/A,FALSE,"SCH62"}</definedName>
    <definedName name="wrn.Assumptions." localSheetId="15" hidden="1">{"Assump1",#N/A,TRUE,"Assumptions";"Assump2",#N/A,TRUE,"Assumptions"}</definedName>
    <definedName name="wrn.Assumptions." localSheetId="9" hidden="1">{"Assump1",#N/A,TRUE,"Assumptions";"Assump2",#N/A,TRUE,"Assumptions"}</definedName>
    <definedName name="wrn.Assumptions." localSheetId="10" hidden="1">{"Assump1",#N/A,TRUE,"Assumptions";"Assump2",#N/A,TRUE,"Assumptions"}</definedName>
    <definedName name="wrn.Assumptions." localSheetId="12" hidden="1">{"Assump1",#N/A,TRUE,"Assumptions";"Assump2",#N/A,TRUE,"Assumptions"}</definedName>
    <definedName name="wrn.Assumptions." localSheetId="11" hidden="1">{"Assump1",#N/A,TRUE,"Assumptions";"Assump2",#N/A,TRUE,"Assumptions"}</definedName>
    <definedName name="wrn.Assumptions." hidden="1">{"Assump1",#N/A,TRUE,"Assumptions";"Assump2",#N/A,TRUE,"Assumptions"}</definedName>
    <definedName name="wrn.B._.P._.TDS."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ALANÇOS." localSheetId="15"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oard._.Pack." localSheetId="15" hidden="1">{"Board Income Statement",#N/A,FALSE,"Board Summary";"Board Balance Sheet",#N/A,FALSE,"Board Summary";"Board Cash Flow",#N/A,FALSE,"Board Summary"}</definedName>
    <definedName name="wrn.Board._.Pack." hidden="1">{"Board Income Statement",#N/A,FALSE,"Board Summary";"Board Balance Sheet",#N/A,FALSE,"Board Summary";"Board Cash Flow",#N/A,FALSE,"Board Summary"}</definedName>
    <definedName name="wrn.Board._.Pack._1" localSheetId="15" hidden="1">{"Board Income Statement",#N/A,FALSE,"Board Summary";"Board Balance Sheet",#N/A,FALSE,"Board Summary";"Board Cash Flow",#N/A,FALSE,"Board Summary"}</definedName>
    <definedName name="wrn.Board._.Pack._1" hidden="1">{"Board Income Statement",#N/A,FALSE,"Board Summary";"Board Balance Sheet",#N/A,FALSE,"Board Summary";"Board Cash Flow",#N/A,FALSE,"Board Summary"}</definedName>
    <definedName name="wrn.Board._.Pack._2" localSheetId="15" hidden="1">{"Board Income Statement",#N/A,FALSE,"Board Summary";"Board Balance Sheet",#N/A,FALSE,"Board Summary";"Board Cash Flow",#N/A,FALSE,"Board Summary"}</definedName>
    <definedName name="wrn.Board._.Pack._2" hidden="1">{"Board Income Statement",#N/A,FALSE,"Board Summary";"Board Balance Sheet",#N/A,FALSE,"Board Summary";"Board Cash Flow",#N/A,FALSE,"Board Summary"}</definedName>
    <definedName name="wrn.Board._.Pack._3" localSheetId="15" hidden="1">{"Board Income Statement",#N/A,FALSE,"Board Summary";"Board Balance Sheet",#N/A,FALSE,"Board Summary";"Board Cash Flow",#N/A,FALSE,"Board Summary"}</definedName>
    <definedName name="wrn.Board._.Pack._3" hidden="1">{"Board Income Statement",#N/A,FALSE,"Board Summary";"Board Balance Sheet",#N/A,FALSE,"Board Summary";"Board Cash Flow",#N/A,FALSE,"Board Summary"}</definedName>
    <definedName name="wrn.Board._.Pack._4" localSheetId="15" hidden="1">{"Board Income Statement",#N/A,FALSE,"Board Summary";"Board Balance Sheet",#N/A,FALSE,"Board Summary";"Board Cash Flow",#N/A,FALSE,"Board Summary"}</definedName>
    <definedName name="wrn.Board._.Pack._4" hidden="1">{"Board Income Statement",#N/A,FALSE,"Board Summary";"Board Balance Sheet",#N/A,FALSE,"Board Summary";"Board Cash Flow",#N/A,FALSE,"Board Summary"}</definedName>
    <definedName name="wrn.Board._.Pack._5" localSheetId="15" hidden="1">{"Board Income Statement",#N/A,FALSE,"Board Summary";"Board Balance Sheet",#N/A,FALSE,"Board Summary";"Board Cash Flow",#N/A,FALSE,"Board Summary"}</definedName>
    <definedName name="wrn.Board._.Pack._5" hidden="1">{"Board Income Statement",#N/A,FALSE,"Board Summary";"Board Balance Sheet",#N/A,FALSE,"Board Summary";"Board Cash Flow",#N/A,FALSE,"Board Summary"}</definedName>
    <definedName name="wrn.Budget." localSheetId="15" hidden="1">{"Title - BER",#N/A,FALSE,"TITLE"}</definedName>
    <definedName name="wrn.Budget." localSheetId="9" hidden="1">{"Title - BER",#N/A,FALSE,"TITLE"}</definedName>
    <definedName name="wrn.Budget." localSheetId="10" hidden="1">{"Title - BER",#N/A,FALSE,"TITLE"}</definedName>
    <definedName name="wrn.Budget." localSheetId="12" hidden="1">{"Title - BER",#N/A,FALSE,"TITLE"}</definedName>
    <definedName name="wrn.Budget." localSheetId="11" hidden="1">{"Title - BER",#N/A,FALSE,"TITLE"}</definedName>
    <definedName name="wrn.Budget." hidden="1">{"Title - BER",#N/A,FALSE,"TITLE"}</definedName>
    <definedName name="wrn.cacri." localSheetId="15" hidden="1">{#N/A,#N/A,FALSE,"RESUMO"}</definedName>
    <definedName name="wrn.cacri." hidden="1">{#N/A,#N/A,FALSE,"RESUMO"}</definedName>
    <definedName name="wrn.CapersPlotter." localSheetId="15" hidden="1">{#N/A,#N/A,FALSE,"DI 2 YEAR MASTER SCHEDULE"}</definedName>
    <definedName name="wrn.CapersPlotter." hidden="1">{#N/A,#N/A,FALSE,"DI 2 YEAR MASTER SCHEDULE"}</definedName>
    <definedName name="wrn.CapersPlotter._1" localSheetId="15" hidden="1">{#N/A,#N/A,FALSE,"DI 2 YEAR MASTER SCHEDULE"}</definedName>
    <definedName name="wrn.CapersPlotter._1" hidden="1">{#N/A,#N/A,FALSE,"DI 2 YEAR MASTER SCHEDULE"}</definedName>
    <definedName name="wrn.CapersPlotter._2" localSheetId="15" hidden="1">{#N/A,#N/A,FALSE,"DI 2 YEAR MASTER SCHEDULE"}</definedName>
    <definedName name="wrn.CapersPlotter._2" hidden="1">{#N/A,#N/A,FALSE,"DI 2 YEAR MASTER SCHEDULE"}</definedName>
    <definedName name="wrn.CapersPlotter._3" localSheetId="15" hidden="1">{#N/A,#N/A,FALSE,"DI 2 YEAR MASTER SCHEDULE"}</definedName>
    <definedName name="wrn.CapersPlotter._3" hidden="1">{#N/A,#N/A,FALSE,"DI 2 YEAR MASTER SCHEDULE"}</definedName>
    <definedName name="wrn.CapersPlotter._4" localSheetId="15" hidden="1">{#N/A,#N/A,FALSE,"DI 2 YEAR MASTER SCHEDULE"}</definedName>
    <definedName name="wrn.CapersPlotter._4" hidden="1">{#N/A,#N/A,FALSE,"DI 2 YEAR MASTER SCHEDULE"}</definedName>
    <definedName name="wrn.CapersPlotter._5" localSheetId="15" hidden="1">{#N/A,#N/A,FALSE,"DI 2 YEAR MASTER SCHEDULE"}</definedName>
    <definedName name="wrn.CapersPlotter._5" hidden="1">{#N/A,#N/A,FALSE,"DI 2 YEAR MASTER SCHEDULE"}</definedName>
    <definedName name="wrn.Carrefour._.Worse._.Case." localSheetId="15"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arrefour._.Worse._.Case._1" localSheetId="15" hidden="1">{#N/A,#N/A,TRUE,"DIVIDER PAGE";#N/A,#N/A,TRUE,"Exist + Reg A IS";#N/A,#N/A,TRUE,"Summary IS exc. B";#N/A,#N/A,TRUE,"New Stores";#N/A,#N/A,TRUE,"Existing DCF";#N/A,#N/A,TRUE,"Region A DCF";#N/A,#N/A,TRUE,"Existing + Reg. A DCF"}</definedName>
    <definedName name="wrn.Carrefour._.Worse._.Case._1" hidden="1">{#N/A,#N/A,TRUE,"DIVIDER PAGE";#N/A,#N/A,TRUE,"Exist + Reg A IS";#N/A,#N/A,TRUE,"Summary IS exc. B";#N/A,#N/A,TRUE,"New Stores";#N/A,#N/A,TRUE,"Existing DCF";#N/A,#N/A,TRUE,"Region A DCF";#N/A,#N/A,TRUE,"Existing + Reg. A DCF"}</definedName>
    <definedName name="wrn.Carrefour._.Worse._.Case._2" localSheetId="15" hidden="1">{#N/A,#N/A,TRUE,"DIVIDER PAGE";#N/A,#N/A,TRUE,"Exist + Reg A IS";#N/A,#N/A,TRUE,"Summary IS exc. B";#N/A,#N/A,TRUE,"New Stores";#N/A,#N/A,TRUE,"Existing DCF";#N/A,#N/A,TRUE,"Region A DCF";#N/A,#N/A,TRUE,"Existing + Reg. A DCF"}</definedName>
    <definedName name="wrn.Carrefour._.Worse._.Case._2" hidden="1">{#N/A,#N/A,TRUE,"DIVIDER PAGE";#N/A,#N/A,TRUE,"Exist + Reg A IS";#N/A,#N/A,TRUE,"Summary IS exc. B";#N/A,#N/A,TRUE,"New Stores";#N/A,#N/A,TRUE,"Existing DCF";#N/A,#N/A,TRUE,"Region A DCF";#N/A,#N/A,TRUE,"Existing + Reg. A DCF"}</definedName>
    <definedName name="wrn.Carrefour._.Worse._.Case._3" localSheetId="15" hidden="1">{#N/A,#N/A,TRUE,"DIVIDER PAGE";#N/A,#N/A,TRUE,"Exist + Reg A IS";#N/A,#N/A,TRUE,"Summary IS exc. B";#N/A,#N/A,TRUE,"New Stores";#N/A,#N/A,TRUE,"Existing DCF";#N/A,#N/A,TRUE,"Region A DCF";#N/A,#N/A,TRUE,"Existing + Reg. A DCF"}</definedName>
    <definedName name="wrn.Carrefour._.Worse._.Case._3" hidden="1">{#N/A,#N/A,TRUE,"DIVIDER PAGE";#N/A,#N/A,TRUE,"Exist + Reg A IS";#N/A,#N/A,TRUE,"Summary IS exc. B";#N/A,#N/A,TRUE,"New Stores";#N/A,#N/A,TRUE,"Existing DCF";#N/A,#N/A,TRUE,"Region A DCF";#N/A,#N/A,TRUE,"Existing + Reg. A DCF"}</definedName>
    <definedName name="wrn.Carrefour._.Worse._.Case._4" localSheetId="15" hidden="1">{#N/A,#N/A,TRUE,"DIVIDER PAGE";#N/A,#N/A,TRUE,"Exist + Reg A IS";#N/A,#N/A,TRUE,"Summary IS exc. B";#N/A,#N/A,TRUE,"New Stores";#N/A,#N/A,TRUE,"Existing DCF";#N/A,#N/A,TRUE,"Region A DCF";#N/A,#N/A,TRUE,"Existing + Reg. A DCF"}</definedName>
    <definedName name="wrn.Carrefour._.Worse._.Case._4" hidden="1">{#N/A,#N/A,TRUE,"DIVIDER PAGE";#N/A,#N/A,TRUE,"Exist + Reg A IS";#N/A,#N/A,TRUE,"Summary IS exc. B";#N/A,#N/A,TRUE,"New Stores";#N/A,#N/A,TRUE,"Existing DCF";#N/A,#N/A,TRUE,"Region A DCF";#N/A,#N/A,TRUE,"Existing + Reg. A DCF"}</definedName>
    <definedName name="wrn.Carrefour._.Worse._.Case._5" localSheetId="15" hidden="1">{#N/A,#N/A,TRUE,"DIVIDER PAGE";#N/A,#N/A,TRUE,"Exist + Reg A IS";#N/A,#N/A,TRUE,"Summary IS exc. B";#N/A,#N/A,TRUE,"New Stores";#N/A,#N/A,TRUE,"Existing DCF";#N/A,#N/A,TRUE,"Region A DCF";#N/A,#N/A,TRUE,"Existing + Reg. A DCF"}</definedName>
    <definedName name="wrn.Carrefour._.Worse._.Case._5" hidden="1">{#N/A,#N/A,TRUE,"DIVIDER PAGE";#N/A,#N/A,TRUE,"Exist + Reg A IS";#N/A,#N/A,TRUE,"Summary IS exc. B";#N/A,#N/A,TRUE,"New Stores";#N/A,#N/A,TRUE,"Existing DCF";#N/A,#N/A,TRUE,"Region A DCF";#N/A,#N/A,TRUE,"Existing + Reg. A DCF"}</definedName>
    <definedName name="wrn.COMBINED." localSheetId="15" hidden="1">{#N/A,#N/A,FALSE,"INPUTS";#N/A,#N/A,FALSE,"PROFORMA BSHEET";#N/A,#N/A,FALSE,"COMBINED";#N/A,#N/A,FALSE,"HIGH YIELD";#N/A,#N/A,FALSE,"COMB_GRAPHS"}</definedName>
    <definedName name="wrn.COMBINED." hidden="1">{#N/A,#N/A,FALSE,"INPUTS";#N/A,#N/A,FALSE,"PROFORMA BSHEET";#N/A,#N/A,FALSE,"COMBINED";#N/A,#N/A,FALSE,"HIGH YIELD";#N/A,#N/A,FALSE,"COMB_GRAPHS"}</definedName>
    <definedName name="wrn.Company._.Analysis." localSheetId="15"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mpany._.Analysis._1" localSheetId="15" hidden="1">{#N/A,#N/A,TRUE,"Summary LTM";#N/A,#N/A,TRUE,"95-97";#N/A,#N/A,TRUE,"97 US &amp; Peso Sum";#N/A,#N/A,TRUE,"1997 Peso Comparison";#N/A,#N/A,TRUE,"97 IS per store";#N/A,#N/A,TRUE,"96 IS per store";#N/A,#N/A,TRUE,"95 IS per store"}</definedName>
    <definedName name="wrn.Company._.Analysis._1" hidden="1">{#N/A,#N/A,TRUE,"Summary LTM";#N/A,#N/A,TRUE,"95-97";#N/A,#N/A,TRUE,"97 US &amp; Peso Sum";#N/A,#N/A,TRUE,"1997 Peso Comparison";#N/A,#N/A,TRUE,"97 IS per store";#N/A,#N/A,TRUE,"96 IS per store";#N/A,#N/A,TRUE,"95 IS per store"}</definedName>
    <definedName name="wrn.Company._.Analysis._2" localSheetId="15" hidden="1">{#N/A,#N/A,TRUE,"Summary LTM";#N/A,#N/A,TRUE,"95-97";#N/A,#N/A,TRUE,"97 US &amp; Peso Sum";#N/A,#N/A,TRUE,"1997 Peso Comparison";#N/A,#N/A,TRUE,"97 IS per store";#N/A,#N/A,TRUE,"96 IS per store";#N/A,#N/A,TRUE,"95 IS per store"}</definedName>
    <definedName name="wrn.Company._.Analysis._2" hidden="1">{#N/A,#N/A,TRUE,"Summary LTM";#N/A,#N/A,TRUE,"95-97";#N/A,#N/A,TRUE,"97 US &amp; Peso Sum";#N/A,#N/A,TRUE,"1997 Peso Comparison";#N/A,#N/A,TRUE,"97 IS per store";#N/A,#N/A,TRUE,"96 IS per store";#N/A,#N/A,TRUE,"95 IS per store"}</definedName>
    <definedName name="wrn.Company._.Analysis._3" localSheetId="15" hidden="1">{#N/A,#N/A,TRUE,"Summary LTM";#N/A,#N/A,TRUE,"95-97";#N/A,#N/A,TRUE,"97 US &amp; Peso Sum";#N/A,#N/A,TRUE,"1997 Peso Comparison";#N/A,#N/A,TRUE,"97 IS per store";#N/A,#N/A,TRUE,"96 IS per store";#N/A,#N/A,TRUE,"95 IS per store"}</definedName>
    <definedName name="wrn.Company._.Analysis._3" hidden="1">{#N/A,#N/A,TRUE,"Summary LTM";#N/A,#N/A,TRUE,"95-97";#N/A,#N/A,TRUE,"97 US &amp; Peso Sum";#N/A,#N/A,TRUE,"1997 Peso Comparison";#N/A,#N/A,TRUE,"97 IS per store";#N/A,#N/A,TRUE,"96 IS per store";#N/A,#N/A,TRUE,"95 IS per store"}</definedName>
    <definedName name="wrn.Company._.Analysis._4" localSheetId="15" hidden="1">{#N/A,#N/A,TRUE,"Summary LTM";#N/A,#N/A,TRUE,"95-97";#N/A,#N/A,TRUE,"97 US &amp; Peso Sum";#N/A,#N/A,TRUE,"1997 Peso Comparison";#N/A,#N/A,TRUE,"97 IS per store";#N/A,#N/A,TRUE,"96 IS per store";#N/A,#N/A,TRUE,"95 IS per store"}</definedName>
    <definedName name="wrn.Company._.Analysis._4" hidden="1">{#N/A,#N/A,TRUE,"Summary LTM";#N/A,#N/A,TRUE,"95-97";#N/A,#N/A,TRUE,"97 US &amp; Peso Sum";#N/A,#N/A,TRUE,"1997 Peso Comparison";#N/A,#N/A,TRUE,"97 IS per store";#N/A,#N/A,TRUE,"96 IS per store";#N/A,#N/A,TRUE,"95 IS per store"}</definedName>
    <definedName name="wrn.Company._.Analysis._5" localSheetId="15" hidden="1">{#N/A,#N/A,TRUE,"Summary LTM";#N/A,#N/A,TRUE,"95-97";#N/A,#N/A,TRUE,"97 US &amp; Peso Sum";#N/A,#N/A,TRUE,"1997 Peso Comparison";#N/A,#N/A,TRUE,"97 IS per store";#N/A,#N/A,TRUE,"96 IS per store";#N/A,#N/A,TRUE,"95 IS per store"}</definedName>
    <definedName name="wrn.Company._.Analysis._5" hidden="1">{#N/A,#N/A,TRUE,"Summary LTM";#N/A,#N/A,TRUE,"95-97";#N/A,#N/A,TRUE,"97 US &amp; Peso Sum";#N/A,#N/A,TRUE,"1997 Peso Comparison";#N/A,#N/A,TRUE,"97 IS per store";#N/A,#N/A,TRUE,"96 IS per store";#N/A,#N/A,TRUE,"95 IS per store"}</definedName>
    <definedName name="wrn.COMPARATIVO." localSheetId="15" hidden="1">{#N/A,#N/A,FALSE,"COMCCVM"}</definedName>
    <definedName name="wrn.COMPARATIVO." hidden="1">{#N/A,#N/A,FALSE,"COMCCVM"}</definedName>
    <definedName name="wrn.conselho." localSheetId="15" hidden="1">{#N/A,#N/A,FALSE,"Controle";#N/A,#N/A,FALSE,"DRE";#N/A,#N/A,FALSE,"BalanceteR$";#N/A,#N/A,FALSE,"Balancete US$ ";#N/A,#N/A,FALSE,"Dem.Resultado";#N/A,#N/A,FALSE,"balanço";#N/A,#N/A,FALSE,"SUMARY"}</definedName>
    <definedName name="wrn.conselho." hidden="1">{#N/A,#N/A,FALSE,"Controle";#N/A,#N/A,FALSE,"DRE";#N/A,#N/A,FALSE,"BalanceteR$";#N/A,#N/A,FALSE,"Balancete US$ ";#N/A,#N/A,FALSE,"Dem.Resultado";#N/A,#N/A,FALSE,"balanço";#N/A,#N/A,FALSE,"SUMARY"}</definedName>
    <definedName name="wrn.COSTIMP." localSheetId="15" hidden="1">{"sch56",#N/A,FALSE,"savings";"sch64",#N/A,FALSE,"savings"}</definedName>
    <definedName name="wrn.COSTIMP." hidden="1">{"sch56",#N/A,FALSE,"savings";"sch64",#N/A,FALSE,"savings"}</definedName>
    <definedName name="wrn.CSOCIAL." localSheetId="15" hidden="1">{#N/A,#N/A,FALSE,"CSOCIAL"}</definedName>
    <definedName name="wrn.CSOCIAL." hidden="1">{#N/A,#N/A,FALSE,"CSOCIAL"}</definedName>
    <definedName name="wrn.cuadros." localSheetId="15"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9"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0"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2"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1"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def9806." localSheetId="15" hidden="1">{#N/A,#N/A,FALSE,"DEF1";#N/A,#N/A,FALSE,"DEF2";#N/A,#N/A,FALSE,"DEF3"}</definedName>
    <definedName name="wrn.def9806." hidden="1">{#N/A,#N/A,FALSE,"DEF1";#N/A,#N/A,FALSE,"DEF2";#N/A,#N/A,FALSE,"DEF3"}</definedName>
    <definedName name="wrn.def9806._1" localSheetId="15" hidden="1">{#N/A,#N/A,FALSE,"DEF1";#N/A,#N/A,FALSE,"DEF2";#N/A,#N/A,FALSE,"DEF3"}</definedName>
    <definedName name="wrn.def9806._1" hidden="1">{#N/A,#N/A,FALSE,"DEF1";#N/A,#N/A,FALSE,"DEF2";#N/A,#N/A,FALSE,"DEF3"}</definedName>
    <definedName name="wrn.def9806._2" localSheetId="15" hidden="1">{#N/A,#N/A,FALSE,"DEF1";#N/A,#N/A,FALSE,"DEF2";#N/A,#N/A,FALSE,"DEF3"}</definedName>
    <definedName name="wrn.def9806._2" hidden="1">{#N/A,#N/A,FALSE,"DEF1";#N/A,#N/A,FALSE,"DEF2";#N/A,#N/A,FALSE,"DEF3"}</definedName>
    <definedName name="wrn.def9806._3" localSheetId="15" hidden="1">{#N/A,#N/A,FALSE,"DEF1";#N/A,#N/A,FALSE,"DEF2";#N/A,#N/A,FALSE,"DEF3"}</definedName>
    <definedName name="wrn.def9806._3" hidden="1">{#N/A,#N/A,FALSE,"DEF1";#N/A,#N/A,FALSE,"DEF2";#N/A,#N/A,FALSE,"DEF3"}</definedName>
    <definedName name="wrn.def9806._4" localSheetId="15" hidden="1">{#N/A,#N/A,FALSE,"DEF1";#N/A,#N/A,FALSE,"DEF2";#N/A,#N/A,FALSE,"DEF3"}</definedName>
    <definedName name="wrn.def9806._4" hidden="1">{#N/A,#N/A,FALSE,"DEF1";#N/A,#N/A,FALSE,"DEF2";#N/A,#N/A,FALSE,"DEF3"}</definedName>
    <definedName name="wrn.def9806._5" localSheetId="15" hidden="1">{#N/A,#N/A,FALSE,"DEF1";#N/A,#N/A,FALSE,"DEF2";#N/A,#N/A,FALSE,"DEF3"}</definedName>
    <definedName name="wrn.def9806._5" hidden="1">{#N/A,#N/A,FALSE,"DEF1";#N/A,#N/A,FALSE,"DEF2";#N/A,#N/A,FALSE,"DEF3"}</definedName>
    <definedName name="wrn.DespesasPorArea." localSheetId="15" hidden="1">{"TotalGeralDespesasPorArea",#N/A,FALSE,"VinculosAccessEfetivo"}</definedName>
    <definedName name="wrn.DespesasPorArea." hidden="1">{"TotalGeralDespesasPorArea",#N/A,FALSE,"VinculosAccessEfetivo"}</definedName>
    <definedName name="wrn.Dezembro." localSheetId="15"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divestiture." localSheetId="15" hidden="1">{#N/A,#N/A,TRUE,"Overview";#N/A,#N/A,TRUE,"Divest Val";#N/A,#N/A,TRUE,"sources &amp; uses";#N/A,#N/A,TRUE,"Has-Gets Divest"}</definedName>
    <definedName name="wrn.divestiture." hidden="1">{#N/A,#N/A,TRUE,"Overview";#N/A,#N/A,TRUE,"Divest Val";#N/A,#N/A,TRUE,"sources &amp; uses";#N/A,#N/A,TRUE,"Has-Gets Divest"}</definedName>
    <definedName name="wrn.divestiture._1" localSheetId="15" hidden="1">{#N/A,#N/A,TRUE,"Overview";#N/A,#N/A,TRUE,"Divest Val";#N/A,#N/A,TRUE,"sources &amp; uses";#N/A,#N/A,TRUE,"Has-Gets Divest"}</definedName>
    <definedName name="wrn.divestiture._1" hidden="1">{#N/A,#N/A,TRUE,"Overview";#N/A,#N/A,TRUE,"Divest Val";#N/A,#N/A,TRUE,"sources &amp; uses";#N/A,#N/A,TRUE,"Has-Gets Divest"}</definedName>
    <definedName name="wrn.divestiture._2" localSheetId="15" hidden="1">{#N/A,#N/A,TRUE,"Overview";#N/A,#N/A,TRUE,"Divest Val";#N/A,#N/A,TRUE,"sources &amp; uses";#N/A,#N/A,TRUE,"Has-Gets Divest"}</definedName>
    <definedName name="wrn.divestiture._2" hidden="1">{#N/A,#N/A,TRUE,"Overview";#N/A,#N/A,TRUE,"Divest Val";#N/A,#N/A,TRUE,"sources &amp; uses";#N/A,#N/A,TRUE,"Has-Gets Divest"}</definedName>
    <definedName name="wrn.divestiture._3" localSheetId="15" hidden="1">{#N/A,#N/A,TRUE,"Overview";#N/A,#N/A,TRUE,"Divest Val";#N/A,#N/A,TRUE,"sources &amp; uses";#N/A,#N/A,TRUE,"Has-Gets Divest"}</definedName>
    <definedName name="wrn.divestiture._3" hidden="1">{#N/A,#N/A,TRUE,"Overview";#N/A,#N/A,TRUE,"Divest Val";#N/A,#N/A,TRUE,"sources &amp; uses";#N/A,#N/A,TRUE,"Has-Gets Divest"}</definedName>
    <definedName name="wrn.divestiture._4" localSheetId="15" hidden="1">{#N/A,#N/A,TRUE,"Overview";#N/A,#N/A,TRUE,"Divest Val";#N/A,#N/A,TRUE,"sources &amp; uses";#N/A,#N/A,TRUE,"Has-Gets Divest"}</definedName>
    <definedName name="wrn.divestiture._4" hidden="1">{#N/A,#N/A,TRUE,"Overview";#N/A,#N/A,TRUE,"Divest Val";#N/A,#N/A,TRUE,"sources &amp; uses";#N/A,#N/A,TRUE,"Has-Gets Divest"}</definedName>
    <definedName name="wrn.divestiture._5" localSheetId="15" hidden="1">{#N/A,#N/A,TRUE,"Overview";#N/A,#N/A,TRUE,"Divest Val";#N/A,#N/A,TRUE,"sources &amp; uses";#N/A,#N/A,TRUE,"Has-Gets Divest"}</definedName>
    <definedName name="wrn.divestiture._5" hidden="1">{#N/A,#N/A,TRUE,"Overview";#N/A,#N/A,TRUE,"Divest Val";#N/A,#N/A,TRUE,"sources &amp; uses";#N/A,#N/A,TRUE,"Has-Gets Divest"}</definedName>
    <definedName name="wrn.EBITRECS." localSheetId="15" hidden="1">{"SCH31",#N/A,FALSE,"ebitrecs";"SCH32",#N/A,FALSE,"ebitrecs";"SCH33",#N/A,FALSE,"ebitrecs";"SCH34",#N/A,FALSE,"ebitrecs";"SCH35",#N/A,FALSE,"ebitrecs";"SCH36",#N/A,FALSE,"ebitrecs";"SCH37",#N/A,FALSE,"ebitrecs";"SCH38",#N/A,FALSE,"ebitrecs"}</definedName>
    <definedName name="wrn.EBITRECS." hidden="1">{"SCH31",#N/A,FALSE,"ebitrecs";"SCH32",#N/A,FALSE,"ebitrecs";"SCH33",#N/A,FALSE,"ebitrecs";"SCH34",#N/A,FALSE,"ebitrecs";"SCH35",#N/A,FALSE,"ebitrecs";"SCH36",#N/A,FALSE,"ebitrecs";"SCH37",#N/A,FALSE,"ebitrecs";"SCH38",#N/A,FALSE,"ebitrecs"}</definedName>
    <definedName name="wrn.Edutainment._.Priority._.List." localSheetId="15" hidden="1">{#N/A,#N/A,FALSE,"DI 2 YEAR MASTER SCHEDULE"}</definedName>
    <definedName name="wrn.Edutainment._.Priority._.List." hidden="1">{#N/A,#N/A,FALSE,"DI 2 YEAR MASTER SCHEDULE"}</definedName>
    <definedName name="wrn.Edutainment._.Priority._.List._1" localSheetId="15" hidden="1">{#N/A,#N/A,FALSE,"DI 2 YEAR MASTER SCHEDULE"}</definedName>
    <definedName name="wrn.Edutainment._.Priority._.List._1" hidden="1">{#N/A,#N/A,FALSE,"DI 2 YEAR MASTER SCHEDULE"}</definedName>
    <definedName name="wrn.Edutainment._.Priority._.List._2" localSheetId="15" hidden="1">{#N/A,#N/A,FALSE,"DI 2 YEAR MASTER SCHEDULE"}</definedName>
    <definedName name="wrn.Edutainment._.Priority._.List._2" hidden="1">{#N/A,#N/A,FALSE,"DI 2 YEAR MASTER SCHEDULE"}</definedName>
    <definedName name="wrn.Edutainment._.Priority._.List._3" localSheetId="15" hidden="1">{#N/A,#N/A,FALSE,"DI 2 YEAR MASTER SCHEDULE"}</definedName>
    <definedName name="wrn.Edutainment._.Priority._.List._3" hidden="1">{#N/A,#N/A,FALSE,"DI 2 YEAR MASTER SCHEDULE"}</definedName>
    <definedName name="wrn.Edutainment._.Priority._.List._4" localSheetId="15" hidden="1">{#N/A,#N/A,FALSE,"DI 2 YEAR MASTER SCHEDULE"}</definedName>
    <definedName name="wrn.Edutainment._.Priority._.List._4" hidden="1">{#N/A,#N/A,FALSE,"DI 2 YEAR MASTER SCHEDULE"}</definedName>
    <definedName name="wrn.Edutainment._.Priority._.List._5" localSheetId="15" hidden="1">{#N/A,#N/A,FALSE,"DI 2 YEAR MASTER SCHEDULE"}</definedName>
    <definedName name="wrn.Edutainment._.Priority._.List._5" hidden="1">{#N/A,#N/A,FALSE,"DI 2 YEAR MASTER SCHEDULE"}</definedName>
    <definedName name="wrn.EVA." localSheetId="15" hidden="1">{"SCH73",#N/A,FALSE,"eva";"SCH74",#N/A,FALSE,"eva";"SCH75",#N/A,FALSE,"eva"}</definedName>
    <definedName name="wrn.EVA." hidden="1">{"SCH73",#N/A,FALSE,"eva";"SCH74",#N/A,FALSE,"eva";"SCH75",#N/A,FALSE,"eva"}</definedName>
    <definedName name="wrn.EXITO."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1"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2"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3"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4"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5"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ECH._.IMPOSTOS" localSheetId="15"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FECH._.IMPOSTOS." localSheetId="15"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forecast." localSheetId="15" hidden="1">{#N/A,#N/A,FALSE,"model"}</definedName>
    <definedName name="wrn.forecast." hidden="1">{#N/A,#N/A,FALSE,"model"}</definedName>
    <definedName name="wrn.forecast._1" localSheetId="15" hidden="1">{#N/A,#N/A,FALSE,"model"}</definedName>
    <definedName name="wrn.forecast._1" hidden="1">{#N/A,#N/A,FALSE,"model"}</definedName>
    <definedName name="wrn.forecast._2" localSheetId="15" hidden="1">{#N/A,#N/A,FALSE,"model"}</definedName>
    <definedName name="wrn.forecast._2" hidden="1">{#N/A,#N/A,FALSE,"model"}</definedName>
    <definedName name="wrn.forecast._3" localSheetId="15" hidden="1">{#N/A,#N/A,FALSE,"model"}</definedName>
    <definedName name="wrn.forecast._3" hidden="1">{#N/A,#N/A,FALSE,"model"}</definedName>
    <definedName name="wrn.forecast._4" localSheetId="15" hidden="1">{#N/A,#N/A,FALSE,"model"}</definedName>
    <definedName name="wrn.forecast._4" hidden="1">{#N/A,#N/A,FALSE,"model"}</definedName>
    <definedName name="wrn.forecast._5" localSheetId="15" hidden="1">{#N/A,#N/A,FALSE,"model"}</definedName>
    <definedName name="wrn.forecast._5" hidden="1">{#N/A,#N/A,FALSE,"model"}</definedName>
    <definedName name="wrn.forecast2" localSheetId="15" hidden="1">{#N/A,#N/A,FALSE,"model"}</definedName>
    <definedName name="wrn.forecast2" hidden="1">{#N/A,#N/A,FALSE,"model"}</definedName>
    <definedName name="wrn.forecast2_1" localSheetId="15" hidden="1">{#N/A,#N/A,FALSE,"model"}</definedName>
    <definedName name="wrn.forecast2_1" hidden="1">{#N/A,#N/A,FALSE,"model"}</definedName>
    <definedName name="wrn.forecast2_2" localSheetId="15" hidden="1">{#N/A,#N/A,FALSE,"model"}</definedName>
    <definedName name="wrn.forecast2_2" hidden="1">{#N/A,#N/A,FALSE,"model"}</definedName>
    <definedName name="wrn.forecast2_3" localSheetId="15" hidden="1">{#N/A,#N/A,FALSE,"model"}</definedName>
    <definedName name="wrn.forecast2_3" hidden="1">{#N/A,#N/A,FALSE,"model"}</definedName>
    <definedName name="wrn.forecast2_4" localSheetId="15" hidden="1">{#N/A,#N/A,FALSE,"model"}</definedName>
    <definedName name="wrn.forecast2_4" hidden="1">{#N/A,#N/A,FALSE,"model"}</definedName>
    <definedName name="wrn.forecast2_5" localSheetId="15" hidden="1">{#N/A,#N/A,FALSE,"model"}</definedName>
    <definedName name="wrn.forecast2_5" hidden="1">{#N/A,#N/A,FALSE,"model"}</definedName>
    <definedName name="wrn.forecastassumptions." localSheetId="15" hidden="1">{#N/A,#N/A,FALSE,"model"}</definedName>
    <definedName name="wrn.forecastassumptions." hidden="1">{#N/A,#N/A,FALSE,"model"}</definedName>
    <definedName name="wrn.forecastassumptions._1" localSheetId="15" hidden="1">{#N/A,#N/A,FALSE,"model"}</definedName>
    <definedName name="wrn.forecastassumptions._1" hidden="1">{#N/A,#N/A,FALSE,"model"}</definedName>
    <definedName name="wrn.forecastassumptions._2" localSheetId="15" hidden="1">{#N/A,#N/A,FALSE,"model"}</definedName>
    <definedName name="wrn.forecastassumptions._2" hidden="1">{#N/A,#N/A,FALSE,"model"}</definedName>
    <definedName name="wrn.forecastassumptions._3" localSheetId="15" hidden="1">{#N/A,#N/A,FALSE,"model"}</definedName>
    <definedName name="wrn.forecastassumptions._3" hidden="1">{#N/A,#N/A,FALSE,"model"}</definedName>
    <definedName name="wrn.forecastassumptions._4" localSheetId="15" hidden="1">{#N/A,#N/A,FALSE,"model"}</definedName>
    <definedName name="wrn.forecastassumptions._4" hidden="1">{#N/A,#N/A,FALSE,"model"}</definedName>
    <definedName name="wrn.forecastassumptions._5" localSheetId="15" hidden="1">{#N/A,#N/A,FALSE,"model"}</definedName>
    <definedName name="wrn.forecastassumptions._5" hidden="1">{#N/A,#N/A,FALSE,"model"}</definedName>
    <definedName name="wrn.forecastassumptions2" localSheetId="15" hidden="1">{#N/A,#N/A,FALSE,"model"}</definedName>
    <definedName name="wrn.forecastassumptions2" hidden="1">{#N/A,#N/A,FALSE,"model"}</definedName>
    <definedName name="wrn.forecastassumptions2_1" localSheetId="15" hidden="1">{#N/A,#N/A,FALSE,"model"}</definedName>
    <definedName name="wrn.forecastassumptions2_1" hidden="1">{#N/A,#N/A,FALSE,"model"}</definedName>
    <definedName name="wrn.forecastassumptions2_2" localSheetId="15" hidden="1">{#N/A,#N/A,FALSE,"model"}</definedName>
    <definedName name="wrn.forecastassumptions2_2" hidden="1">{#N/A,#N/A,FALSE,"model"}</definedName>
    <definedName name="wrn.forecastassumptions2_3" localSheetId="15" hidden="1">{#N/A,#N/A,FALSE,"model"}</definedName>
    <definedName name="wrn.forecastassumptions2_3" hidden="1">{#N/A,#N/A,FALSE,"model"}</definedName>
    <definedName name="wrn.forecastassumptions2_4" localSheetId="15" hidden="1">{#N/A,#N/A,FALSE,"model"}</definedName>
    <definedName name="wrn.forecastassumptions2_4" hidden="1">{#N/A,#N/A,FALSE,"model"}</definedName>
    <definedName name="wrn.forecastassumptions2_5" localSheetId="15" hidden="1">{#N/A,#N/A,FALSE,"model"}</definedName>
    <definedName name="wrn.forecastassumptions2_5" hidden="1">{#N/A,#N/A,FALSE,"model"}</definedName>
    <definedName name="wrn.forecastROIC." localSheetId="15" hidden="1">{#N/A,#N/A,FALSE,"model"}</definedName>
    <definedName name="wrn.forecastROIC." hidden="1">{#N/A,#N/A,FALSE,"model"}</definedName>
    <definedName name="wrn.forecastROIC._1" localSheetId="15" hidden="1">{#N/A,#N/A,FALSE,"model"}</definedName>
    <definedName name="wrn.forecastROIC._1" hidden="1">{#N/A,#N/A,FALSE,"model"}</definedName>
    <definedName name="wrn.forecastROIC._2" localSheetId="15" hidden="1">{#N/A,#N/A,FALSE,"model"}</definedName>
    <definedName name="wrn.forecastROIC._2" hidden="1">{#N/A,#N/A,FALSE,"model"}</definedName>
    <definedName name="wrn.forecastROIC._3" localSheetId="15" hidden="1">{#N/A,#N/A,FALSE,"model"}</definedName>
    <definedName name="wrn.forecastROIC._3" hidden="1">{#N/A,#N/A,FALSE,"model"}</definedName>
    <definedName name="wrn.forecastROIC._4" localSheetId="15" hidden="1">{#N/A,#N/A,FALSE,"model"}</definedName>
    <definedName name="wrn.forecastROIC._4" hidden="1">{#N/A,#N/A,FALSE,"model"}</definedName>
    <definedName name="wrn.forecastROIC._5" localSheetId="15" hidden="1">{#N/A,#N/A,FALSE,"model"}</definedName>
    <definedName name="wrn.forecastROIC._5" hidden="1">{#N/A,#N/A,FALSE,"model"}</definedName>
    <definedName name="wrn.forecastROIC2" localSheetId="15" hidden="1">{#N/A,#N/A,FALSE,"model"}</definedName>
    <definedName name="wrn.forecastROIC2" hidden="1">{#N/A,#N/A,FALSE,"model"}</definedName>
    <definedName name="wrn.forecastROIC2_1" localSheetId="15" hidden="1">{#N/A,#N/A,FALSE,"model"}</definedName>
    <definedName name="wrn.forecastROIC2_1" hidden="1">{#N/A,#N/A,FALSE,"model"}</definedName>
    <definedName name="wrn.forecastROIC2_2" localSheetId="15" hidden="1">{#N/A,#N/A,FALSE,"model"}</definedName>
    <definedName name="wrn.forecastROIC2_2" hidden="1">{#N/A,#N/A,FALSE,"model"}</definedName>
    <definedName name="wrn.forecastROIC2_3" localSheetId="15" hidden="1">{#N/A,#N/A,FALSE,"model"}</definedName>
    <definedName name="wrn.forecastROIC2_3" hidden="1">{#N/A,#N/A,FALSE,"model"}</definedName>
    <definedName name="wrn.forecastROIC2_4" localSheetId="15" hidden="1">{#N/A,#N/A,FALSE,"model"}</definedName>
    <definedName name="wrn.forecastROIC2_4" hidden="1">{#N/A,#N/A,FALSE,"model"}</definedName>
    <definedName name="wrn.forecastROIC2_5" localSheetId="15" hidden="1">{#N/A,#N/A,FALSE,"model"}</definedName>
    <definedName name="wrn.forecastROIC2_5" hidden="1">{#N/A,#N/A,FALSE,"model"}</definedName>
    <definedName name="wrn.Friendly." localSheetId="15" hidden="1">{#N/A,#N/A,TRUE,"Julio";#N/A,#N/A,TRUE,"Agosto";#N/A,#N/A,TRUE,"BHCo";#N/A,#N/A,TRUE,"Abril";#N/A,#N/A,TRUE,"Pro Forma"}</definedName>
    <definedName name="wrn.Friendly." hidden="1">{#N/A,#N/A,TRUE,"Julio";#N/A,#N/A,TRUE,"Agosto";#N/A,#N/A,TRUE,"BHCo";#N/A,#N/A,TRUE,"Abril";#N/A,#N/A,TRUE,"Pro Forma"}</definedName>
    <definedName name="wrn.Friendly._1" localSheetId="15" hidden="1">{#N/A,#N/A,TRUE,"Julio";#N/A,#N/A,TRUE,"Agosto";#N/A,#N/A,TRUE,"BHCo";#N/A,#N/A,TRUE,"Abril";#N/A,#N/A,TRUE,"Pro Forma"}</definedName>
    <definedName name="wrn.Friendly._1" hidden="1">{#N/A,#N/A,TRUE,"Julio";#N/A,#N/A,TRUE,"Agosto";#N/A,#N/A,TRUE,"BHCo";#N/A,#N/A,TRUE,"Abril";#N/A,#N/A,TRUE,"Pro Forma"}</definedName>
    <definedName name="wrn.Friendly._2" localSheetId="15" hidden="1">{#N/A,#N/A,TRUE,"Julio";#N/A,#N/A,TRUE,"Agosto";#N/A,#N/A,TRUE,"BHCo";#N/A,#N/A,TRUE,"Abril";#N/A,#N/A,TRUE,"Pro Forma"}</definedName>
    <definedName name="wrn.Friendly._2" hidden="1">{#N/A,#N/A,TRUE,"Julio";#N/A,#N/A,TRUE,"Agosto";#N/A,#N/A,TRUE,"BHCo";#N/A,#N/A,TRUE,"Abril";#N/A,#N/A,TRUE,"Pro Forma"}</definedName>
    <definedName name="wrn.Friendly._3" localSheetId="15" hidden="1">{#N/A,#N/A,TRUE,"Julio";#N/A,#N/A,TRUE,"Agosto";#N/A,#N/A,TRUE,"BHCo";#N/A,#N/A,TRUE,"Abril";#N/A,#N/A,TRUE,"Pro Forma"}</definedName>
    <definedName name="wrn.Friendly._3" hidden="1">{#N/A,#N/A,TRUE,"Julio";#N/A,#N/A,TRUE,"Agosto";#N/A,#N/A,TRUE,"BHCo";#N/A,#N/A,TRUE,"Abril";#N/A,#N/A,TRUE,"Pro Forma"}</definedName>
    <definedName name="wrn.Friendly._4" localSheetId="15" hidden="1">{#N/A,#N/A,TRUE,"Julio";#N/A,#N/A,TRUE,"Agosto";#N/A,#N/A,TRUE,"BHCo";#N/A,#N/A,TRUE,"Abril";#N/A,#N/A,TRUE,"Pro Forma"}</definedName>
    <definedName name="wrn.Friendly._4" hidden="1">{#N/A,#N/A,TRUE,"Julio";#N/A,#N/A,TRUE,"Agosto";#N/A,#N/A,TRUE,"BHCo";#N/A,#N/A,TRUE,"Abril";#N/A,#N/A,TRUE,"Pro Forma"}</definedName>
    <definedName name="wrn.Friendly._5" localSheetId="15" hidden="1">{#N/A,#N/A,TRUE,"Julio";#N/A,#N/A,TRUE,"Agosto";#N/A,#N/A,TRUE,"BHCo";#N/A,#N/A,TRUE,"Abril";#N/A,#N/A,TRUE,"Pro Forma"}</definedName>
    <definedName name="wrn.Friendly._5" hidden="1">{#N/A,#N/A,TRUE,"Julio";#N/A,#N/A,TRUE,"Agosto";#N/A,#N/A,TRUE,"BHCo";#N/A,#N/A,TRUE,"Abril";#N/A,#N/A,TRUE,"Pro Forma"}</definedName>
    <definedName name="wrn.Full._.Model." localSheetId="15" hidden="1">{#N/A,#N/A,TRUE,"Cover sheet";#N/A,#N/A,TRUE,"DCF analysis";#N/A,#N/A,TRUE,"WACC calculation"}</definedName>
    <definedName name="wrn.Full._.Model." hidden="1">{#N/A,#N/A,TRUE,"Cover sheet";#N/A,#N/A,TRUE,"DCF analysis";#N/A,#N/A,TRUE,"WACC calculation"}</definedName>
    <definedName name="wrn.Full._.Model._1" localSheetId="15" hidden="1">{#N/A,#N/A,TRUE,"Cover sheet";#N/A,#N/A,TRUE,"DCF analysis";#N/A,#N/A,TRUE,"WACC calculation"}</definedName>
    <definedName name="wrn.Full._.Model._1" hidden="1">{#N/A,#N/A,TRUE,"Cover sheet";#N/A,#N/A,TRUE,"DCF analysis";#N/A,#N/A,TRUE,"WACC calculation"}</definedName>
    <definedName name="wrn.Full._.Model._2" localSheetId="15" hidden="1">{#N/A,#N/A,TRUE,"Cover sheet";#N/A,#N/A,TRUE,"DCF analysis";#N/A,#N/A,TRUE,"WACC calculation"}</definedName>
    <definedName name="wrn.Full._.Model._2" hidden="1">{#N/A,#N/A,TRUE,"Cover sheet";#N/A,#N/A,TRUE,"DCF analysis";#N/A,#N/A,TRUE,"WACC calculation"}</definedName>
    <definedName name="wrn.Full._.Model._3" localSheetId="15" hidden="1">{#N/A,#N/A,TRUE,"Cover sheet";#N/A,#N/A,TRUE,"DCF analysis";#N/A,#N/A,TRUE,"WACC calculation"}</definedName>
    <definedName name="wrn.Full._.Model._3" hidden="1">{#N/A,#N/A,TRUE,"Cover sheet";#N/A,#N/A,TRUE,"DCF analysis";#N/A,#N/A,TRUE,"WACC calculation"}</definedName>
    <definedName name="wrn.Full._.Model._4" localSheetId="15" hidden="1">{#N/A,#N/A,TRUE,"Cover sheet";#N/A,#N/A,TRUE,"DCF analysis";#N/A,#N/A,TRUE,"WACC calculation"}</definedName>
    <definedName name="wrn.Full._.Model._4" hidden="1">{#N/A,#N/A,TRUE,"Cover sheet";#N/A,#N/A,TRUE,"DCF analysis";#N/A,#N/A,TRUE,"WACC calculation"}</definedName>
    <definedName name="wrn.Full._.Model._5" localSheetId="15" hidden="1">{#N/A,#N/A,TRUE,"Cover sheet";#N/A,#N/A,TRUE,"DCF analysis";#N/A,#N/A,TRUE,"WACC calculation"}</definedName>
    <definedName name="wrn.Full._.Model._5" hidden="1">{#N/A,#N/A,TRUE,"Cover sheet";#N/A,#N/A,TRUE,"DCF analysis";#N/A,#N/A,TRUE,"WACC calculation"}</definedName>
    <definedName name="wrn.FULL_PACKAGE." localSheetId="15" hidden="1">{#N/A,#N/A,FALSE,"Checklist";#N/A,#N/A,FALSE,"Sch 1";#N/A,#N/A,FALSE,"Sch 2";#N/A,#N/A,FALSE,"Sch 2A";#N/A,#N/A,FALSE,"Sch 3";#N/A,#N/A,FALSE,"Sch 4";#N/A,#N/A,FALSE,"Sch 5";#N/A,#N/A,FALSE,"Sch 6";#N/A,#N/A,FALSE,"Sch 7";#N/A,#N/A,FALSE,"Sch 7 A";#N/A,#N/A,FALSE,"Sch 7 B";#N/A,#N/A,FALSE,"Sch 8";#N/A,#N/A,FALSE,"Sch 9";#N/A,#N/A,FALSE,"Sch 10";#N/A,#N/A,FALSE,"Sch 11";#N/A,#N/A,FALSE,"Sch 11 A";#N/A,#N/A,FALSE,"Sch12";#N/A,#N/A,FALSE,"Sch13";#N/A,#N/A,FALSE,"Weekly CF";#N/A,#N/A,FALSE,"Detailed Q CF";#N/A,#N/A,FALSE,"Collection";#N/A,#N/A,FALSE,"Revenues Analysis- actuals";#N/A,#N/A,FALSE,"Revenues Analysis - Forecast";#N/A,#N/A,FALSE,"Backlog";#N/A,#N/A,FALSE," mangment P&amp;L";#N/A,#N/A,FALSE,"Restricted cash"}</definedName>
    <definedName name="wrn.FULL_PACKAGE." hidden="1">{#N/A,#N/A,FALSE,"Checklist";#N/A,#N/A,FALSE,"Sch 1";#N/A,#N/A,FALSE,"Sch 2";#N/A,#N/A,FALSE,"Sch 2A";#N/A,#N/A,FALSE,"Sch 3";#N/A,#N/A,FALSE,"Sch 4";#N/A,#N/A,FALSE,"Sch 5";#N/A,#N/A,FALSE,"Sch 6";#N/A,#N/A,FALSE,"Sch 7";#N/A,#N/A,FALSE,"Sch 7 A";#N/A,#N/A,FALSE,"Sch 7 B";#N/A,#N/A,FALSE,"Sch 8";#N/A,#N/A,FALSE,"Sch 9";#N/A,#N/A,FALSE,"Sch 10";#N/A,#N/A,FALSE,"Sch 11";#N/A,#N/A,FALSE,"Sch 11 A";#N/A,#N/A,FALSE,"Sch12";#N/A,#N/A,FALSE,"Sch13";#N/A,#N/A,FALSE,"Weekly CF";#N/A,#N/A,FALSE,"Detailed Q CF";#N/A,#N/A,FALSE,"Collection";#N/A,#N/A,FALSE,"Revenues Analysis- actuals";#N/A,#N/A,FALSE,"Revenues Analysis - Forecast";#N/A,#N/A,FALSE,"Backlog";#N/A,#N/A,FALSE," mangment P&amp;L";#N/A,#N/A,FALSE,"Restricted cash"}</definedName>
    <definedName name="wrn.GER." localSheetId="1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MINI." localSheetId="1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1" localSheetId="1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1"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2" localSheetId="1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2"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3" localSheetId="1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3"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4" localSheetId="1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4"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5" localSheetId="1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1" localSheetId="1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1"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2" localSheetId="1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2"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3" localSheetId="1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3"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4" localSheetId="1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4"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5" localSheetId="1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AL." localSheetId="15" hidden="1">{#N/A,#N/A,FALSE,"RESULT";#N/A,#N/A,FALSE,"FAT";#N/A,#N/A,FALSE,"CONS";#N/A,#N/A,FALSE,"ADM";#N/A,#N/A,FALSE,"PAT";#N/A,#N/A,FALSE,"COM";#N/A,#N/A,FALSE,"OPE";#N/A,#N/A,FALSE,"PRO";#N/A,#N/A,FALSE,"DEP";#N/A,#N/A,FALSE,"OBR";#N/A,#N/A,FALSE,"RES"}</definedName>
    <definedName name="wrn.GERAL." hidden="1">{#N/A,#N/A,FALSE,"RESULT";#N/A,#N/A,FALSE,"FAT";#N/A,#N/A,FALSE,"CONS";#N/A,#N/A,FALSE,"ADM";#N/A,#N/A,FALSE,"PAT";#N/A,#N/A,FALSE,"COM";#N/A,#N/A,FALSE,"OPE";#N/A,#N/A,FALSE,"PRO";#N/A,#N/A,FALSE,"DEP";#N/A,#N/A,FALSE,"OBR";#N/A,#N/A,FALSE,"RES"}</definedName>
    <definedName name="wrn.GERENCIAL._.01." localSheetId="1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1" localSheetId="1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2" localSheetId="1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2"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3" localSheetId="1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3"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4" localSheetId="1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4"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5" localSheetId="1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localSheetId="1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1" localSheetId="1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1"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2" localSheetId="1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3" localSheetId="1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3"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4" localSheetId="1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4"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5" localSheetId="1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localSheetId="1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1" localSheetId="1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1"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2" localSheetId="1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2"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3" localSheetId="1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4" localSheetId="1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4"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5" localSheetId="1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1"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1"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2"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2"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3"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3"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4"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5"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localSheetId="1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1" localSheetId="1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1"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2" localSheetId="1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2"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3" localSheetId="1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3"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4" localSheetId="1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4"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5" localSheetId="1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6." localSheetId="1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1" localSheetId="1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1"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2" localSheetId="1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2"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3" localSheetId="1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3"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4" localSheetId="1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4"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5" localSheetId="1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RAPHS." localSheetId="15" hidden="1">{#N/A,#N/A,FALSE,"ACQ_GRAPHS";#N/A,#N/A,FALSE,"T_1 GRAPHS";#N/A,#N/A,FALSE,"T_2 GRAPHS";#N/A,#N/A,FALSE,"COMB_GRAPHS"}</definedName>
    <definedName name="wrn.GRAPHS." hidden="1">{#N/A,#N/A,FALSE,"ACQ_GRAPHS";#N/A,#N/A,FALSE,"T_1 GRAPHS";#N/A,#N/A,FALSE,"T_2 GRAPHS";#N/A,#N/A,FALSE,"COMB_GRAPHS"}</definedName>
    <definedName name="wrn.history." localSheetId="15" hidden="1">{#N/A,#N/A,FALSE,"model"}</definedName>
    <definedName name="wrn.history." hidden="1">{#N/A,#N/A,FALSE,"model"}</definedName>
    <definedName name="wrn.history._1" localSheetId="15" hidden="1">{#N/A,#N/A,FALSE,"model"}</definedName>
    <definedName name="wrn.history._1" hidden="1">{#N/A,#N/A,FALSE,"model"}</definedName>
    <definedName name="wrn.history._2" localSheetId="15" hidden="1">{#N/A,#N/A,FALSE,"model"}</definedName>
    <definedName name="wrn.history._2" hidden="1">{#N/A,#N/A,FALSE,"model"}</definedName>
    <definedName name="wrn.history._3" localSheetId="15" hidden="1">{#N/A,#N/A,FALSE,"model"}</definedName>
    <definedName name="wrn.history._3" hidden="1">{#N/A,#N/A,FALSE,"model"}</definedName>
    <definedName name="wrn.history._4" localSheetId="15" hidden="1">{#N/A,#N/A,FALSE,"model"}</definedName>
    <definedName name="wrn.history._4" hidden="1">{#N/A,#N/A,FALSE,"model"}</definedName>
    <definedName name="wrn.history._5" localSheetId="15" hidden="1">{#N/A,#N/A,FALSE,"model"}</definedName>
    <definedName name="wrn.history._5" hidden="1">{#N/A,#N/A,FALSE,"model"}</definedName>
    <definedName name="wrn.history2" localSheetId="15" hidden="1">{#N/A,#N/A,FALSE,"model"}</definedName>
    <definedName name="wrn.history2" hidden="1">{#N/A,#N/A,FALSE,"model"}</definedName>
    <definedName name="wrn.history2_1" localSheetId="15" hidden="1">{#N/A,#N/A,FALSE,"model"}</definedName>
    <definedName name="wrn.history2_1" hidden="1">{#N/A,#N/A,FALSE,"model"}</definedName>
    <definedName name="wrn.history2_2" localSheetId="15" hidden="1">{#N/A,#N/A,FALSE,"model"}</definedName>
    <definedName name="wrn.history2_2" hidden="1">{#N/A,#N/A,FALSE,"model"}</definedName>
    <definedName name="wrn.history2_3" localSheetId="15" hidden="1">{#N/A,#N/A,FALSE,"model"}</definedName>
    <definedName name="wrn.history2_3" hidden="1">{#N/A,#N/A,FALSE,"model"}</definedName>
    <definedName name="wrn.history2_4" localSheetId="15" hidden="1">{#N/A,#N/A,FALSE,"model"}</definedName>
    <definedName name="wrn.history2_4" hidden="1">{#N/A,#N/A,FALSE,"model"}</definedName>
    <definedName name="wrn.history2_5" localSheetId="15" hidden="1">{#N/A,#N/A,FALSE,"model"}</definedName>
    <definedName name="wrn.history2_5" hidden="1">{#N/A,#N/A,FALSE,"model"}</definedName>
    <definedName name="wrn.histROIC." localSheetId="15" hidden="1">{#N/A,#N/A,FALSE,"model"}</definedName>
    <definedName name="wrn.histROIC." hidden="1">{#N/A,#N/A,FALSE,"model"}</definedName>
    <definedName name="wrn.histROIC._1" localSheetId="15" hidden="1">{#N/A,#N/A,FALSE,"model"}</definedName>
    <definedName name="wrn.histROIC._1" hidden="1">{#N/A,#N/A,FALSE,"model"}</definedName>
    <definedName name="wrn.histROIC._2" localSheetId="15" hidden="1">{#N/A,#N/A,FALSE,"model"}</definedName>
    <definedName name="wrn.histROIC._2" hidden="1">{#N/A,#N/A,FALSE,"model"}</definedName>
    <definedName name="wrn.histROIC._3" localSheetId="15" hidden="1">{#N/A,#N/A,FALSE,"model"}</definedName>
    <definedName name="wrn.histROIC._3" hidden="1">{#N/A,#N/A,FALSE,"model"}</definedName>
    <definedName name="wrn.histROIC._4" localSheetId="15" hidden="1">{#N/A,#N/A,FALSE,"model"}</definedName>
    <definedName name="wrn.histROIC._4" hidden="1">{#N/A,#N/A,FALSE,"model"}</definedName>
    <definedName name="wrn.histROIC._5" localSheetId="15" hidden="1">{#N/A,#N/A,FALSE,"model"}</definedName>
    <definedName name="wrn.histROIC._5" hidden="1">{#N/A,#N/A,FALSE,"model"}</definedName>
    <definedName name="wrn.histROIC2" localSheetId="15" hidden="1">{#N/A,#N/A,FALSE,"model"}</definedName>
    <definedName name="wrn.histROIC2" hidden="1">{#N/A,#N/A,FALSE,"model"}</definedName>
    <definedName name="wrn.histROIC2_1" localSheetId="15" hidden="1">{#N/A,#N/A,FALSE,"model"}</definedName>
    <definedName name="wrn.histROIC2_1" hidden="1">{#N/A,#N/A,FALSE,"model"}</definedName>
    <definedName name="wrn.histROIC2_2" localSheetId="15" hidden="1">{#N/A,#N/A,FALSE,"model"}</definedName>
    <definedName name="wrn.histROIC2_2" hidden="1">{#N/A,#N/A,FALSE,"model"}</definedName>
    <definedName name="wrn.histROIC2_3" localSheetId="15" hidden="1">{#N/A,#N/A,FALSE,"model"}</definedName>
    <definedName name="wrn.histROIC2_3" hidden="1">{#N/A,#N/A,FALSE,"model"}</definedName>
    <definedName name="wrn.histROIC2_4" localSheetId="15" hidden="1">{#N/A,#N/A,FALSE,"model"}</definedName>
    <definedName name="wrn.histROIC2_4" hidden="1">{#N/A,#N/A,FALSE,"model"}</definedName>
    <definedName name="wrn.histROIC2_5" localSheetId="15" hidden="1">{#N/A,#N/A,FALSE,"model"}</definedName>
    <definedName name="wrn.histROIC2_5" hidden="1">{#N/A,#N/A,FALSE,"model"}</definedName>
    <definedName name="wrn.HRMONTH." localSheetId="15" hidden="1">{"SCH81",#N/A,FALSE,"SCH81";"SCH82",#N/A,FALSE,"SCH82"}</definedName>
    <definedName name="wrn.HRMONTH." hidden="1">{"SCH81",#N/A,FALSE,"SCH81";"SCH82",#N/A,FALSE,"SCH82"}</definedName>
    <definedName name="wrn.impostos." localSheetId="15" hidden="1">{#N/A,#N/A,FALSE,"Previa Fech";#N/A,#N/A,FALSE,"PIS.COFINS";#N/A,#N/A,FALSE,"PDD";#N/A,#N/A,FALSE,"PIRD";#N/A,#N/A,FALSE,"Contr.CT";#N/A,#N/A,FALSE,"C.Social";#N/A,#N/A,FALSE,"LALUR";#N/A,#N/A,FALSE,"LALUR_RF";#N/A,#N/A,FALSE,"Estimado(2)";#N/A,#N/A,FALSE,"Estimado-1";#N/A,#N/A,FALSE,"Comparativo";#N/A,#N/A,FALSE,"Extra-1";#N/A,#N/A,FALSE,"RET-PL."}</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MPRESSO." localSheetId="15" hidden="1">{#N/A,#N/A,FALSE,"Plan1";#N/A,#N/A,FALSE,"Plan2"}</definedName>
    <definedName name="wrn.IMPRESSO." hidden="1">{#N/A,#N/A,FALSE,"Plan1";#N/A,#N/A,FALSE,"Plan2"}</definedName>
    <definedName name="wrn.Imprimir." localSheetId="15" hidden="1">{"tabela",#N/A,FALSE,"Tabela";"decoração",#N/A,FALSE,"Decor.";"Informações",#N/A,FALSE,"Inform."}</definedName>
    <definedName name="wrn.Imprimir." hidden="1">{"tabela",#N/A,FALSE,"Tabela";"decoração",#N/A,FALSE,"Decor.";"Informações",#N/A,FALSE,"Inform."}</definedName>
    <definedName name="wrn.Integral." localSheetId="15" hidden="1">{#N/A,#N/A,FALSE,"Holding";#N/A,#N/A,FALSE,"Acomp";#N/A,#N/A,FALSE,"Dre_ger";#N/A,#N/A,FALSE,"Atividade";#N/A,#N/A,FALSE,"Balancete"}</definedName>
    <definedName name="wrn.Integral." hidden="1">{#N/A,#N/A,FALSE,"Holding";#N/A,#N/A,FALSE,"Acomp";#N/A,#N/A,FALSE,"Dre_ger";#N/A,#N/A,FALSE,"Atividade";#N/A,#N/A,FALSE,"Balancete"}</definedName>
    <definedName name="wrn.Integral._1" localSheetId="15" hidden="1">{#N/A,#N/A,FALSE,"Holding";#N/A,#N/A,FALSE,"Acomp";#N/A,#N/A,FALSE,"Dre_ger";#N/A,#N/A,FALSE,"Atividade";#N/A,#N/A,FALSE,"Balancete"}</definedName>
    <definedName name="wrn.Integral._1" hidden="1">{#N/A,#N/A,FALSE,"Holding";#N/A,#N/A,FALSE,"Acomp";#N/A,#N/A,FALSE,"Dre_ger";#N/A,#N/A,FALSE,"Atividade";#N/A,#N/A,FALSE,"Balancete"}</definedName>
    <definedName name="wrn.Integral._2" localSheetId="15" hidden="1">{#N/A,#N/A,FALSE,"Holding";#N/A,#N/A,FALSE,"Acomp";#N/A,#N/A,FALSE,"Dre_ger";#N/A,#N/A,FALSE,"Atividade";#N/A,#N/A,FALSE,"Balancete"}</definedName>
    <definedName name="wrn.Integral._2" hidden="1">{#N/A,#N/A,FALSE,"Holding";#N/A,#N/A,FALSE,"Acomp";#N/A,#N/A,FALSE,"Dre_ger";#N/A,#N/A,FALSE,"Atividade";#N/A,#N/A,FALSE,"Balancete"}</definedName>
    <definedName name="wrn.Integral._3" localSheetId="15" hidden="1">{#N/A,#N/A,FALSE,"Holding";#N/A,#N/A,FALSE,"Acomp";#N/A,#N/A,FALSE,"Dre_ger";#N/A,#N/A,FALSE,"Atividade";#N/A,#N/A,FALSE,"Balancete"}</definedName>
    <definedName name="wrn.Integral._3" hidden="1">{#N/A,#N/A,FALSE,"Holding";#N/A,#N/A,FALSE,"Acomp";#N/A,#N/A,FALSE,"Dre_ger";#N/A,#N/A,FALSE,"Atividade";#N/A,#N/A,FALSE,"Balancete"}</definedName>
    <definedName name="wrn.Integral._4" localSheetId="15" hidden="1">{#N/A,#N/A,FALSE,"Holding";#N/A,#N/A,FALSE,"Acomp";#N/A,#N/A,FALSE,"Dre_ger";#N/A,#N/A,FALSE,"Atividade";#N/A,#N/A,FALSE,"Balancete"}</definedName>
    <definedName name="wrn.Integral._4" hidden="1">{#N/A,#N/A,FALSE,"Holding";#N/A,#N/A,FALSE,"Acomp";#N/A,#N/A,FALSE,"Dre_ger";#N/A,#N/A,FALSE,"Atividade";#N/A,#N/A,FALSE,"Balancete"}</definedName>
    <definedName name="wrn.Integral._5" localSheetId="15" hidden="1">{#N/A,#N/A,FALSE,"Holding";#N/A,#N/A,FALSE,"Acomp";#N/A,#N/A,FALSE,"Dre_ger";#N/A,#N/A,FALSE,"Atividade";#N/A,#N/A,FALSE,"Balancete"}</definedName>
    <definedName name="wrn.Integral._5" hidden="1">{#N/A,#N/A,FALSE,"Holding";#N/A,#N/A,FALSE,"Acomp";#N/A,#N/A,FALSE,"Dre_ger";#N/A,#N/A,FALSE,"Atividade";#N/A,#N/A,FALSE,"Balancete"}</definedName>
    <definedName name="wrn.IRENDA." localSheetId="15" hidden="1">{#N/A,#N/A,FALSE,"IRENDA"}</definedName>
    <definedName name="wrn.IRENDA." hidden="1">{#N/A,#N/A,FALSE,"IRENDA"}</definedName>
    <definedName name="wrn.Japan_Capers_Ed._.Pub." localSheetId="15" hidden="1">{"Japan_Capers_Ed_Pub",#N/A,FALSE,"DI 2 YEAR MASTER SCHEDULE"}</definedName>
    <definedName name="wrn.Japan_Capers_Ed._.Pub." hidden="1">{"Japan_Capers_Ed_Pub",#N/A,FALSE,"DI 2 YEAR MASTER SCHEDULE"}</definedName>
    <definedName name="wrn.Japan_Capers_Ed._.Pub._1" localSheetId="15" hidden="1">{"Japan_Capers_Ed_Pub",#N/A,FALSE,"DI 2 YEAR MASTER SCHEDULE"}</definedName>
    <definedName name="wrn.Japan_Capers_Ed._.Pub._1" hidden="1">{"Japan_Capers_Ed_Pub",#N/A,FALSE,"DI 2 YEAR MASTER SCHEDULE"}</definedName>
    <definedName name="wrn.Japan_Capers_Ed._.Pub._2" localSheetId="15" hidden="1">{"Japan_Capers_Ed_Pub",#N/A,FALSE,"DI 2 YEAR MASTER SCHEDULE"}</definedName>
    <definedName name="wrn.Japan_Capers_Ed._.Pub._2" hidden="1">{"Japan_Capers_Ed_Pub",#N/A,FALSE,"DI 2 YEAR MASTER SCHEDULE"}</definedName>
    <definedName name="wrn.Japan_Capers_Ed._.Pub._3" localSheetId="15" hidden="1">{"Japan_Capers_Ed_Pub",#N/A,FALSE,"DI 2 YEAR MASTER SCHEDULE"}</definedName>
    <definedName name="wrn.Japan_Capers_Ed._.Pub._3" hidden="1">{"Japan_Capers_Ed_Pub",#N/A,FALSE,"DI 2 YEAR MASTER SCHEDULE"}</definedName>
    <definedName name="wrn.Japan_Capers_Ed._.Pub._4" localSheetId="15" hidden="1">{"Japan_Capers_Ed_Pub",#N/A,FALSE,"DI 2 YEAR MASTER SCHEDULE"}</definedName>
    <definedName name="wrn.Japan_Capers_Ed._.Pub._4" hidden="1">{"Japan_Capers_Ed_Pub",#N/A,FALSE,"DI 2 YEAR MASTER SCHEDULE"}</definedName>
    <definedName name="wrn.Japan_Capers_Ed._.Pub._5" localSheetId="15" hidden="1">{"Japan_Capers_Ed_Pub",#N/A,FALSE,"DI 2 YEAR MASTER SCHEDULE"}</definedName>
    <definedName name="wrn.Japan_Capers_Ed._.Pub._5" hidden="1">{"Japan_Capers_Ed_Pub",#N/A,FALSE,"DI 2 YEAR MASTER SCHEDULE"}</definedName>
    <definedName name="wrn.JOGO_CONSOLIDADO." localSheetId="15" hidden="1">{#N/A,#N/A,TRUE,"Consolidado";#N/A,#N/A,TRUE,"Laticínios";#N/A,#N/A,TRUE,"Frangos";#N/A,#N/A,TRUE,"Suínos";#N/A,#N/A,TRUE,"Peru";#N/A,#N/A,TRUE,"Carnes";#N/A,#N/A,TRUE,"Suco";#N/A,#N/A,TRUE,"Batata"}</definedName>
    <definedName name="wrn.JOGO_CONSOLIDADO." hidden="1">{#N/A,#N/A,TRUE,"Consolidado";#N/A,#N/A,TRUE,"Laticínios";#N/A,#N/A,TRUE,"Frangos";#N/A,#N/A,TRUE,"Suínos";#N/A,#N/A,TRUE,"Peru";#N/A,#N/A,TRUE,"Carnes";#N/A,#N/A,TRUE,"Suco";#N/A,#N/A,TRUE,"Batata"}</definedName>
    <definedName name="wrn.JOGO_CONSOLIDADO._1" localSheetId="15" hidden="1">{#N/A,#N/A,TRUE,"Consolidado";#N/A,#N/A,TRUE,"Laticínios";#N/A,#N/A,TRUE,"Frangos";#N/A,#N/A,TRUE,"Suínos";#N/A,#N/A,TRUE,"Peru";#N/A,#N/A,TRUE,"Carnes";#N/A,#N/A,TRUE,"Suco";#N/A,#N/A,TRUE,"Batata"}</definedName>
    <definedName name="wrn.JOGO_CONSOLIDADO._1" hidden="1">{#N/A,#N/A,TRUE,"Consolidado";#N/A,#N/A,TRUE,"Laticínios";#N/A,#N/A,TRUE,"Frangos";#N/A,#N/A,TRUE,"Suínos";#N/A,#N/A,TRUE,"Peru";#N/A,#N/A,TRUE,"Carnes";#N/A,#N/A,TRUE,"Suco";#N/A,#N/A,TRUE,"Batata"}</definedName>
    <definedName name="wrn.JOGO_CONSOLIDADO._2" localSheetId="15" hidden="1">{#N/A,#N/A,TRUE,"Consolidado";#N/A,#N/A,TRUE,"Laticínios";#N/A,#N/A,TRUE,"Frangos";#N/A,#N/A,TRUE,"Suínos";#N/A,#N/A,TRUE,"Peru";#N/A,#N/A,TRUE,"Carnes";#N/A,#N/A,TRUE,"Suco";#N/A,#N/A,TRUE,"Batata"}</definedName>
    <definedName name="wrn.JOGO_CONSOLIDADO._2" hidden="1">{#N/A,#N/A,TRUE,"Consolidado";#N/A,#N/A,TRUE,"Laticínios";#N/A,#N/A,TRUE,"Frangos";#N/A,#N/A,TRUE,"Suínos";#N/A,#N/A,TRUE,"Peru";#N/A,#N/A,TRUE,"Carnes";#N/A,#N/A,TRUE,"Suco";#N/A,#N/A,TRUE,"Batata"}</definedName>
    <definedName name="wrn.JOGO_CONSOLIDADO._3" localSheetId="15" hidden="1">{#N/A,#N/A,TRUE,"Consolidado";#N/A,#N/A,TRUE,"Laticínios";#N/A,#N/A,TRUE,"Frangos";#N/A,#N/A,TRUE,"Suínos";#N/A,#N/A,TRUE,"Peru";#N/A,#N/A,TRUE,"Carnes";#N/A,#N/A,TRUE,"Suco";#N/A,#N/A,TRUE,"Batata"}</definedName>
    <definedName name="wrn.JOGO_CONSOLIDADO._3" hidden="1">{#N/A,#N/A,TRUE,"Consolidado";#N/A,#N/A,TRUE,"Laticínios";#N/A,#N/A,TRUE,"Frangos";#N/A,#N/A,TRUE,"Suínos";#N/A,#N/A,TRUE,"Peru";#N/A,#N/A,TRUE,"Carnes";#N/A,#N/A,TRUE,"Suco";#N/A,#N/A,TRUE,"Batata"}</definedName>
    <definedName name="wrn.JOGO_CONSOLIDADO._4" localSheetId="15" hidden="1">{#N/A,#N/A,TRUE,"Consolidado";#N/A,#N/A,TRUE,"Laticínios";#N/A,#N/A,TRUE,"Frangos";#N/A,#N/A,TRUE,"Suínos";#N/A,#N/A,TRUE,"Peru";#N/A,#N/A,TRUE,"Carnes";#N/A,#N/A,TRUE,"Suco";#N/A,#N/A,TRUE,"Batata"}</definedName>
    <definedName name="wrn.JOGO_CONSOLIDADO._4" hidden="1">{#N/A,#N/A,TRUE,"Consolidado";#N/A,#N/A,TRUE,"Laticínios";#N/A,#N/A,TRUE,"Frangos";#N/A,#N/A,TRUE,"Suínos";#N/A,#N/A,TRUE,"Peru";#N/A,#N/A,TRUE,"Carnes";#N/A,#N/A,TRUE,"Suco";#N/A,#N/A,TRUE,"Batata"}</definedName>
    <definedName name="wrn.JOGO_CONSOLIDADO._5" localSheetId="15" hidden="1">{#N/A,#N/A,TRUE,"Consolidado";#N/A,#N/A,TRUE,"Laticínios";#N/A,#N/A,TRUE,"Frangos";#N/A,#N/A,TRUE,"Suínos";#N/A,#N/A,TRUE,"Peru";#N/A,#N/A,TRUE,"Carnes";#N/A,#N/A,TRUE,"Suco";#N/A,#N/A,TRUE,"Batata"}</definedName>
    <definedName name="wrn.JOGO_CONSOLIDADO._5" hidden="1">{#N/A,#N/A,TRUE,"Consolidado";#N/A,#N/A,TRUE,"Laticínios";#N/A,#N/A,TRUE,"Frangos";#N/A,#N/A,TRUE,"Suínos";#N/A,#N/A,TRUE,"Peru";#N/A,#N/A,TRUE,"Carnes";#N/A,#N/A,TRUE,"Suco";#N/A,#N/A,TRUE,"Batata"}</definedName>
    <definedName name="wrn.KEYFIN." localSheetId="15" hidden="1">{"SCH49",#N/A,FALSE,"eva"}</definedName>
    <definedName name="wrn.KEYFIN." hidden="1">{"SCH49",#N/A,FALSE,"eva"}</definedName>
    <definedName name="wrn.Local." localSheetId="15" hidden="1">{"Title - LC",#N/A,FALSE,"TITLE"}</definedName>
    <definedName name="wrn.Local." localSheetId="9" hidden="1">{"Title - LC",#N/A,FALSE,"TITLE"}</definedName>
    <definedName name="wrn.Local." localSheetId="10" hidden="1">{"Title - LC",#N/A,FALSE,"TITLE"}</definedName>
    <definedName name="wrn.Local." localSheetId="12" hidden="1">{"Title - LC",#N/A,FALSE,"TITLE"}</definedName>
    <definedName name="wrn.Local." localSheetId="11" hidden="1">{"Title - LC",#N/A,FALSE,"TITLE"}</definedName>
    <definedName name="wrn.Local." hidden="1">{"Title - LC",#N/A,FALSE,"TITLE"}</definedName>
    <definedName name="wrn.LOURES." localSheetId="15" hidden="1">{"LOURES1",#N/A,TRUE,"Sheet1";"LOURES2",#N/A,TRUE,"Sheet1"}</definedName>
    <definedName name="wrn.LOURES." localSheetId="9" hidden="1">{"LOURES1",#N/A,TRUE,"Sheet1";"LOURES2",#N/A,TRUE,"Sheet1"}</definedName>
    <definedName name="wrn.LOURES." localSheetId="10" hidden="1">{"LOURES1",#N/A,TRUE,"Sheet1";"LOURES2",#N/A,TRUE,"Sheet1"}</definedName>
    <definedName name="wrn.LOURES." localSheetId="12" hidden="1">{"LOURES1",#N/A,TRUE,"Sheet1";"LOURES2",#N/A,TRUE,"Sheet1"}</definedName>
    <definedName name="wrn.LOURES." localSheetId="11" hidden="1">{"LOURES1",#N/A,TRUE,"Sheet1";"LOURES2",#N/A,TRUE,"Sheet1"}</definedName>
    <definedName name="wrn.LOURES." hidden="1">{"LOURES1",#N/A,TRUE,"Sheet1";"LOURES2",#N/A,TRUE,"Sheet1"}</definedName>
    <definedName name="wrn.MAT." localSheetId="15" hidden="1">{#N/A,#N/A,TRUE,"7d";#N/A,#N/A,TRUE,"7g";#N/A,#N/A,TRUE,"7i"}</definedName>
    <definedName name="wrn.MAT." localSheetId="9" hidden="1">{#N/A,#N/A,TRUE,"7d";#N/A,#N/A,TRUE,"7g";#N/A,#N/A,TRUE,"7i"}</definedName>
    <definedName name="wrn.MAT." localSheetId="10" hidden="1">{#N/A,#N/A,TRUE,"7d";#N/A,#N/A,TRUE,"7g";#N/A,#N/A,TRUE,"7i"}</definedName>
    <definedName name="wrn.MAT." localSheetId="12" hidden="1">{#N/A,#N/A,TRUE,"7d";#N/A,#N/A,TRUE,"7g";#N/A,#N/A,TRUE,"7i"}</definedName>
    <definedName name="wrn.MAT." localSheetId="11" hidden="1">{#N/A,#N/A,TRUE,"7d";#N/A,#N/A,TRUE,"7g";#N/A,#N/A,TRUE,"7i"}</definedName>
    <definedName name="wrn.MAT." hidden="1">{#N/A,#N/A,TRUE,"7d";#N/A,#N/A,TRUE,"7g";#N/A,#N/A,TRUE,"7i"}</definedName>
    <definedName name="wrn.Model." localSheetId="15" hidden="1">{#N/A,#N/A,FALSE,"Cover";#N/A,#N/A,FALSE,"LUMI";#N/A,#N/A,FALSE,"COMD";#N/A,#N/A,FALSE,"Valuation";#N/A,#N/A,FALSE,"Assumptions";#N/A,#N/A,FALSE,"Pooling";#N/A,#N/A,FALSE,"BalanceSheet"}</definedName>
    <definedName name="wrn.Model." hidden="1">{#N/A,#N/A,FALSE,"Cover";#N/A,#N/A,FALSE,"LUMI";#N/A,#N/A,FALSE,"COMD";#N/A,#N/A,FALSE,"Valuation";#N/A,#N/A,FALSE,"Assumptions";#N/A,#N/A,FALSE,"Pooling";#N/A,#N/A,FALSE,"BalanceSheet"}</definedName>
    <definedName name="wrn.MONTHLY." localSheetId="15" hidden="1">{"SCH93",#N/A,FALSE,"monthly";"SCH94",#N/A,FALSE,"monthly";"SCH95",#N/A,FALSE,"monthly";"SCH96",#N/A,FALSE,"monthly";"SCH97",#N/A,FALSE,"monthly";"SCH104",#N/A,FALSE,"monthly";"SCH105",#N/A,FALSE,"monthly";"SCH106",#N/A,FALSE,"monthly";"SCH107",#N/A,FALSE,"monthly";"SCH108",#N/A,FALSE,"monthly";"SCH109",#N/A,FALSE,"monthly";"SCH110",#N/A,FALSE,"monthly"}</definedName>
    <definedName name="wrn.MONTHLY." hidden="1">{"SCH93",#N/A,FALSE,"monthly";"SCH94",#N/A,FALSE,"monthly";"SCH95",#N/A,FALSE,"monthly";"SCH96",#N/A,FALSE,"monthly";"SCH97",#N/A,FALSE,"monthly";"SCH104",#N/A,FALSE,"monthly";"SCH105",#N/A,FALSE,"monthly";"SCH106",#N/A,FALSE,"monthly";"SCH107",#N/A,FALSE,"monthly";"SCH108",#N/A,FALSE,"monthly";"SCH109",#N/A,FALSE,"monthly";"SCH110",#N/A,FALSE,"monthly"}</definedName>
    <definedName name="wrn.Novembro." localSheetId="15"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ocoindf." localSheetId="15" hidden="1">{#N/A,#N/A,FALSE,"ACOINDF"}</definedName>
    <definedName name="wrn.ocoindf." hidden="1">{#N/A,#N/A,FALSE,"ACOINDF"}</definedName>
    <definedName name="wrn.Outlook._.for._.US._.Domestic._.Paging." localSheetId="15"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localSheetId="15"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PIS." localSheetId="15" hidden="1">{#N/A,#N/A,FALSE,"PIS"}</definedName>
    <definedName name="wrn.PIS." hidden="1">{#N/A,#N/A,FALSE,"PIS"}</definedName>
    <definedName name="wrn.PL." localSheetId="15" hidden="1">{"20 Years",#N/A,FALSE,"P&amp;Ls";"2001",#N/A,FALSE,"P&amp;Ls"}</definedName>
    <definedName name="wrn.PL." hidden="1">{"20 Years",#N/A,FALSE,"P&amp;Ls";"2001",#N/A,FALSE,"P&amp;Ls"}</definedName>
    <definedName name="wrn.PL._1" localSheetId="15" hidden="1">{"20 Years",#N/A,FALSE,"P&amp;Ls";"2001",#N/A,FALSE,"P&amp;Ls"}</definedName>
    <definedName name="wrn.PL._1" hidden="1">{"20 Years",#N/A,FALSE,"P&amp;Ls";"2001",#N/A,FALSE,"P&amp;Ls"}</definedName>
    <definedName name="wrn.PL._2" localSheetId="15" hidden="1">{"20 Years",#N/A,FALSE,"P&amp;Ls";"2001",#N/A,FALSE,"P&amp;Ls"}</definedName>
    <definedName name="wrn.PL._2" hidden="1">{"20 Years",#N/A,FALSE,"P&amp;Ls";"2001",#N/A,FALSE,"P&amp;Ls"}</definedName>
    <definedName name="wrn.PL._3" localSheetId="15" hidden="1">{"20 Years",#N/A,FALSE,"P&amp;Ls";"2001",#N/A,FALSE,"P&amp;Ls"}</definedName>
    <definedName name="wrn.PL._3" hidden="1">{"20 Years",#N/A,FALSE,"P&amp;Ls";"2001",#N/A,FALSE,"P&amp;Ls"}</definedName>
    <definedName name="wrn.PL._4" localSheetId="15" hidden="1">{"20 Years",#N/A,FALSE,"P&amp;Ls";"2001",#N/A,FALSE,"P&amp;Ls"}</definedName>
    <definedName name="wrn.PL._4" hidden="1">{"20 Years",#N/A,FALSE,"P&amp;Ls";"2001",#N/A,FALSE,"P&amp;Ls"}</definedName>
    <definedName name="wrn.PL._5" localSheetId="15" hidden="1">{"20 Years",#N/A,FALSE,"P&amp;Ls";"2001",#N/A,FALSE,"P&amp;Ls"}</definedName>
    <definedName name="wrn.PL._5" hidden="1">{"20 Years",#N/A,FALSE,"P&amp;Ls";"2001",#N/A,FALSE,"P&amp;Ls"}</definedName>
    <definedName name="wrn.PO._.CAPACITY." localSheetId="15"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9"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0"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2"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1"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15"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9"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0"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2"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1"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15" hidden="1">{#N/A,#N/A,FALSE,"CALENDAR";#N/A,#N/A,FALSE,"PAY-ROLL";#N/A,#N/A,FALSE,"VOLUMI ";#N/A,#N/A,FALSE,"MFG 1A";#N/A,#N/A,FALSE,"MFG 1B";#N/A,#N/A,FALSE,"MFG 4";#N/A,#N/A,FALSE,"MFG 4-C";#N/A,#N/A,FALSE,"MFG 3 ";#N/A,#N/A,FALSE,"MFG 6";#N/A,#N/A,FALSE,"MFG 6-A";#N/A,#N/A,FALSE,"MAIN EVENTS"}</definedName>
    <definedName name="wrn.PO._.CAPACITY._.SMATTEO." localSheetId="9" hidden="1">{#N/A,#N/A,FALSE,"CALENDAR";#N/A,#N/A,FALSE,"PAY-ROLL";#N/A,#N/A,FALSE,"VOLUMI ";#N/A,#N/A,FALSE,"MFG 1A";#N/A,#N/A,FALSE,"MFG 1B";#N/A,#N/A,FALSE,"MFG 4";#N/A,#N/A,FALSE,"MFG 4-C";#N/A,#N/A,FALSE,"MFG 3 ";#N/A,#N/A,FALSE,"MFG 6";#N/A,#N/A,FALSE,"MFG 6-A";#N/A,#N/A,FALSE,"MAIN EVENTS"}</definedName>
    <definedName name="wrn.PO._.CAPACITY._.SMATTEO." localSheetId="10" hidden="1">{#N/A,#N/A,FALSE,"CALENDAR";#N/A,#N/A,FALSE,"PAY-ROLL";#N/A,#N/A,FALSE,"VOLUMI ";#N/A,#N/A,FALSE,"MFG 1A";#N/A,#N/A,FALSE,"MFG 1B";#N/A,#N/A,FALSE,"MFG 4";#N/A,#N/A,FALSE,"MFG 4-C";#N/A,#N/A,FALSE,"MFG 3 ";#N/A,#N/A,FALSE,"MFG 6";#N/A,#N/A,FALSE,"MFG 6-A";#N/A,#N/A,FALSE,"MAIN EVENTS"}</definedName>
    <definedName name="wrn.PO._.CAPACITY._.SMATTEO." localSheetId="12" hidden="1">{#N/A,#N/A,FALSE,"CALENDAR";#N/A,#N/A,FALSE,"PAY-ROLL";#N/A,#N/A,FALSE,"VOLUMI ";#N/A,#N/A,FALSE,"MFG 1A";#N/A,#N/A,FALSE,"MFG 1B";#N/A,#N/A,FALSE,"MFG 4";#N/A,#N/A,FALSE,"MFG 4-C";#N/A,#N/A,FALSE,"MFG 3 ";#N/A,#N/A,FALSE,"MFG 6";#N/A,#N/A,FALSE,"MFG 6-A";#N/A,#N/A,FALSE,"MAIN EVENTS"}</definedName>
    <definedName name="wrn.PO._.CAPACITY._.SMATTEO." localSheetId="11"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15" hidden="1">{#N/A,#N/A,FALSE,"CALENDAR";#N/A,#N/A,FALSE,"PAY-ROLL";#N/A,#N/A,FALSE,"VOLUMI";#N/A,#N/A,FALSE,"FABBISOGNO";#N/A,#N/A,FALSE,"CAPACITY"}</definedName>
    <definedName name="wrn.PO._.CAPACITY1." localSheetId="9" hidden="1">{#N/A,#N/A,FALSE,"CALENDAR";#N/A,#N/A,FALSE,"PAY-ROLL";#N/A,#N/A,FALSE,"VOLUMI";#N/A,#N/A,FALSE,"FABBISOGNO";#N/A,#N/A,FALSE,"CAPACITY"}</definedName>
    <definedName name="wrn.PO._.CAPACITY1." localSheetId="10" hidden="1">{#N/A,#N/A,FALSE,"CALENDAR";#N/A,#N/A,FALSE,"PAY-ROLL";#N/A,#N/A,FALSE,"VOLUMI";#N/A,#N/A,FALSE,"FABBISOGNO";#N/A,#N/A,FALSE,"CAPACITY"}</definedName>
    <definedName name="wrn.PO._.CAPACITY1." localSheetId="12" hidden="1">{#N/A,#N/A,FALSE,"CALENDAR";#N/A,#N/A,FALSE,"PAY-ROLL";#N/A,#N/A,FALSE,"VOLUMI";#N/A,#N/A,FALSE,"FABBISOGNO";#N/A,#N/A,FALSE,"CAPACITY"}</definedName>
    <definedName name="wrn.PO._.CAPACITY1." localSheetId="11"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15" hidden="1">{#N/A,#N/A,FALSE,"MFG 3 ";#N/A,#N/A,FALSE,"RID TEMPI";#N/A,#N/A,FALSE,"MFG 4";#N/A,#N/A,FALSE,"MFG 4-C";#N/A,#N/A,FALSE,"MFG 6";#N/A,#N/A,FALSE,"MFG 6-A";#N/A,#N/A,FALSE,"MFG 1A";#N/A,#N/A,FALSE,"MFG 1B";#N/A,#N/A,FALSE,"MAIN EVENTS";#N/A,#N/A,FALSE,"CONFRONTO"}</definedName>
    <definedName name="wrn.PO._.CAPACITY2." localSheetId="9" hidden="1">{#N/A,#N/A,FALSE,"MFG 3 ";#N/A,#N/A,FALSE,"RID TEMPI";#N/A,#N/A,FALSE,"MFG 4";#N/A,#N/A,FALSE,"MFG 4-C";#N/A,#N/A,FALSE,"MFG 6";#N/A,#N/A,FALSE,"MFG 6-A";#N/A,#N/A,FALSE,"MFG 1A";#N/A,#N/A,FALSE,"MFG 1B";#N/A,#N/A,FALSE,"MAIN EVENTS";#N/A,#N/A,FALSE,"CONFRONTO"}</definedName>
    <definedName name="wrn.PO._.CAPACITY2." localSheetId="10" hidden="1">{#N/A,#N/A,FALSE,"MFG 3 ";#N/A,#N/A,FALSE,"RID TEMPI";#N/A,#N/A,FALSE,"MFG 4";#N/A,#N/A,FALSE,"MFG 4-C";#N/A,#N/A,FALSE,"MFG 6";#N/A,#N/A,FALSE,"MFG 6-A";#N/A,#N/A,FALSE,"MFG 1A";#N/A,#N/A,FALSE,"MFG 1B";#N/A,#N/A,FALSE,"MAIN EVENTS";#N/A,#N/A,FALSE,"CONFRONTO"}</definedName>
    <definedName name="wrn.PO._.CAPACITY2." localSheetId="12" hidden="1">{#N/A,#N/A,FALSE,"MFG 3 ";#N/A,#N/A,FALSE,"RID TEMPI";#N/A,#N/A,FALSE,"MFG 4";#N/A,#N/A,FALSE,"MFG 4-C";#N/A,#N/A,FALSE,"MFG 6";#N/A,#N/A,FALSE,"MFG 6-A";#N/A,#N/A,FALSE,"MFG 1A";#N/A,#N/A,FALSE,"MFG 1B";#N/A,#N/A,FALSE,"MAIN EVENTS";#N/A,#N/A,FALSE,"CONFRONTO"}</definedName>
    <definedName name="wrn.PO._.CAPACITY2." localSheetId="11"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prices." localSheetId="15" hidden="1">{#N/A,#N/A,TRUE,"BANAMEX";#N/A,#N/A,TRUE,"CGT";#N/A,#N/A,TRUE,"ALFA";#N/A,#N/A,TRUE,"ICA (2)"}</definedName>
    <definedName name="wrn.prices." hidden="1">{#N/A,#N/A,TRUE,"BANAMEX";#N/A,#N/A,TRUE,"CGT";#N/A,#N/A,TRUE,"ALFA";#N/A,#N/A,TRUE,"ICA (2)"}</definedName>
    <definedName name="wrn.prices._1" localSheetId="15" hidden="1">{#N/A,#N/A,TRUE,"BANAMEX";#N/A,#N/A,TRUE,"CGT";#N/A,#N/A,TRUE,"ALFA";#N/A,#N/A,TRUE,"ICA (2)"}</definedName>
    <definedName name="wrn.prices._1" hidden="1">{#N/A,#N/A,TRUE,"BANAMEX";#N/A,#N/A,TRUE,"CGT";#N/A,#N/A,TRUE,"ALFA";#N/A,#N/A,TRUE,"ICA (2)"}</definedName>
    <definedName name="wrn.prices._2" localSheetId="15" hidden="1">{#N/A,#N/A,TRUE,"BANAMEX";#N/A,#N/A,TRUE,"CGT";#N/A,#N/A,TRUE,"ALFA";#N/A,#N/A,TRUE,"ICA (2)"}</definedName>
    <definedName name="wrn.prices._2" hidden="1">{#N/A,#N/A,TRUE,"BANAMEX";#N/A,#N/A,TRUE,"CGT";#N/A,#N/A,TRUE,"ALFA";#N/A,#N/A,TRUE,"ICA (2)"}</definedName>
    <definedName name="wrn.prices._3" localSheetId="15" hidden="1">{#N/A,#N/A,TRUE,"BANAMEX";#N/A,#N/A,TRUE,"CGT";#N/A,#N/A,TRUE,"ALFA";#N/A,#N/A,TRUE,"ICA (2)"}</definedName>
    <definedName name="wrn.prices._3" hidden="1">{#N/A,#N/A,TRUE,"BANAMEX";#N/A,#N/A,TRUE,"CGT";#N/A,#N/A,TRUE,"ALFA";#N/A,#N/A,TRUE,"ICA (2)"}</definedName>
    <definedName name="wrn.prices._4" localSheetId="15" hidden="1">{#N/A,#N/A,TRUE,"BANAMEX";#N/A,#N/A,TRUE,"CGT";#N/A,#N/A,TRUE,"ALFA";#N/A,#N/A,TRUE,"ICA (2)"}</definedName>
    <definedName name="wrn.prices._4" hidden="1">{#N/A,#N/A,TRUE,"BANAMEX";#N/A,#N/A,TRUE,"CGT";#N/A,#N/A,TRUE,"ALFA";#N/A,#N/A,TRUE,"ICA (2)"}</definedName>
    <definedName name="wrn.prices._5" localSheetId="15" hidden="1">{#N/A,#N/A,TRUE,"BANAMEX";#N/A,#N/A,TRUE,"CGT";#N/A,#N/A,TRUE,"ALFA";#N/A,#N/A,TRUE,"ICA (2)"}</definedName>
    <definedName name="wrn.prices._5" hidden="1">{#N/A,#N/A,TRUE,"BANAMEX";#N/A,#N/A,TRUE,"CGT";#N/A,#N/A,TRUE,"ALFA";#N/A,#N/A,TRUE,"ICA (2)"}</definedName>
    <definedName name="wrn.Print." localSheetId="15" hidden="1">{"vi1",#N/A,FALSE,"Financial Statements";"vi2",#N/A,FALSE,"Financial Statements";#N/A,#N/A,FALSE,"DCF"}</definedName>
    <definedName name="wrn.Print." hidden="1">{"vi1",#N/A,FALSE,"Financial Statements";"vi2",#N/A,FALSE,"Financial Statements";#N/A,#N/A,FALSE,"DCF"}</definedName>
    <definedName name="wrn.print._.graphs." localSheetId="15"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graphs._1" localSheetId="15" hidden="1">{"cap_structure",#N/A,FALSE,"Graph-Mkt Cap";"price",#N/A,FALSE,"Graph-Price";"ebit",#N/A,FALSE,"Graph-EBITDA";"ebitda",#N/A,FALSE,"Graph-EBITDA"}</definedName>
    <definedName name="wrn.print._.graphs._1" hidden="1">{"cap_structure",#N/A,FALSE,"Graph-Mkt Cap";"price",#N/A,FALSE,"Graph-Price";"ebit",#N/A,FALSE,"Graph-EBITDA";"ebitda",#N/A,FALSE,"Graph-EBITDA"}</definedName>
    <definedName name="wrn.print._.graphs._2" localSheetId="15" hidden="1">{"cap_structure",#N/A,FALSE,"Graph-Mkt Cap";"price",#N/A,FALSE,"Graph-Price";"ebit",#N/A,FALSE,"Graph-EBITDA";"ebitda",#N/A,FALSE,"Graph-EBITDA"}</definedName>
    <definedName name="wrn.print._.graphs._2" hidden="1">{"cap_structure",#N/A,FALSE,"Graph-Mkt Cap";"price",#N/A,FALSE,"Graph-Price";"ebit",#N/A,FALSE,"Graph-EBITDA";"ebitda",#N/A,FALSE,"Graph-EBITDA"}</definedName>
    <definedName name="wrn.print._.graphs._3" localSheetId="15" hidden="1">{"cap_structure",#N/A,FALSE,"Graph-Mkt Cap";"price",#N/A,FALSE,"Graph-Price";"ebit",#N/A,FALSE,"Graph-EBITDA";"ebitda",#N/A,FALSE,"Graph-EBITDA"}</definedName>
    <definedName name="wrn.print._.graphs._3" hidden="1">{"cap_structure",#N/A,FALSE,"Graph-Mkt Cap";"price",#N/A,FALSE,"Graph-Price";"ebit",#N/A,FALSE,"Graph-EBITDA";"ebitda",#N/A,FALSE,"Graph-EBITDA"}</definedName>
    <definedName name="wrn.print._.graphs._4" localSheetId="15" hidden="1">{"cap_structure",#N/A,FALSE,"Graph-Mkt Cap";"price",#N/A,FALSE,"Graph-Price";"ebit",#N/A,FALSE,"Graph-EBITDA";"ebitda",#N/A,FALSE,"Graph-EBITDA"}</definedName>
    <definedName name="wrn.print._.graphs._4" hidden="1">{"cap_structure",#N/A,FALSE,"Graph-Mkt Cap";"price",#N/A,FALSE,"Graph-Price";"ebit",#N/A,FALSE,"Graph-EBITDA";"ebitda",#N/A,FALSE,"Graph-EBITDA"}</definedName>
    <definedName name="wrn.print._.graphs._5" localSheetId="15" hidden="1">{"cap_structure",#N/A,FALSE,"Graph-Mkt Cap";"price",#N/A,FALSE,"Graph-Price";"ebit",#N/A,FALSE,"Graph-EBITDA";"ebitda",#N/A,FALSE,"Graph-EBITDA"}</definedName>
    <definedName name="wrn.print._.graphs._5" hidden="1">{"cap_structure",#N/A,FALSE,"Graph-Mkt Cap";"price",#N/A,FALSE,"Graph-Price";"ebit",#N/A,FALSE,"Graph-EBITDA";"ebitda",#N/A,FALSE,"Graph-EBITDA"}</definedName>
    <definedName name="wrn.print._.raw._.data._.entry." localSheetId="15" hidden="1">{"inputs raw data",#N/A,TRUE,"INPUT"}</definedName>
    <definedName name="wrn.print._.raw._.data._.entry." hidden="1">{"inputs raw data",#N/A,TRUE,"INPUT"}</definedName>
    <definedName name="wrn.print._.raw._.data._.entry._1" localSheetId="15" hidden="1">{"inputs raw data",#N/A,TRUE,"INPUT"}</definedName>
    <definedName name="wrn.print._.raw._.data._.entry._1" hidden="1">{"inputs raw data",#N/A,TRUE,"INPUT"}</definedName>
    <definedName name="wrn.print._.raw._.data._.entry._2" localSheetId="15" hidden="1">{"inputs raw data",#N/A,TRUE,"INPUT"}</definedName>
    <definedName name="wrn.print._.raw._.data._.entry._2" hidden="1">{"inputs raw data",#N/A,TRUE,"INPUT"}</definedName>
    <definedName name="wrn.print._.raw._.data._.entry._3" localSheetId="15" hidden="1">{"inputs raw data",#N/A,TRUE,"INPUT"}</definedName>
    <definedName name="wrn.print._.raw._.data._.entry._3" hidden="1">{"inputs raw data",#N/A,TRUE,"INPUT"}</definedName>
    <definedName name="wrn.print._.raw._.data._.entry._4" localSheetId="15" hidden="1">{"inputs raw data",#N/A,TRUE,"INPUT"}</definedName>
    <definedName name="wrn.print._.raw._.data._.entry._4" hidden="1">{"inputs raw data",#N/A,TRUE,"INPUT"}</definedName>
    <definedName name="wrn.print._.raw._.data._.entry._5" localSheetId="15" hidden="1">{"inputs raw data",#N/A,TRUE,"INPUT"}</definedName>
    <definedName name="wrn.print._.raw._.data._.entry._5" hidden="1">{"inputs raw data",#N/A,TRUE,"INPUT"}</definedName>
    <definedName name="wrn.print._.summary._.sheets." localSheetId="15" hidden="1">{"summary1",#N/A,TRUE,"Comps";"summary2",#N/A,TRUE,"Comps";"summary3",#N/A,TRUE,"Comps"}</definedName>
    <definedName name="wrn.print._.summary._.sheets." hidden="1">{"summary1",#N/A,TRUE,"Comps";"summary2",#N/A,TRUE,"Comps";"summary3",#N/A,TRUE,"Comps"}</definedName>
    <definedName name="wrn.print._.summary._.sheets._1" localSheetId="15" hidden="1">{"summary1",#N/A,TRUE,"Comps";"summary2",#N/A,TRUE,"Comps";"summary3",#N/A,TRUE,"Comps"}</definedName>
    <definedName name="wrn.print._.summary._.sheets._1" hidden="1">{"summary1",#N/A,TRUE,"Comps";"summary2",#N/A,TRUE,"Comps";"summary3",#N/A,TRUE,"Comps"}</definedName>
    <definedName name="wrn.print._.summary._.sheets._2" localSheetId="15" hidden="1">{"summary1",#N/A,TRUE,"Comps";"summary2",#N/A,TRUE,"Comps";"summary3",#N/A,TRUE,"Comps"}</definedName>
    <definedName name="wrn.print._.summary._.sheets._2" hidden="1">{"summary1",#N/A,TRUE,"Comps";"summary2",#N/A,TRUE,"Comps";"summary3",#N/A,TRUE,"Comps"}</definedName>
    <definedName name="wrn.print._.summary._.sheets._3" localSheetId="15" hidden="1">{"summary1",#N/A,TRUE,"Comps";"summary2",#N/A,TRUE,"Comps";"summary3",#N/A,TRUE,"Comps"}</definedName>
    <definedName name="wrn.print._.summary._.sheets._3" hidden="1">{"summary1",#N/A,TRUE,"Comps";"summary2",#N/A,TRUE,"Comps";"summary3",#N/A,TRUE,"Comps"}</definedName>
    <definedName name="wrn.print._.summary._.sheets._4" localSheetId="15" hidden="1">{"summary1",#N/A,TRUE,"Comps";"summary2",#N/A,TRUE,"Comps";"summary3",#N/A,TRUE,"Comps"}</definedName>
    <definedName name="wrn.print._.summary._.sheets._4" hidden="1">{"summary1",#N/A,TRUE,"Comps";"summary2",#N/A,TRUE,"Comps";"summary3",#N/A,TRUE,"Comps"}</definedName>
    <definedName name="wrn.print._.summary._.sheets._5" localSheetId="15" hidden="1">{"summary1",#N/A,TRUE,"Comps";"summary2",#N/A,TRUE,"Comps";"summary3",#N/A,TRUE,"Comps"}</definedName>
    <definedName name="wrn.print._.summary._.sheets._5" hidden="1">{"summary1",#N/A,TRUE,"Comps";"summary2",#N/A,TRUE,"Comps";"summary3",#N/A,TRUE,"Comps"}</definedName>
    <definedName name="wrn.print1." localSheetId="15" hidden="1">{"SCH15",#N/A,FALSE,"SCH15,16,85,86";"SCH16",#N/A,FALSE,"SCH15,16,85,86";"SCH85",#N/A,FALSE,"SCH15,16,85,86";"SCH86",#N/A,FALSE,"SCH15,16,85,86"}</definedName>
    <definedName name="wrn.print1." hidden="1">{"SCH15",#N/A,FALSE,"SCH15,16,85,86";"SCH16",#N/A,FALSE,"SCH15,16,85,86";"SCH85",#N/A,FALSE,"SCH15,16,85,86";"SCH86",#N/A,FALSE,"SCH15,16,85,86"}</definedName>
    <definedName name="wrn.PRINTHR." localSheetId="15" hidden="1">{"SCH66",#N/A,FALSE,"SCH66";"SCH67",#N/A,FALSE,"SCH67";"SCH68",#N/A,FALSE,"SCH68";"SCH69",#N/A,FALSE,"SCH69";"SCH70",#N/A,FALSE,"SCH70"}</definedName>
    <definedName name="wrn.PRINTHR." hidden="1">{"SCH66",#N/A,FALSE,"SCH66";"SCH67",#N/A,FALSE,"SCH67";"SCH68",#N/A,FALSE,"SCH68";"SCH69",#N/A,FALSE,"SCH69";"SCH70",#N/A,FALSE,"SCH70"}</definedName>
    <definedName name="wrn.Printing._.the._.transactions._.sheets." localSheetId="15" hidden="1">{#N/A,#N/A,FALSE,"Eastern";#N/A,#N/A,FALSE,"Western"}</definedName>
    <definedName name="wrn.Printing._.the._.transactions._.sheets." hidden="1">{#N/A,#N/A,FALSE,"Eastern";#N/A,#N/A,FALSE,"Western"}</definedName>
    <definedName name="wrn.Printing._.the._.transactions._.sheets._1" localSheetId="15" hidden="1">{#N/A,#N/A,FALSE,"Eastern";#N/A,#N/A,FALSE,"Western"}</definedName>
    <definedName name="wrn.Printing._.the._.transactions._.sheets._1" hidden="1">{#N/A,#N/A,FALSE,"Eastern";#N/A,#N/A,FALSE,"Western"}</definedName>
    <definedName name="wrn.Printing._.the._.transactions._.sheets._2" localSheetId="15" hidden="1">{#N/A,#N/A,FALSE,"Eastern";#N/A,#N/A,FALSE,"Western"}</definedName>
    <definedName name="wrn.Printing._.the._.transactions._.sheets._2" hidden="1">{#N/A,#N/A,FALSE,"Eastern";#N/A,#N/A,FALSE,"Western"}</definedName>
    <definedName name="wrn.Printing._.the._.transactions._.sheets._3" localSheetId="15" hidden="1">{#N/A,#N/A,FALSE,"Eastern";#N/A,#N/A,FALSE,"Western"}</definedName>
    <definedName name="wrn.Printing._.the._.transactions._.sheets._3" hidden="1">{#N/A,#N/A,FALSE,"Eastern";#N/A,#N/A,FALSE,"Western"}</definedName>
    <definedName name="wrn.Printing._.the._.transactions._.sheets._4" localSheetId="15" hidden="1">{#N/A,#N/A,FALSE,"Eastern";#N/A,#N/A,FALSE,"Western"}</definedName>
    <definedName name="wrn.Printing._.the._.transactions._.sheets._4" hidden="1">{#N/A,#N/A,FALSE,"Eastern";#N/A,#N/A,FALSE,"Western"}</definedName>
    <definedName name="wrn.Printing._.the._.transactions._.sheets._5" localSheetId="15" hidden="1">{#N/A,#N/A,FALSE,"Eastern";#N/A,#N/A,FALSE,"Western"}</definedName>
    <definedName name="wrn.Printing._.the._.transactions._.sheets._5" hidden="1">{#N/A,#N/A,FALSE,"Eastern";#N/A,#N/A,FALSE,"Western"}</definedName>
    <definedName name="wrn.PRINTMKTG." localSheetId="15" hidden="1">{"sch6",#N/A,FALSE,"SCH6";"sch7",#N/A,FALSE,"SCH7"}</definedName>
    <definedName name="wrn.PRINTMKTG." hidden="1">{"sch6",#N/A,FALSE,"SCH6";"sch7",#N/A,FALSE,"SCH7"}</definedName>
    <definedName name="wrn.PRINTPROD." localSheetId="15"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wrn.PRINTPROD."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wrn.Priority._.list." localSheetId="15" hidden="1">{#N/A,#N/A,FALSE,"DI 2 YEAR MASTER SCHEDULE"}</definedName>
    <definedName name="wrn.Priority._.list." hidden="1">{#N/A,#N/A,FALSE,"DI 2 YEAR MASTER SCHEDULE"}</definedName>
    <definedName name="wrn.Priority._.list._1" localSheetId="15" hidden="1">{#N/A,#N/A,FALSE,"DI 2 YEAR MASTER SCHEDULE"}</definedName>
    <definedName name="wrn.Priority._.list._1" hidden="1">{#N/A,#N/A,FALSE,"DI 2 YEAR MASTER SCHEDULE"}</definedName>
    <definedName name="wrn.Priority._.list._2" localSheetId="15" hidden="1">{#N/A,#N/A,FALSE,"DI 2 YEAR MASTER SCHEDULE"}</definedName>
    <definedName name="wrn.Priority._.list._2" hidden="1">{#N/A,#N/A,FALSE,"DI 2 YEAR MASTER SCHEDULE"}</definedName>
    <definedName name="wrn.Priority._.list._3" localSheetId="15" hidden="1">{#N/A,#N/A,FALSE,"DI 2 YEAR MASTER SCHEDULE"}</definedName>
    <definedName name="wrn.Priority._.list._3" hidden="1">{#N/A,#N/A,FALSE,"DI 2 YEAR MASTER SCHEDULE"}</definedName>
    <definedName name="wrn.Priority._.list._4" localSheetId="15" hidden="1">{#N/A,#N/A,FALSE,"DI 2 YEAR MASTER SCHEDULE"}</definedName>
    <definedName name="wrn.Priority._.list._4" hidden="1">{#N/A,#N/A,FALSE,"DI 2 YEAR MASTER SCHEDULE"}</definedName>
    <definedName name="wrn.Priority._.list._5" localSheetId="15" hidden="1">{#N/A,#N/A,FALSE,"DI 2 YEAR MASTER SCHEDULE"}</definedName>
    <definedName name="wrn.Priority._.list._5" hidden="1">{#N/A,#N/A,FALSE,"DI 2 YEAR MASTER SCHEDULE"}</definedName>
    <definedName name="wrn.Prjcted._.Mnthly._.Qtys." localSheetId="15" hidden="1">{#N/A,#N/A,FALSE,"PRJCTED MNTHLY QTY's"}</definedName>
    <definedName name="wrn.Prjcted._.Mnthly._.Qtys." hidden="1">{#N/A,#N/A,FALSE,"PRJCTED MNTHLY QTY's"}</definedName>
    <definedName name="wrn.Prjcted._.Mnthly._.Qtys._1" localSheetId="15" hidden="1">{#N/A,#N/A,FALSE,"PRJCTED MNTHLY QTY's"}</definedName>
    <definedName name="wrn.Prjcted._.Mnthly._.Qtys._1" hidden="1">{#N/A,#N/A,FALSE,"PRJCTED MNTHLY QTY's"}</definedName>
    <definedName name="wrn.Prjcted._.Mnthly._.Qtys._2" localSheetId="15" hidden="1">{#N/A,#N/A,FALSE,"PRJCTED MNTHLY QTY's"}</definedName>
    <definedName name="wrn.Prjcted._.Mnthly._.Qtys._2" hidden="1">{#N/A,#N/A,FALSE,"PRJCTED MNTHLY QTY's"}</definedName>
    <definedName name="wrn.Prjcted._.Mnthly._.Qtys._3" localSheetId="15" hidden="1">{#N/A,#N/A,FALSE,"PRJCTED MNTHLY QTY's"}</definedName>
    <definedName name="wrn.Prjcted._.Mnthly._.Qtys._3" hidden="1">{#N/A,#N/A,FALSE,"PRJCTED MNTHLY QTY's"}</definedName>
    <definedName name="wrn.Prjcted._.Mnthly._.Qtys._4" localSheetId="15" hidden="1">{#N/A,#N/A,FALSE,"PRJCTED MNTHLY QTY's"}</definedName>
    <definedName name="wrn.Prjcted._.Mnthly._.Qtys._4" hidden="1">{#N/A,#N/A,FALSE,"PRJCTED MNTHLY QTY's"}</definedName>
    <definedName name="wrn.Prjcted._.Mnthly._.Qtys._5" localSheetId="15" hidden="1">{#N/A,#N/A,FALSE,"PRJCTED MNTHLY QTY's"}</definedName>
    <definedName name="wrn.Prjcted._.Mnthly._.Qtys._5" hidden="1">{#N/A,#N/A,FALSE,"PRJCTED MNTHLY QTY's"}</definedName>
    <definedName name="wrn.Prjcted._.Qtrly._.Dollars." localSheetId="15" hidden="1">{#N/A,#N/A,FALSE,"PRJCTED QTRLY $'s"}</definedName>
    <definedName name="wrn.Prjcted._.Qtrly._.Dollars." hidden="1">{#N/A,#N/A,FALSE,"PRJCTED QTRLY $'s"}</definedName>
    <definedName name="wrn.Prjcted._.Qtrly._.Dollars._1" localSheetId="15" hidden="1">{#N/A,#N/A,FALSE,"PRJCTED QTRLY $'s"}</definedName>
    <definedName name="wrn.Prjcted._.Qtrly._.Dollars._1" hidden="1">{#N/A,#N/A,FALSE,"PRJCTED QTRLY $'s"}</definedName>
    <definedName name="wrn.Prjcted._.Qtrly._.Dollars._2" localSheetId="15" hidden="1">{#N/A,#N/A,FALSE,"PRJCTED QTRLY $'s"}</definedName>
    <definedName name="wrn.Prjcted._.Qtrly._.Dollars._2" hidden="1">{#N/A,#N/A,FALSE,"PRJCTED QTRLY $'s"}</definedName>
    <definedName name="wrn.Prjcted._.Qtrly._.Dollars._3" localSheetId="15" hidden="1">{#N/A,#N/A,FALSE,"PRJCTED QTRLY $'s"}</definedName>
    <definedName name="wrn.Prjcted._.Qtrly._.Dollars._3" hidden="1">{#N/A,#N/A,FALSE,"PRJCTED QTRLY $'s"}</definedName>
    <definedName name="wrn.Prjcted._.Qtrly._.Dollars._4" localSheetId="15" hidden="1">{#N/A,#N/A,FALSE,"PRJCTED QTRLY $'s"}</definedName>
    <definedName name="wrn.Prjcted._.Qtrly._.Dollars._4" hidden="1">{#N/A,#N/A,FALSE,"PRJCTED QTRLY $'s"}</definedName>
    <definedName name="wrn.Prjcted._.Qtrly._.Dollars._5" localSheetId="15" hidden="1">{#N/A,#N/A,FALSE,"PRJCTED QTRLY $'s"}</definedName>
    <definedName name="wrn.Prjcted._.Qtrly._.Dollars._5" hidden="1">{#N/A,#N/A,FALSE,"PRJCTED QTRLY $'s"}</definedName>
    <definedName name="wrn.Prjcted._.Qtrly._.Qtys." localSheetId="15" hidden="1">{#N/A,#N/A,FALSE,"PRJCTED QTRLY QTY's"}</definedName>
    <definedName name="wrn.Prjcted._.Qtrly._.Qtys." hidden="1">{#N/A,#N/A,FALSE,"PRJCTED QTRLY QTY's"}</definedName>
    <definedName name="wrn.Prjcted._.Qtrly._.Qtys._1" localSheetId="15" hidden="1">{#N/A,#N/A,FALSE,"PRJCTED QTRLY QTY's"}</definedName>
    <definedName name="wrn.Prjcted._.Qtrly._.Qtys._1" hidden="1">{#N/A,#N/A,FALSE,"PRJCTED QTRLY QTY's"}</definedName>
    <definedName name="wrn.Prjcted._.Qtrly._.Qtys._2" localSheetId="15" hidden="1">{#N/A,#N/A,FALSE,"PRJCTED QTRLY QTY's"}</definedName>
    <definedName name="wrn.Prjcted._.Qtrly._.Qtys._2" hidden="1">{#N/A,#N/A,FALSE,"PRJCTED QTRLY QTY's"}</definedName>
    <definedName name="wrn.Prjcted._.Qtrly._.Qtys._3" localSheetId="15" hidden="1">{#N/A,#N/A,FALSE,"PRJCTED QTRLY QTY's"}</definedName>
    <definedName name="wrn.Prjcted._.Qtrly._.Qtys._3" hidden="1">{#N/A,#N/A,FALSE,"PRJCTED QTRLY QTY's"}</definedName>
    <definedName name="wrn.Prjcted._.Qtrly._.Qtys._4" localSheetId="15" hidden="1">{#N/A,#N/A,FALSE,"PRJCTED QTRLY QTY's"}</definedName>
    <definedName name="wrn.Prjcted._.Qtrly._.Qtys._4" hidden="1">{#N/A,#N/A,FALSE,"PRJCTED QTRLY QTY's"}</definedName>
    <definedName name="wrn.Prjcted._.Qtrly._.Qtys._5" localSheetId="15" hidden="1">{#N/A,#N/A,FALSE,"PRJCTED QTRLY QTY's"}</definedName>
    <definedName name="wrn.Prjcted._.Qtrly._.Qtys._5" hidden="1">{#N/A,#N/A,FALSE,"PRJCTED QTRLY QTY's"}</definedName>
    <definedName name="wrn.PROGRAMS." localSheetId="15" hidden="1">{"sch52",#N/A,FALSE,"SCH52"}</definedName>
    <definedName name="wrn.PROGRAMS." hidden="1">{"sch52",#N/A,FALSE,"SCH52"}</definedName>
    <definedName name="wrn.prova." localSheetId="15" hidden="1">{"Fatturato",#N/A,FALSE,"Fatt.";"Analisi CdL",#N/A,FALSE,"Rip. CdL"}</definedName>
    <definedName name="wrn.prova." hidden="1">{"Fatturato",#N/A,FALSE,"Fatt.";"Analisi CdL",#N/A,FALSE,"Rip. CdL"}</definedName>
    <definedName name="wrn.rapport._.1." localSheetId="15" hidden="1">{#N/A,#N/A,TRUE,"Forecast &amp; Analysis";#N/A,#N/A,TRUE,"Market Values";#N/A,#N/A,TRUE,"Ratios";#N/A,#N/A,TRUE,"Regressions";#N/A,#N/A,TRUE,"Market Values";#N/A,#N/A,TRUE,"Parameters &amp; Results"}</definedName>
    <definedName name="wrn.rapport._.1." hidden="1">{#N/A,#N/A,TRUE,"Forecast &amp; Analysis";#N/A,#N/A,TRUE,"Market Values";#N/A,#N/A,TRUE,"Ratios";#N/A,#N/A,TRUE,"Regressions";#N/A,#N/A,TRUE,"Market Values";#N/A,#N/A,TRUE,"Parameters &amp; Results"}</definedName>
    <definedName name="wrn.REINPC96." localSheetId="15" hidden="1">{#N/A,#N/A,FALSE,"A"}</definedName>
    <definedName name="wrn.REINPC96." hidden="1">{#N/A,#N/A,FALSE,"A"}</definedName>
    <definedName name="wrn.Relatório._.1." localSheetId="15" hidden="1">{"FS`s",#N/A,TRUE,"FS's";"Icome St",#N/A,TRUE,"Income St.";"Balance Sh",#N/A,TRUE,"Balance Sh.";"Gross Margin",#N/A,TRUE,"Gross Margin"}</definedName>
    <definedName name="wrn.Relatório._.1." hidden="1">{"FS`s",#N/A,TRUE,"FS's";"Icome St",#N/A,TRUE,"Income St.";"Balance Sh",#N/A,TRUE,"Balance Sh.";"Gross Margin",#N/A,TRUE,"Gross Margin"}</definedName>
    <definedName name="wrn.Relevant." localSheetId="15" hidden="1">{#N/A,#N/A,FALSE,"Title Page";#N/A,#N/A,FALSE,"Conclusions";#N/A,#N/A,FALSE,"Assum.";#N/A,#N/A,FALSE,"Sun  DCF-WC-Dep";#N/A,#N/A,FALSE,"MarketValue";#N/A,#N/A,FALSE,"BalSheet";#N/A,#N/A,FALSE,"WACC";#N/A,#N/A,FALSE,"PC+ Info.";#N/A,#N/A,FALSE,"PC+Info_2"}</definedName>
    <definedName name="wrn.Relevant." hidden="1">{#N/A,#N/A,FALSE,"Title Page";#N/A,#N/A,FALSE,"Conclusions";#N/A,#N/A,FALSE,"Assum.";#N/A,#N/A,FALSE,"Sun  DCF-WC-Dep";#N/A,#N/A,FALSE,"MarketValue";#N/A,#N/A,FALSE,"BalSheet";#N/A,#N/A,FALSE,"WACC";#N/A,#N/A,FALSE,"PC+ Info.";#N/A,#N/A,FALSE,"PC+Info_2"}</definedName>
    <definedName name="wrn.Relevant1." localSheetId="15"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port." localSheetId="15" hidden="1">{#N/A,#N/A,TRUE,"Total";#N/A,#N/A,TRUE,"Crop Harvesting";#N/A,#N/A,TRUE,"Hay &amp; Forage";#N/A,#N/A,TRUE,"CROP PRODUCTION";#N/A,#N/A,TRUE,"TRACTOR";#N/A,#N/A,TRUE,"Crawlers &amp; Dozers";#N/A,#N/A,TRUE,"TLB";#N/A,#N/A,TRUE,"Excavators";#N/A,#N/A,TRUE,"Loaders and Graders ";#N/A,#N/A,TRUE,"Skid Steer Loaders"}</definedName>
    <definedName name="wrn.report." localSheetId="9" hidden="1">{#N/A,#N/A,TRUE,"Total";#N/A,#N/A,TRUE,"Crop Harvesting";#N/A,#N/A,TRUE,"Hay &amp; Forage";#N/A,#N/A,TRUE,"CROP PRODUCTION";#N/A,#N/A,TRUE,"TRACTOR";#N/A,#N/A,TRUE,"Crawlers &amp; Dozers";#N/A,#N/A,TRUE,"TLB";#N/A,#N/A,TRUE,"Excavators";#N/A,#N/A,TRUE,"Loaders and Graders ";#N/A,#N/A,TRUE,"Skid Steer Loaders"}</definedName>
    <definedName name="wrn.report." localSheetId="10" hidden="1">{#N/A,#N/A,TRUE,"Total";#N/A,#N/A,TRUE,"Crop Harvesting";#N/A,#N/A,TRUE,"Hay &amp; Forage";#N/A,#N/A,TRUE,"CROP PRODUCTION";#N/A,#N/A,TRUE,"TRACTOR";#N/A,#N/A,TRUE,"Crawlers &amp; Dozers";#N/A,#N/A,TRUE,"TLB";#N/A,#N/A,TRUE,"Excavators";#N/A,#N/A,TRUE,"Loaders and Graders ";#N/A,#N/A,TRUE,"Skid Steer Loaders"}</definedName>
    <definedName name="wrn.report." localSheetId="12" hidden="1">{#N/A,#N/A,TRUE,"Total";#N/A,#N/A,TRUE,"Crop Harvesting";#N/A,#N/A,TRUE,"Hay &amp; Forage";#N/A,#N/A,TRUE,"CROP PRODUCTION";#N/A,#N/A,TRUE,"TRACTOR";#N/A,#N/A,TRUE,"Crawlers &amp; Dozers";#N/A,#N/A,TRUE,"TLB";#N/A,#N/A,TRUE,"Excavators";#N/A,#N/A,TRUE,"Loaders and Graders ";#N/A,#N/A,TRUE,"Skid Steer Loaders"}</definedName>
    <definedName name="wrn.report." localSheetId="11"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wrn.Report._.Gestionale." localSheetId="15" hidden="1">{"Sintesi",#N/A,FALSE,"Sintesi";"C.E. Scalare",#N/A,FALSE,"Scalare";"Analisi CdL",#N/A,FALSE,"Rip. CdL";"Totale centri",#N/A,FALSE,"Responsabilità";"Fatturato",#N/A,FALSE,"Fatt.";"Resp. Comm.li",#N/A,FALSE,"Resp.Comm.";"Resp. Log.",#N/A,FALSE,"Resp.Log.";"Resp. Acq.",#N/A,FALSE,"Resp.Acq."}</definedName>
    <definedName name="wrn.Report._.Gestionale." hidden="1">{"Sintesi",#N/A,FALSE,"Sintesi";"C.E. Scalare",#N/A,FALSE,"Scalare";"Analisi CdL",#N/A,FALSE,"Rip. CdL";"Totale centri",#N/A,FALSE,"Responsabilità";"Fatturato",#N/A,FALSE,"Fatt.";"Resp. Comm.li",#N/A,FALSE,"Resp.Comm.";"Resp. Log.",#N/A,FALSE,"Resp.Log.";"Resp. Acq.",#N/A,FALSE,"Resp.Acq."}</definedName>
    <definedName name="wrn.Report1." localSheetId="15" hidden="1">{#N/A,#N/A,TRUE,"TOC";#N/A,#N/A,TRUE,"Assum";#N/A,#N/A,TRUE,"Op-BS";#N/A,#N/A,TRUE,"IS";#N/A,#N/A,TRUE,"BSCF";#N/A,#N/A,TRUE,"Ratios";#N/A,#N/A,TRUE,"Sens";#N/A,#N/A,TRUE,"Holmes_IS";#N/A,#N/A,TRUE,"Holmes_BSCF";#N/A,#N/A,TRUE,"Holmes_Rat";#N/A,#N/A,TRUE,"Hound_IS";#N/A,#N/A,TRUE,"Hound_BSCF";#N/A,#N/A,TRUE,"Hound_Rat";#N/A,#N/A,TRUE,"Hound_DCF1"}</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SINPC." localSheetId="15" hidden="1">{#N/A,#N/A,FALSE,"A"}</definedName>
    <definedName name="wrn.RESINPC." hidden="1">{#N/A,#N/A,FALSE,"A"}</definedName>
    <definedName name="wrn.RESUMO." localSheetId="15" hidden="1">{#N/A,#N/A,FALSE,"HONORÁRIOS"}</definedName>
    <definedName name="wrn.RESUMO." hidden="1">{#N/A,#N/A,FALSE,"HONORÁRIOS"}</definedName>
    <definedName name="wrn.Revs." localSheetId="15" hidden="1">{"Base_rev",#N/A,FALSE,"Proj_IS_Base";"Projrev",#N/A,FALSE,"Proj_IS_wOTLC";"Delta",#N/A,FALSE,"Delta Rev_PV"}</definedName>
    <definedName name="wrn.Revs." hidden="1">{"Base_rev",#N/A,FALSE,"Proj_IS_Base";"Projrev",#N/A,FALSE,"Proj_IS_wOTLC";"Delta",#N/A,FALSE,"Delta Rev_PV"}</definedName>
    <definedName name="wrn.Riverwood_comp_model." localSheetId="15" hidden="1">{#N/A,#N/A,FALSE,"Che-Ga";#N/A,#N/A,FALSE,"Iv-Sm";#N/A,#N/A,FALSE,"So-We";#N/A,#N/A,FALSE,"Me-Po";#N/A,#N/A,FALSE,"Be-Bo";#N/A,#N/A,FALSE,"Cha-Ki";#N/A,#N/A,FALSE,"In";#N/A,#N/A,FALSE,"Schedule 23";#N/A,#N/A,FALSE,"Schedule 22";#N/A,#N/A,FALSE,"WACC"}</definedName>
    <definedName name="wrn.Riverwood_comp_model." hidden="1">{#N/A,#N/A,FALSE,"Che-Ga";#N/A,#N/A,FALSE,"Iv-Sm";#N/A,#N/A,FALSE,"So-We";#N/A,#N/A,FALSE,"Me-Po";#N/A,#N/A,FALSE,"Be-Bo";#N/A,#N/A,FALSE,"Cha-Ki";#N/A,#N/A,FALSE,"In";#N/A,#N/A,FALSE,"Schedule 23";#N/A,#N/A,FALSE,"Schedule 22";#N/A,#N/A,FALSE,"WACC"}</definedName>
    <definedName name="wrn.Scenario._.Summary." localSheetId="15" hidden="1">{#N/A,#N/A,TRUE,"Summary";#N/A,"1",TRUE,"Summary";#N/A,"2",TRUE,"Summary";#N/A,"3",TRUE,"Summary";#N/A,"4",TRUE,"Summary";#N/A,"5",TRUE,"Summary";#N/A,"6",TRUE,"Summary";#N/A,"7",TRUE,"Summary";#N/A,"8",TRUE,"Summary";#N/A,"9",TRUE,"Summary";#N/A,"10",TRUE,"Summary";#N/A,"11",TRUE,"Summary"}</definedName>
    <definedName name="wrn.Scenario._.Summary." hidden="1">{#N/A,#N/A,TRUE,"Summary";#N/A,"1",TRUE,"Summary";#N/A,"2",TRUE,"Summary";#N/A,"3",TRUE,"Summary";#N/A,"4",TRUE,"Summary";#N/A,"5",TRUE,"Summary";#N/A,"6",TRUE,"Summary";#N/A,"7",TRUE,"Summary";#N/A,"8",TRUE,"Summary";#N/A,"9",TRUE,"Summary";#N/A,"10",TRUE,"Summary";#N/A,"11",TRUE,"Summary"}</definedName>
    <definedName name="wrn.Scenario._.Summary._1" localSheetId="15" hidden="1">{#N/A,#N/A,TRUE,"Summary";#N/A,"1",TRUE,"Summary";#N/A,"2",TRUE,"Summary";#N/A,"3",TRUE,"Summary";#N/A,"4",TRUE,"Summary";#N/A,"5",TRUE,"Summary";#N/A,"6",TRUE,"Summary";#N/A,"7",TRUE,"Summary";#N/A,"8",TRUE,"Summary";#N/A,"9",TRUE,"Summary";#N/A,"10",TRUE,"Summary";#N/A,"11",TRUE,"Summary"}</definedName>
    <definedName name="wrn.Scenario._.Summary._1" hidden="1">{#N/A,#N/A,TRUE,"Summary";#N/A,"1",TRUE,"Summary";#N/A,"2",TRUE,"Summary";#N/A,"3",TRUE,"Summary";#N/A,"4",TRUE,"Summary";#N/A,"5",TRUE,"Summary";#N/A,"6",TRUE,"Summary";#N/A,"7",TRUE,"Summary";#N/A,"8",TRUE,"Summary";#N/A,"9",TRUE,"Summary";#N/A,"10",TRUE,"Summary";#N/A,"11",TRUE,"Summary"}</definedName>
    <definedName name="wrn.Scenario._.Summary._2" localSheetId="15" hidden="1">{#N/A,#N/A,TRUE,"Summary";#N/A,"1",TRUE,"Summary";#N/A,"2",TRUE,"Summary";#N/A,"3",TRUE,"Summary";#N/A,"4",TRUE,"Summary";#N/A,"5",TRUE,"Summary";#N/A,"6",TRUE,"Summary";#N/A,"7",TRUE,"Summary";#N/A,"8",TRUE,"Summary";#N/A,"9",TRUE,"Summary";#N/A,"10",TRUE,"Summary";#N/A,"11",TRUE,"Summary"}</definedName>
    <definedName name="wrn.Scenario._.Summary._2" hidden="1">{#N/A,#N/A,TRUE,"Summary";#N/A,"1",TRUE,"Summary";#N/A,"2",TRUE,"Summary";#N/A,"3",TRUE,"Summary";#N/A,"4",TRUE,"Summary";#N/A,"5",TRUE,"Summary";#N/A,"6",TRUE,"Summary";#N/A,"7",TRUE,"Summary";#N/A,"8",TRUE,"Summary";#N/A,"9",TRUE,"Summary";#N/A,"10",TRUE,"Summary";#N/A,"11",TRUE,"Summary"}</definedName>
    <definedName name="wrn.Scenario._.Summary._3" localSheetId="15" hidden="1">{#N/A,#N/A,TRUE,"Summary";#N/A,"1",TRUE,"Summary";#N/A,"2",TRUE,"Summary";#N/A,"3",TRUE,"Summary";#N/A,"4",TRUE,"Summary";#N/A,"5",TRUE,"Summary";#N/A,"6",TRUE,"Summary";#N/A,"7",TRUE,"Summary";#N/A,"8",TRUE,"Summary";#N/A,"9",TRUE,"Summary";#N/A,"10",TRUE,"Summary";#N/A,"11",TRUE,"Summary"}</definedName>
    <definedName name="wrn.Scenario._.Summary._3" hidden="1">{#N/A,#N/A,TRUE,"Summary";#N/A,"1",TRUE,"Summary";#N/A,"2",TRUE,"Summary";#N/A,"3",TRUE,"Summary";#N/A,"4",TRUE,"Summary";#N/A,"5",TRUE,"Summary";#N/A,"6",TRUE,"Summary";#N/A,"7",TRUE,"Summary";#N/A,"8",TRUE,"Summary";#N/A,"9",TRUE,"Summary";#N/A,"10",TRUE,"Summary";#N/A,"11",TRUE,"Summary"}</definedName>
    <definedName name="wrn.Scenario._.Summary._4" localSheetId="15" hidden="1">{#N/A,#N/A,TRUE,"Summary";#N/A,"1",TRUE,"Summary";#N/A,"2",TRUE,"Summary";#N/A,"3",TRUE,"Summary";#N/A,"4",TRUE,"Summary";#N/A,"5",TRUE,"Summary";#N/A,"6",TRUE,"Summary";#N/A,"7",TRUE,"Summary";#N/A,"8",TRUE,"Summary";#N/A,"9",TRUE,"Summary";#N/A,"10",TRUE,"Summary";#N/A,"11",TRUE,"Summary"}</definedName>
    <definedName name="wrn.Scenario._.Summary._4" hidden="1">{#N/A,#N/A,TRUE,"Summary";#N/A,"1",TRUE,"Summary";#N/A,"2",TRUE,"Summary";#N/A,"3",TRUE,"Summary";#N/A,"4",TRUE,"Summary";#N/A,"5",TRUE,"Summary";#N/A,"6",TRUE,"Summary";#N/A,"7",TRUE,"Summary";#N/A,"8",TRUE,"Summary";#N/A,"9",TRUE,"Summary";#N/A,"10",TRUE,"Summary";#N/A,"11",TRUE,"Summary"}</definedName>
    <definedName name="wrn.Scenario._.Summary._5" localSheetId="15" hidden="1">{#N/A,#N/A,TRUE,"Summary";#N/A,"1",TRUE,"Summary";#N/A,"2",TRUE,"Summary";#N/A,"3",TRUE,"Summary";#N/A,"4",TRUE,"Summary";#N/A,"5",TRUE,"Summary";#N/A,"6",TRUE,"Summary";#N/A,"7",TRUE,"Summary";#N/A,"8",TRUE,"Summary";#N/A,"9",TRUE,"Summary";#N/A,"10",TRUE,"Summary";#N/A,"11",TRUE,"Summary"}</definedName>
    <definedName name="wrn.Scenario._.Summary._5" hidden="1">{#N/A,#N/A,TRUE,"Summary";#N/A,"1",TRUE,"Summary";#N/A,"2",TRUE,"Summary";#N/A,"3",TRUE,"Summary";#N/A,"4",TRUE,"Summary";#N/A,"5",TRUE,"Summary";#N/A,"6",TRUE,"Summary";#N/A,"7",TRUE,"Summary";#N/A,"8",TRUE,"Summary";#N/A,"9",TRUE,"Summary";#N/A,"10",TRUE,"Summary";#N/A,"11",TRUE,"Summary"}</definedName>
    <definedName name="wrn.SCH46." localSheetId="15" hidden="1">{"SCH46",#N/A,FALSE,"sch46"}</definedName>
    <definedName name="wrn.SCH46." hidden="1">{"SCH46",#N/A,FALSE,"sch46"}</definedName>
    <definedName name="wrn.SCH51." localSheetId="15" hidden="1">{"SCH51",#N/A,FALSE,"monthly"}</definedName>
    <definedName name="wrn.SCH51." hidden="1">{"SCH51",#N/A,FALSE,"monthly"}</definedName>
    <definedName name="wrn.SCH52." localSheetId="15" hidden="1">{"SCH52",#N/A,FALSE,"sch52"}</definedName>
    <definedName name="wrn.SCH52." hidden="1">{"SCH52",#N/A,FALSE,"sch52"}</definedName>
    <definedName name="wrn.SCH57." localSheetId="15" hidden="1">{"SCH57",#N/A,FALSE,"monthly"}</definedName>
    <definedName name="wrn.SCH57." hidden="1">{"SCH57",#N/A,FALSE,"monthly"}</definedName>
    <definedName name="wrn.SCH58." localSheetId="15" hidden="1">{"sch58",#N/A,FALSE,"SCH58"}</definedName>
    <definedName name="wrn.SCH58." hidden="1">{"sch58",#N/A,FALSE,"SCH58"}</definedName>
    <definedName name="wrn.SEGMENT." localSheetId="15" hidden="1">{"SCH29",#N/A,FALSE,"segments";"SCH30",#N/A,FALSE,"segments"}</definedName>
    <definedName name="wrn.SEGMENT." hidden="1">{"SCH29",#N/A,FALSE,"segments";"SCH30",#N/A,FALSE,"segments"}</definedName>
    <definedName name="wrn.Setembro." localSheetId="15"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um." localSheetId="15" hidden="1">{"Opsys",#N/A,FALSE,"NPV_OPsys";"NT",#N/A,FALSE,"NPV_NT";"DevP",#N/A,FALSE,"NPV_DevPdt";"Office",#N/A,FALSE,"NPV_Office"}</definedName>
    <definedName name="wrn.sum." hidden="1">{"Opsys",#N/A,FALSE,"NPV_OPsys";"NT",#N/A,FALSE,"NPV_NT";"DevP",#N/A,FALSE,"NPV_DevPdt";"Office",#N/A,FALSE,"NPV_Office"}</definedName>
    <definedName name="wrn.SUMMARY." localSheetId="15" hidden="1">{"SCH27",#N/A,FALSE,"summary";"SCH39",#N/A,FALSE,"summary";"SCH41",#N/A,FALSE,"summary"}</definedName>
    <definedName name="wrn.SUMMARY." hidden="1">{"SCH27",#N/A,FALSE,"summary";"SCH39",#N/A,FALSE,"summary";"SCH41",#N/A,FALSE,"summary"}</definedName>
    <definedName name="wrn.totalcomp." localSheetId="15" hidden="1">{"comp1",#N/A,FALSE,"COMPS";"footnotes",#N/A,FALSE,"COMPS"}</definedName>
    <definedName name="wrn.totalcomp." hidden="1">{"comp1",#N/A,FALSE,"COMPS";"footnotes",#N/A,FALSE,"COMPS"}</definedName>
    <definedName name="wrn.totalcomp._1" localSheetId="15" hidden="1">{"comp1",#N/A,FALSE,"COMPS";"footnotes",#N/A,FALSE,"COMPS"}</definedName>
    <definedName name="wrn.totalcomp._1" hidden="1">{"comp1",#N/A,FALSE,"COMPS";"footnotes",#N/A,FALSE,"COMPS"}</definedName>
    <definedName name="wrn.totalcomp._2" localSheetId="15" hidden="1">{"comp1",#N/A,FALSE,"COMPS";"footnotes",#N/A,FALSE,"COMPS"}</definedName>
    <definedName name="wrn.totalcomp._2" hidden="1">{"comp1",#N/A,FALSE,"COMPS";"footnotes",#N/A,FALSE,"COMPS"}</definedName>
    <definedName name="wrn.totalcomp._3" localSheetId="15" hidden="1">{"comp1",#N/A,FALSE,"COMPS";"footnotes",#N/A,FALSE,"COMPS"}</definedName>
    <definedName name="wrn.totalcomp._3" hidden="1">{"comp1",#N/A,FALSE,"COMPS";"footnotes",#N/A,FALSE,"COMPS"}</definedName>
    <definedName name="wrn.totalcomp._4" localSheetId="15" hidden="1">{"comp1",#N/A,FALSE,"COMPS";"footnotes",#N/A,FALSE,"COMPS"}</definedName>
    <definedName name="wrn.totalcomp._4" hidden="1">{"comp1",#N/A,FALSE,"COMPS";"footnotes",#N/A,FALSE,"COMPS"}</definedName>
    <definedName name="wrn.totalcomp._5" localSheetId="15" hidden="1">{"comp1",#N/A,FALSE,"COMPS";"footnotes",#N/A,FALSE,"COMPS"}</definedName>
    <definedName name="wrn.totalcomp._5" hidden="1">{"comp1",#N/A,FALSE,"COMPS";"footnotes",#N/A,FALSE,"COMPS"}</definedName>
    <definedName name="wrn.UPDOWN." localSheetId="15" hidden="1">{"SCH54",#N/A,FALSE,"upside";"SCH55",#N/A,FALSE,"upside"}</definedName>
    <definedName name="wrn.UPDOWN." hidden="1">{"SCH54",#N/A,FALSE,"upside";"SCH55",#N/A,FALSE,"upside"}</definedName>
    <definedName name="wrn.VALUATION." localSheetId="15"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LUE." localSheetId="15" hidden="1">{"SCH47",#N/A,FALSE,"value";"sch48",#N/A,FALSE,"value"}</definedName>
    <definedName name="wrn.VALUE." hidden="1">{"SCH47",#N/A,FALSE,"value";"sch48",#N/A,FALSE,"value"}</definedName>
    <definedName name="wrn.Whole._.Pack." localSheetId="1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1" localSheetId="1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1"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2" localSheetId="1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2"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3" localSheetId="1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3"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4" localSheetId="1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4"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5" localSheetId="1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right."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1"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1"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2"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3"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3"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4"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5"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YEARLY." localSheetId="15"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wrn.YEARLY."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wrn1.history" localSheetId="15" hidden="1">{#N/A,#N/A,FALSE,"model"}</definedName>
    <definedName name="wrn1.history" hidden="1">{#N/A,#N/A,FALSE,"model"}</definedName>
    <definedName name="wrn1.history_1" localSheetId="15" hidden="1">{#N/A,#N/A,FALSE,"model"}</definedName>
    <definedName name="wrn1.history_1" hidden="1">{#N/A,#N/A,FALSE,"model"}</definedName>
    <definedName name="wrn1.history_2" localSheetId="15" hidden="1">{#N/A,#N/A,FALSE,"model"}</definedName>
    <definedName name="wrn1.history_2" hidden="1">{#N/A,#N/A,FALSE,"model"}</definedName>
    <definedName name="wrn1.history_3" localSheetId="15" hidden="1">{#N/A,#N/A,FALSE,"model"}</definedName>
    <definedName name="wrn1.history_3" hidden="1">{#N/A,#N/A,FALSE,"model"}</definedName>
    <definedName name="wrn1.history_4" localSheetId="15" hidden="1">{#N/A,#N/A,FALSE,"model"}</definedName>
    <definedName name="wrn1.history_4" hidden="1">{#N/A,#N/A,FALSE,"model"}</definedName>
    <definedName name="wrn1.history_5" localSheetId="15" hidden="1">{#N/A,#N/A,FALSE,"model"}</definedName>
    <definedName name="wrn1.history_5" hidden="1">{#N/A,#N/A,FALSE,"model"}</definedName>
    <definedName name="wrn3.histroic" localSheetId="15" hidden="1">{#N/A,#N/A,FALSE,"model"}</definedName>
    <definedName name="wrn3.histroic" hidden="1">{#N/A,#N/A,FALSE,"model"}</definedName>
    <definedName name="wrn3.histroic_1" localSheetId="15" hidden="1">{#N/A,#N/A,FALSE,"model"}</definedName>
    <definedName name="wrn3.histroic_1" hidden="1">{#N/A,#N/A,FALSE,"model"}</definedName>
    <definedName name="wrn3.histroic_2" localSheetId="15" hidden="1">{#N/A,#N/A,FALSE,"model"}</definedName>
    <definedName name="wrn3.histroic_2" hidden="1">{#N/A,#N/A,FALSE,"model"}</definedName>
    <definedName name="wrn3.histroic_3" localSheetId="15" hidden="1">{#N/A,#N/A,FALSE,"model"}</definedName>
    <definedName name="wrn3.histroic_3" hidden="1">{#N/A,#N/A,FALSE,"model"}</definedName>
    <definedName name="wrn3.histroic_4" localSheetId="15" hidden="1">{#N/A,#N/A,FALSE,"model"}</definedName>
    <definedName name="wrn3.histroic_4" hidden="1">{#N/A,#N/A,FALSE,"model"}</definedName>
    <definedName name="wrn3.histroic_5" localSheetId="15" hidden="1">{#N/A,#N/A,FALSE,"model"}</definedName>
    <definedName name="wrn3.histroic_5" hidden="1">{#N/A,#N/A,FALSE,"model"}</definedName>
    <definedName name="wsetm" localSheetId="15" hidden="1">{#N/A,#N/A,FALSE,"Eastern";#N/A,#N/A,FALSE,"Western"}</definedName>
    <definedName name="wsetm" hidden="1">{#N/A,#N/A,FALSE,"Eastern";#N/A,#N/A,FALSE,"Western"}</definedName>
    <definedName name="wsetm_1" localSheetId="15" hidden="1">{#N/A,#N/A,FALSE,"Eastern";#N/A,#N/A,FALSE,"Western"}</definedName>
    <definedName name="wsetm_1" hidden="1">{#N/A,#N/A,FALSE,"Eastern";#N/A,#N/A,FALSE,"Western"}</definedName>
    <definedName name="wsetm_2" localSheetId="15" hidden="1">{#N/A,#N/A,FALSE,"Eastern";#N/A,#N/A,FALSE,"Western"}</definedName>
    <definedName name="wsetm_2" hidden="1">{#N/A,#N/A,FALSE,"Eastern";#N/A,#N/A,FALSE,"Western"}</definedName>
    <definedName name="wsetm_3" localSheetId="15" hidden="1">{#N/A,#N/A,FALSE,"Eastern";#N/A,#N/A,FALSE,"Western"}</definedName>
    <definedName name="wsetm_3" hidden="1">{#N/A,#N/A,FALSE,"Eastern";#N/A,#N/A,FALSE,"Western"}</definedName>
    <definedName name="wsetm_4" localSheetId="15" hidden="1">{#N/A,#N/A,FALSE,"Eastern";#N/A,#N/A,FALSE,"Western"}</definedName>
    <definedName name="wsetm_4" hidden="1">{#N/A,#N/A,FALSE,"Eastern";#N/A,#N/A,FALSE,"Western"}</definedName>
    <definedName name="wsetm_5" localSheetId="15" hidden="1">{#N/A,#N/A,FALSE,"Eastern";#N/A,#N/A,FALSE,"Western"}</definedName>
    <definedName name="wsetm_5" hidden="1">{#N/A,#N/A,FALSE,"Eastern";#N/A,#N/A,FALSE,"Western"}</definedName>
    <definedName name="wvu.ACC."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wvu.ACC." hidden="1">{TRUE,TRUE,-1.25,-15.5,484.5,278.25,FALSE,FALSE,TRUE,FALSE,0,1,#N/A,452,#N/A,5.92592592592593,22.5714285714286,1,FALSE,FALSE,3,TRUE,1,FALSE,100,"Swvu.ACC.","ACwvu.ACC.",#N/A,FALSE,FALSE,0,0,0,0,2,"","",FALSE,FALSE,FALSE,FALSE,1,90,#N/A,#N/A,"=R1C1:R650C11",FALSE,#N/A,#N/A,FALSE,FALSE,FALSE,1,65532,65532,FALSE,FALSE,TRUE,TRUE,TRUE}</definedName>
    <definedName name="wvu.ACC._1"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wvu.ACC._1" hidden="1">{TRUE,TRUE,-1.25,-15.5,484.5,278.25,FALSE,FALSE,TRUE,FALSE,0,1,#N/A,452,#N/A,5.92592592592593,22.5714285714286,1,FALSE,FALSE,3,TRUE,1,FALSE,100,"Swvu.ACC.","ACwvu.ACC.",#N/A,FALSE,FALSE,0,0,0,0,2,"","",FALSE,FALSE,FALSE,FALSE,1,90,#N/A,#N/A,"=R1C1:R650C11",FALSE,#N/A,#N/A,FALSE,FALSE,FALSE,1,65532,65532,FALSE,FALSE,TRUE,TRUE,TRUE}</definedName>
    <definedName name="wvu.ACC._2"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wvu.ACC._2" hidden="1">{TRUE,TRUE,-1.25,-15.5,484.5,278.25,FALSE,FALSE,TRUE,FALSE,0,1,#N/A,452,#N/A,5.92592592592593,22.5714285714286,1,FALSE,FALSE,3,TRUE,1,FALSE,100,"Swvu.ACC.","ACwvu.ACC.",#N/A,FALSE,FALSE,0,0,0,0,2,"","",FALSE,FALSE,FALSE,FALSE,1,90,#N/A,#N/A,"=R1C1:R650C11",FALSE,#N/A,#N/A,FALSE,FALSE,FALSE,1,65532,65532,FALSE,FALSE,TRUE,TRUE,TRUE}</definedName>
    <definedName name="wvu.ACC._3"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wvu.ACC._3" hidden="1">{TRUE,TRUE,-1.25,-15.5,484.5,278.25,FALSE,FALSE,TRUE,FALSE,0,1,#N/A,452,#N/A,5.92592592592593,22.5714285714286,1,FALSE,FALSE,3,TRUE,1,FALSE,100,"Swvu.ACC.","ACwvu.ACC.",#N/A,FALSE,FALSE,0,0,0,0,2,"","",FALSE,FALSE,FALSE,FALSE,1,90,#N/A,#N/A,"=R1C1:R650C11",FALSE,#N/A,#N/A,FALSE,FALSE,FALSE,1,65532,65532,FALSE,FALSE,TRUE,TRUE,TRUE}</definedName>
    <definedName name="wvu.ACC._4"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wvu.ACC._4" hidden="1">{TRUE,TRUE,-1.25,-15.5,484.5,278.25,FALSE,FALSE,TRUE,FALSE,0,1,#N/A,452,#N/A,5.92592592592593,22.5714285714286,1,FALSE,FALSE,3,TRUE,1,FALSE,100,"Swvu.ACC.","ACwvu.ACC.",#N/A,FALSE,FALSE,0,0,0,0,2,"","",FALSE,FALSE,FALSE,FALSE,1,90,#N/A,#N/A,"=R1C1:R650C11",FALSE,#N/A,#N/A,FALSE,FALSE,FALSE,1,65532,65532,FALSE,FALSE,TRUE,TRUE,TRUE}</definedName>
    <definedName name="wvu.ACC._5" localSheetId="15" hidden="1">{TRUE,TRUE,-1.25,-15.5,484.5,278.25,FALSE,FALSE,TRUE,FALSE,0,1,#N/A,452,#N/A,5.92592592592593,22.5714285714286,1,FALSE,FALSE,3,TRUE,1,FALSE,100,"Swvu.ACC.","ACwvu.ACC.",#N/A,FALSE,FALSE,0,0,0,0,2,"","",FALSE,FALSE,FALSE,FALSE,1,90,#N/A,#N/A,"=R1C1:R650C11",FALSE,#N/A,#N/A,FALSE,FALSE,FALSE,1,65532,65532,FALSE,FALSE,TRUE,TRUE,TRUE}</definedName>
    <definedName name="wvu.ACC._5" hidden="1">{TRUE,TRUE,-1.25,-15.5,484.5,278.25,FALSE,FALSE,TRUE,FALSE,0,1,#N/A,452,#N/A,5.92592592592593,22.5714285714286,1,FALSE,FALSE,3,TRUE,1,FALSE,100,"Swvu.ACC.","ACwvu.ACC.",#N/A,FALSE,FALSE,0,0,0,0,2,"","",FALSE,FALSE,FALSE,FALSE,1,90,#N/A,#N/A,"=R1C1:R650C11",FALSE,#N/A,#N/A,FALSE,FALSE,FALSE,1,65532,65532,FALSE,FALSE,TRUE,TRUE,TRUE}</definedName>
    <definedName name="wvu.AFAC." localSheetId="15" hidden="1">{TRUE,TRUE,-1.25,-15.5,484.5,278.25,FALSE,FALSE,TRUE,FALSE,0,1,#N/A,551,#N/A,5.92592592592593,22.5714285714286,1,FALSE,FALSE,3,TRUE,1,FALSE,100,"Swvu.AFAC.","ACwvu.AFAC.",#N/A,FALSE,FALSE,0,0,0,0,2,"","",FALSE,FALSE,FALSE,FALSE,1,90,#N/A,#N/A,"=R1C1:R650C11",FALSE,#N/A,#N/A,FALSE,FALSE,FALSE,1,65532,65532,FALSE,FALSE,TRUE,TRUE,TRUE}</definedName>
    <definedName name="wvu.AFAC." hidden="1">{TRUE,TRUE,-1.25,-15.5,484.5,278.25,FALSE,FALSE,TRUE,FALSE,0,1,#N/A,551,#N/A,5.92592592592593,22.5714285714286,1,FALSE,FALSE,3,TRUE,1,FALSE,100,"Swvu.AFAC.","ACwvu.AFAC.",#N/A,FALSE,FALSE,0,0,0,0,2,"","",FALSE,FALSE,FALSE,FALSE,1,90,#N/A,#N/A,"=R1C1:R650C11",FALSE,#N/A,#N/A,FALSE,FALSE,FALSE,1,65532,65532,FALSE,FALSE,TRUE,TRUE,TRUE}</definedName>
    <definedName name="wvu.AFAC._1" localSheetId="15" hidden="1">{TRUE,TRUE,-1.25,-15.5,484.5,278.25,FALSE,FALSE,TRUE,FALSE,0,1,#N/A,551,#N/A,5.92592592592593,22.5714285714286,1,FALSE,FALSE,3,TRUE,1,FALSE,100,"Swvu.AFAC.","ACwvu.AFAC.",#N/A,FALSE,FALSE,0,0,0,0,2,"","",FALSE,FALSE,FALSE,FALSE,1,90,#N/A,#N/A,"=R1C1:R650C11",FALSE,#N/A,#N/A,FALSE,FALSE,FALSE,1,65532,65532,FALSE,FALSE,TRUE,TRUE,TRUE}</definedName>
    <definedName name="wvu.AFAC._1" hidden="1">{TRUE,TRUE,-1.25,-15.5,484.5,278.25,FALSE,FALSE,TRUE,FALSE,0,1,#N/A,551,#N/A,5.92592592592593,22.5714285714286,1,FALSE,FALSE,3,TRUE,1,FALSE,100,"Swvu.AFAC.","ACwvu.AFAC.",#N/A,FALSE,FALSE,0,0,0,0,2,"","",FALSE,FALSE,FALSE,FALSE,1,90,#N/A,#N/A,"=R1C1:R650C11",FALSE,#N/A,#N/A,FALSE,FALSE,FALSE,1,65532,65532,FALSE,FALSE,TRUE,TRUE,TRUE}</definedName>
    <definedName name="wvu.AFAC._2" localSheetId="15" hidden="1">{TRUE,TRUE,-1.25,-15.5,484.5,278.25,FALSE,FALSE,TRUE,FALSE,0,1,#N/A,551,#N/A,5.92592592592593,22.5714285714286,1,FALSE,FALSE,3,TRUE,1,FALSE,100,"Swvu.AFAC.","ACwvu.AFAC.",#N/A,FALSE,FALSE,0,0,0,0,2,"","",FALSE,FALSE,FALSE,FALSE,1,90,#N/A,#N/A,"=R1C1:R650C11",FALSE,#N/A,#N/A,FALSE,FALSE,FALSE,1,65532,65532,FALSE,FALSE,TRUE,TRUE,TRUE}</definedName>
    <definedName name="wvu.AFAC._2" hidden="1">{TRUE,TRUE,-1.25,-15.5,484.5,278.25,FALSE,FALSE,TRUE,FALSE,0,1,#N/A,551,#N/A,5.92592592592593,22.5714285714286,1,FALSE,FALSE,3,TRUE,1,FALSE,100,"Swvu.AFAC.","ACwvu.AFAC.",#N/A,FALSE,FALSE,0,0,0,0,2,"","",FALSE,FALSE,FALSE,FALSE,1,90,#N/A,#N/A,"=R1C1:R650C11",FALSE,#N/A,#N/A,FALSE,FALSE,FALSE,1,65532,65532,FALSE,FALSE,TRUE,TRUE,TRUE}</definedName>
    <definedName name="wvu.AFAC._3" localSheetId="15" hidden="1">{TRUE,TRUE,-1.25,-15.5,484.5,278.25,FALSE,FALSE,TRUE,FALSE,0,1,#N/A,551,#N/A,5.92592592592593,22.5714285714286,1,FALSE,FALSE,3,TRUE,1,FALSE,100,"Swvu.AFAC.","ACwvu.AFAC.",#N/A,FALSE,FALSE,0,0,0,0,2,"","",FALSE,FALSE,FALSE,FALSE,1,90,#N/A,#N/A,"=R1C1:R650C11",FALSE,#N/A,#N/A,FALSE,FALSE,FALSE,1,65532,65532,FALSE,FALSE,TRUE,TRUE,TRUE}</definedName>
    <definedName name="wvu.AFAC._3" hidden="1">{TRUE,TRUE,-1.25,-15.5,484.5,278.25,FALSE,FALSE,TRUE,FALSE,0,1,#N/A,551,#N/A,5.92592592592593,22.5714285714286,1,FALSE,FALSE,3,TRUE,1,FALSE,100,"Swvu.AFAC.","ACwvu.AFAC.",#N/A,FALSE,FALSE,0,0,0,0,2,"","",FALSE,FALSE,FALSE,FALSE,1,90,#N/A,#N/A,"=R1C1:R650C11",FALSE,#N/A,#N/A,FALSE,FALSE,FALSE,1,65532,65532,FALSE,FALSE,TRUE,TRUE,TRUE}</definedName>
    <definedName name="wvu.AFAC._4" localSheetId="15" hidden="1">{TRUE,TRUE,-1.25,-15.5,484.5,278.25,FALSE,FALSE,TRUE,FALSE,0,1,#N/A,551,#N/A,5.92592592592593,22.5714285714286,1,FALSE,FALSE,3,TRUE,1,FALSE,100,"Swvu.AFAC.","ACwvu.AFAC.",#N/A,FALSE,FALSE,0,0,0,0,2,"","",FALSE,FALSE,FALSE,FALSE,1,90,#N/A,#N/A,"=R1C1:R650C11",FALSE,#N/A,#N/A,FALSE,FALSE,FALSE,1,65532,65532,FALSE,FALSE,TRUE,TRUE,TRUE}</definedName>
    <definedName name="wvu.AFAC._4" hidden="1">{TRUE,TRUE,-1.25,-15.5,484.5,278.25,FALSE,FALSE,TRUE,FALSE,0,1,#N/A,551,#N/A,5.92592592592593,22.5714285714286,1,FALSE,FALSE,3,TRUE,1,FALSE,100,"Swvu.AFAC.","ACwvu.AFAC.",#N/A,FALSE,FALSE,0,0,0,0,2,"","",FALSE,FALSE,FALSE,FALSE,1,90,#N/A,#N/A,"=R1C1:R650C11",FALSE,#N/A,#N/A,FALSE,FALSE,FALSE,1,65532,65532,FALSE,FALSE,TRUE,TRUE,TRUE}</definedName>
    <definedName name="wvu.AFAC._5" localSheetId="15" hidden="1">{TRUE,TRUE,-1.25,-15.5,484.5,278.25,FALSE,FALSE,TRUE,FALSE,0,1,#N/A,551,#N/A,5.92592592592593,22.5714285714286,1,FALSE,FALSE,3,TRUE,1,FALSE,100,"Swvu.AFAC.","ACwvu.AFAC.",#N/A,FALSE,FALSE,0,0,0,0,2,"","",FALSE,FALSE,FALSE,FALSE,1,90,#N/A,#N/A,"=R1C1:R650C11",FALSE,#N/A,#N/A,FALSE,FALSE,FALSE,1,65532,65532,FALSE,FALSE,TRUE,TRUE,TRUE}</definedName>
    <definedName name="wvu.AFAC._5" hidden="1">{TRUE,TRUE,-1.25,-15.5,484.5,278.25,FALSE,FALSE,TRUE,FALSE,0,1,#N/A,551,#N/A,5.92592592592593,22.5714285714286,1,FALSE,FALSE,3,TRUE,1,FALSE,100,"Swvu.AFAC.","ACwvu.AFAC.",#N/A,FALSE,FALSE,0,0,0,0,2,"","",FALSE,FALSE,FALSE,FALSE,1,90,#N/A,#N/A,"=R1C1:R650C11",FALSE,#N/A,#N/A,FALSE,FALSE,FALSE,1,65532,65532,FALSE,FALSE,TRUE,TRUE,TRUE}</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1"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2"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3"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4"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5"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ELIMLUCRO."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1"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1"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2"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2"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3"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3"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4"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4"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5" localSheetId="15"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5" hidden="1">{TRUE,TRUE,-1.25,-15.5,484.5,278.25,FALSE,FALSE,TRUE,FALSE,0,3,#N/A,574,#N/A,6.75,22.5714285714286,1,FALSE,FALSE,3,TRUE,1,FALSE,100,"Swvu.ELIMLUCRO.","ACwvu.ELIMLUCRO.",#N/A,FALSE,FALSE,0,0,0,0,2,"","",FALSE,FALSE,FALSE,FALSE,1,90,#N/A,#N/A,"=R1C1:R650C11",FALSE,#N/A,#N/A,FALSE,FALSE,FALSE,1,65532,65532,FALSE,FALSE,TRUE,TRUE,TRUE}</definedName>
    <definedName name="wvu.ESTOQUES."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1"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1"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2"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2"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3"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3"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4"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4"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5" localSheetId="1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Fabio." localSheetId="1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1" localSheetId="1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1"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2" localSheetId="1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2"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3" localSheetId="1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3"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4" localSheetId="1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4"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5" localSheetId="1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inputs._.raw._.data."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1"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2"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3"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4"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5"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1"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2"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3"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4"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5"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1"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2"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3"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4"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5"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PERDAS." localSheetId="1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1" localSheetId="1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1"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2" localSheetId="1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2"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3" localSheetId="1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3"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4" localSheetId="1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4"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5" localSheetId="1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PLANILHA2." localSheetId="15" hidden="1">{TRUE,TRUE,-1.25,-15.5,604.5,366.75,FALSE,FALSE,TRUE,TRUE,0,1,#N/A,1,#N/A,9.0125,24.4117647058824,1,FALSE,FALSE,3,TRUE,1,FALSE,100,"Swvu.PLANILHA2.","ACwvu.PLANILHA2.",#N/A,FALSE,FALSE,0.787401575,0.34,0.46,0.5,1,"","",FALSE,FALSE,FALSE,FALSE,1,#N/A,1,1,FALSE,FALSE,#N/A,#N/A,FALSE,FALSE,FALSE,9,65532,65532,FALSE,FALSE,TRUE,TRUE,TRUE}</definedName>
    <definedName name="wvu.PLANILHA2." hidden="1">{TRUE,TRUE,-1.25,-15.5,604.5,366.75,FALSE,FALSE,TRUE,TRUE,0,1,#N/A,1,#N/A,9.0125,24.4117647058824,1,FALSE,FALSE,3,TRUE,1,FALSE,100,"Swvu.PLANILHA2.","ACwvu.PLANILHA2.",#N/A,FALSE,FALSE,0.787401575,0.34,0.46,0.5,1,"","",FALSE,FALSE,FALSE,FALSE,1,#N/A,1,1,FALSE,FALSE,#N/A,#N/A,FALSE,FALSE,FALSE,9,65532,65532,FALSE,FALSE,TRUE,TRUE,TRUE}</definedName>
    <definedName name="wvu.RES432."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1"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1"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2"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2"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3"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3"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4"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4"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5" localSheetId="15"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5" hidden="1">{TRUE,TRUE,-1.25,-15.5,484.5,278.25,FALSE,FALSE,TRUE,FALSE,0,5,#N/A,593,#N/A,7.47457627118644,22.5714285714286,1,FALSE,FALSE,3,TRUE,1,FALSE,100,"Swvu.RES432.","ACwvu.RES432.",#N/A,FALSE,FALSE,0,0,0,0,2,"","",FALSE,FALSE,FALSE,FALSE,1,90,#N/A,#N/A,"=R1C1:R650C11",FALSE,#N/A,#N/A,FALSE,FALSE,FALSE,1,65532,65532,FALSE,FALSE,TRUE,TRUE,TRUE}</definedName>
    <definedName name="wvu.summary1."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1"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2"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3"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4"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5"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1"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2"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3"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4"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5"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1"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2"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3"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4"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5"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VERLUCRO."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1"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1"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2"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3"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4"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4"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5" localSheetId="1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w.Rele" localSheetId="15" hidden="1">{#N/A,#N/A,FALSE,"Title Page";#N/A,#N/A,FALSE,"Conclusions";#N/A,#N/A,FALSE,"Assum.";#N/A,#N/A,FALSE,"Sun  DCF-WC-Dep";#N/A,#N/A,FALSE,"MarketValue";#N/A,#N/A,FALSE,"BalSheet";#N/A,#N/A,FALSE,"WACC";#N/A,#N/A,FALSE,"PC+ Info.";#N/A,#N/A,FALSE,"PC+Info_2"}</definedName>
    <definedName name="ww.Rele" hidden="1">{#N/A,#N/A,FALSE,"Title Page";#N/A,#N/A,FALSE,"Conclusions";#N/A,#N/A,FALSE,"Assum.";#N/A,#N/A,FALSE,"Sun  DCF-WC-Dep";#N/A,#N/A,FALSE,"MarketValue";#N/A,#N/A,FALSE,"BalSheet";#N/A,#N/A,FALSE,"WACC";#N/A,#N/A,FALSE,"PC+ Info.";#N/A,#N/A,FALSE,"PC+Info_2"}</definedName>
    <definedName name="wwwwww" localSheetId="1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wwwww"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x">#N/A</definedName>
    <definedName name="xcvgfty"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1"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2"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3"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4"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5"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REF_COLUMN_1" hidden="1">#REF!</definedName>
    <definedName name="XREF_COLUMN_10" hidden="1">#REF!</definedName>
    <definedName name="XREF_COLUMN_11" hidden="1">#REF!</definedName>
    <definedName name="XREF_COLUMN_2" hidden="1">#REF!</definedName>
    <definedName name="XREF_COLUMN_21"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9</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7</definedName>
    <definedName name="xx">#REF!</definedName>
    <definedName name="ytuiyui" localSheetId="15" hidden="1">{"Japan_Capers_Ed_Pub",#N/A,FALSE,"DI 2 YEAR MASTER SCHEDULE"}</definedName>
    <definedName name="ytuiyui" hidden="1">{"Japan_Capers_Ed_Pub",#N/A,FALSE,"DI 2 YEAR MASTER SCHEDULE"}</definedName>
    <definedName name="ytuiyui_1" localSheetId="15" hidden="1">{"Japan_Capers_Ed_Pub",#N/A,FALSE,"DI 2 YEAR MASTER SCHEDULE"}</definedName>
    <definedName name="ytuiyui_1" hidden="1">{"Japan_Capers_Ed_Pub",#N/A,FALSE,"DI 2 YEAR MASTER SCHEDULE"}</definedName>
    <definedName name="ytuiyui_2" localSheetId="15" hidden="1">{"Japan_Capers_Ed_Pub",#N/A,FALSE,"DI 2 YEAR MASTER SCHEDULE"}</definedName>
    <definedName name="ytuiyui_2" hidden="1">{"Japan_Capers_Ed_Pub",#N/A,FALSE,"DI 2 YEAR MASTER SCHEDULE"}</definedName>
    <definedName name="ytuiyui_3" localSheetId="15" hidden="1">{"Japan_Capers_Ed_Pub",#N/A,FALSE,"DI 2 YEAR MASTER SCHEDULE"}</definedName>
    <definedName name="ytuiyui_3" hidden="1">{"Japan_Capers_Ed_Pub",#N/A,FALSE,"DI 2 YEAR MASTER SCHEDULE"}</definedName>
    <definedName name="ytuiyui_4" localSheetId="15" hidden="1">{"Japan_Capers_Ed_Pub",#N/A,FALSE,"DI 2 YEAR MASTER SCHEDULE"}</definedName>
    <definedName name="ytuiyui_4" hidden="1">{"Japan_Capers_Ed_Pub",#N/A,FALSE,"DI 2 YEAR MASTER SCHEDULE"}</definedName>
    <definedName name="ytuiyui_5" localSheetId="15" hidden="1">{"Japan_Capers_Ed_Pub",#N/A,FALSE,"DI 2 YEAR MASTER SCHEDULE"}</definedName>
    <definedName name="ytuiyui_5" hidden="1">{"Japan_Capers_Ed_Pub",#N/A,FALSE,"DI 2 YEAR MASTER SCHEDULE"}</definedName>
    <definedName name="yy" localSheetId="15" hidden="1">{"Fecha_Novembro",#N/A,FALSE,"FECHAMENTO-2002 ";"Defer_Novembro",#N/A,FALSE,"DIFERIDO";"Pis_Novembro",#N/A,FALSE,"PIS COFINS";"Iss_Novembro",#N/A,FALSE,"ISS"}</definedName>
    <definedName name="yy" hidden="1">{"Fecha_Novembro",#N/A,FALSE,"FECHAMENTO-2002 ";"Defer_Novembro",#N/A,FALSE,"DIFERIDO";"Pis_Novembro",#N/A,FALSE,"PIS COFINS";"Iss_Novembro",#N/A,FALSE,"ISS"}</definedName>
    <definedName name="yyy" localSheetId="15"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localSheetId="15"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y" localSheetId="15"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y" localSheetId="15" hidden="1">{#N/A,#N/A,FALSE,"HONORÁRIOS"}</definedName>
    <definedName name="yyyyyyy" hidden="1">{#N/A,#N/A,FALSE,"HONORÁRIOS"}</definedName>
    <definedName name="yyyyyyyy" localSheetId="15"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yyyyyyyy" localSheetId="15"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localSheetId="15"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15" hidden="1">{#N/A,#N/A,TRUE,"7d";#N/A,#N/A,TRUE,"7g";#N/A,#N/A,TRUE,"7i"}</definedName>
    <definedName name="z" localSheetId="9" hidden="1">{#N/A,#N/A,TRUE,"7d";#N/A,#N/A,TRUE,"7g";#N/A,#N/A,TRUE,"7i"}</definedName>
    <definedName name="z" localSheetId="10" hidden="1">{#N/A,#N/A,TRUE,"7d";#N/A,#N/A,TRUE,"7g";#N/A,#N/A,TRUE,"7i"}</definedName>
    <definedName name="z" localSheetId="12" hidden="1">{#N/A,#N/A,TRUE,"7d";#N/A,#N/A,TRUE,"7g";#N/A,#N/A,TRUE,"7i"}</definedName>
    <definedName name="z" localSheetId="11" hidden="1">{#N/A,#N/A,TRUE,"7d";#N/A,#N/A,TRUE,"7g";#N/A,#N/A,TRUE,"7i"}</definedName>
    <definedName name="z" hidden="1">{#N/A,#N/A,TRUE,"7d";#N/A,#N/A,TRUE,"7g";#N/A,#N/A,TRUE,"7i"}</definedName>
    <definedName name="Z_0406B366_0268_11D5_B893_004F4E0074D6_.wvu.Cols" hidden="1">#REF!,#REF!</definedName>
    <definedName name="Z_96A1DA68_4B1E_11D6_8E4E_00508B133E2D_.wvu.Cols" hidden="1">#REF!</definedName>
    <definedName name="Z_96A1DA68_4B1E_11D6_8E4E_00508B133E2D_.wvu.FilterData" hidden="1">#REF!</definedName>
    <definedName name="Z_96A1DA68_4B1E_11D6_8E4E_00508B133E2D_.wvu.PrintArea" hidden="1">#REF!</definedName>
    <definedName name="zcd">#REF!</definedName>
    <definedName name="ZEROFIN.ZEROFIN">#N/A</definedName>
    <definedName name="zerofin1">#N/A</definedName>
    <definedName name="zzz.com" localSheetId="15" hidden="1">{#N/A,#N/A,FALSE,"Title Page";#N/A,#N/A,FALSE,"Conclusions";#N/A,#N/A,FALSE,"Assum.";#N/A,#N/A,FALSE,"Sun  DCF-WC-Dep";#N/A,#N/A,FALSE,"MarketValue";#N/A,#N/A,FALSE,"BalSheet";#N/A,#N/A,FALSE,"WACC";#N/A,#N/A,FALSE,"PC+ Info.";#N/A,#N/A,FALSE,"PC+Info_2"}</definedName>
    <definedName name="zzz.com" hidden="1">{#N/A,#N/A,FALSE,"Title Page";#N/A,#N/A,FALSE,"Conclusions";#N/A,#N/A,FALSE,"Assum.";#N/A,#N/A,FALSE,"Sun  DCF-WC-Dep";#N/A,#N/A,FALSE,"MarketValue";#N/A,#N/A,FALSE,"BalSheet";#N/A,#N/A,FALSE,"WACC";#N/A,#N/A,FALSE,"PC+ Info.";#N/A,#N/A,FALSE,"PC+Info_2"}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5" i="30" l="1"/>
  <c r="AP50" i="30"/>
  <c r="BD50" i="30" l="1"/>
  <c r="BD49" i="30"/>
  <c r="BD48" i="30"/>
  <c r="BD47" i="30"/>
  <c r="BD45" i="30"/>
  <c r="BD44" i="30"/>
  <c r="BD42" i="30"/>
  <c r="BE19" i="48"/>
  <c r="AV14" i="31"/>
  <c r="AW14" i="31"/>
  <c r="AX14" i="31"/>
  <c r="AY14" i="31"/>
  <c r="AZ14" i="31"/>
  <c r="BA14" i="31"/>
  <c r="BB14" i="31"/>
  <c r="BC14" i="31"/>
  <c r="BD14" i="31"/>
  <c r="BE14" i="31"/>
  <c r="AS26" i="14"/>
  <c r="AR26" i="14"/>
  <c r="AQ26" i="14"/>
  <c r="Q66" i="42"/>
  <c r="AP31" i="48"/>
  <c r="AO42" i="48"/>
  <c r="AP41" i="48"/>
  <c r="AR42" i="48" l="1"/>
  <c r="AR14" i="31" l="1"/>
  <c r="AS24" i="13"/>
  <c r="AP58" i="30"/>
  <c r="AP60" i="30"/>
  <c r="AP31" i="30"/>
  <c r="AO46" i="30"/>
  <c r="AO15" i="30"/>
  <c r="AO12" i="30"/>
  <c r="AR24" i="13" l="1"/>
  <c r="AO11" i="30"/>
  <c r="AS9" i="18" l="1"/>
  <c r="M78" i="56" l="1"/>
  <c r="Q74" i="56"/>
  <c r="P74" i="56"/>
  <c r="O74" i="56"/>
  <c r="N74" i="56"/>
  <c r="M74" i="56"/>
  <c r="L74" i="56"/>
  <c r="K74" i="56"/>
  <c r="J74" i="56"/>
  <c r="I74" i="56"/>
  <c r="H74" i="56"/>
  <c r="G74" i="56"/>
  <c r="F74" i="56"/>
  <c r="E74" i="56"/>
  <c r="L73" i="56"/>
  <c r="L77" i="56" s="1"/>
  <c r="L79" i="56" s="1"/>
  <c r="J73" i="56"/>
  <c r="J77" i="56" s="1"/>
  <c r="J79" i="56" s="1"/>
  <c r="Q71" i="56"/>
  <c r="Q73" i="56" s="1"/>
  <c r="Q77" i="56" s="1"/>
  <c r="Q79" i="56" s="1"/>
  <c r="L71" i="56"/>
  <c r="J71" i="56"/>
  <c r="I71" i="56"/>
  <c r="I73" i="56" s="1"/>
  <c r="I77" i="56" s="1"/>
  <c r="I79" i="56" s="1"/>
  <c r="F71" i="56"/>
  <c r="F73" i="56" s="1"/>
  <c r="F77" i="56" s="1"/>
  <c r="F79" i="56" s="1"/>
  <c r="E71" i="56"/>
  <c r="E73" i="56" s="1"/>
  <c r="E77" i="56" s="1"/>
  <c r="E79" i="56" s="1"/>
  <c r="M68" i="56"/>
  <c r="Q65" i="56"/>
  <c r="P65" i="56"/>
  <c r="O65" i="56"/>
  <c r="O71" i="56" s="1"/>
  <c r="O73" i="56" s="1"/>
  <c r="O77" i="56" s="1"/>
  <c r="O79" i="56" s="1"/>
  <c r="N65" i="56"/>
  <c r="M65" i="56"/>
  <c r="L65" i="56"/>
  <c r="K65" i="56"/>
  <c r="J65" i="56"/>
  <c r="I65" i="56"/>
  <c r="H65" i="56"/>
  <c r="G65" i="56"/>
  <c r="F65" i="56"/>
  <c r="E65" i="56"/>
  <c r="Q64" i="56"/>
  <c r="P64" i="56"/>
  <c r="P71" i="56" s="1"/>
  <c r="P73" i="56" s="1"/>
  <c r="P77" i="56" s="1"/>
  <c r="P79" i="56" s="1"/>
  <c r="O64" i="56"/>
  <c r="N64" i="56"/>
  <c r="N71" i="56" s="1"/>
  <c r="N73" i="56" s="1"/>
  <c r="N77" i="56" s="1"/>
  <c r="N79" i="56" s="1"/>
  <c r="M64" i="56"/>
  <c r="M71" i="56" s="1"/>
  <c r="M73" i="56" s="1"/>
  <c r="M77" i="56" s="1"/>
  <c r="M79" i="56" s="1"/>
  <c r="L64" i="56"/>
  <c r="K64" i="56"/>
  <c r="K71" i="56" s="1"/>
  <c r="K73" i="56" s="1"/>
  <c r="K77" i="56" s="1"/>
  <c r="K79" i="56" s="1"/>
  <c r="J64" i="56"/>
  <c r="I64" i="56"/>
  <c r="H64" i="56"/>
  <c r="H71" i="56" s="1"/>
  <c r="H73" i="56" s="1"/>
  <c r="H77" i="56" s="1"/>
  <c r="H79" i="56" s="1"/>
  <c r="G64" i="56"/>
  <c r="G71" i="56" s="1"/>
  <c r="G73" i="56" s="1"/>
  <c r="G77" i="56" s="1"/>
  <c r="G79" i="56" s="1"/>
  <c r="F64" i="56"/>
  <c r="E64" i="56"/>
  <c r="T61" i="56"/>
  <c r="U61" i="56" s="1"/>
  <c r="V61" i="56" s="1"/>
  <c r="S61" i="56"/>
  <c r="N58" i="56"/>
  <c r="V56" i="56"/>
  <c r="U56" i="56"/>
  <c r="T56" i="56"/>
  <c r="S56" i="56"/>
  <c r="V55" i="56"/>
  <c r="U55" i="56"/>
  <c r="T55" i="56"/>
  <c r="S55" i="56"/>
  <c r="V54" i="56"/>
  <c r="U54" i="56"/>
  <c r="T54" i="56"/>
  <c r="S54" i="56"/>
  <c r="V53" i="56"/>
  <c r="U53" i="56"/>
  <c r="T53" i="56"/>
  <c r="S53" i="56"/>
  <c r="V52" i="56"/>
  <c r="V51" i="56" s="1"/>
  <c r="U52" i="56"/>
  <c r="T52" i="56"/>
  <c r="T51" i="56" s="1"/>
  <c r="S52" i="56"/>
  <c r="S51" i="56"/>
  <c r="Q51" i="56"/>
  <c r="P51" i="56"/>
  <c r="O51" i="56"/>
  <c r="N51" i="56"/>
  <c r="M51" i="56"/>
  <c r="L51" i="56"/>
  <c r="K51" i="56"/>
  <c r="J51" i="56"/>
  <c r="I51" i="56"/>
  <c r="H51" i="56"/>
  <c r="G51" i="56"/>
  <c r="F51" i="56"/>
  <c r="E51" i="56"/>
  <c r="P49" i="56"/>
  <c r="P58" i="56" s="1"/>
  <c r="N49" i="56"/>
  <c r="K49" i="56"/>
  <c r="K58" i="56" s="1"/>
  <c r="G49" i="56"/>
  <c r="G58" i="56" s="1"/>
  <c r="F49" i="56"/>
  <c r="F58" i="56" s="1"/>
  <c r="V48" i="56"/>
  <c r="U48" i="56"/>
  <c r="T48" i="56"/>
  <c r="S48" i="56"/>
  <c r="V47" i="56"/>
  <c r="U47" i="56"/>
  <c r="T47" i="56"/>
  <c r="S47" i="56"/>
  <c r="V46" i="56"/>
  <c r="U46" i="56"/>
  <c r="T46" i="56"/>
  <c r="S46" i="56"/>
  <c r="V45" i="56"/>
  <c r="U45" i="56"/>
  <c r="T45" i="56"/>
  <c r="S45" i="56"/>
  <c r="V44" i="56"/>
  <c r="U44" i="56"/>
  <c r="T44" i="56"/>
  <c r="S44" i="56"/>
  <c r="V43" i="56"/>
  <c r="U43" i="56"/>
  <c r="T43" i="56"/>
  <c r="S43" i="56"/>
  <c r="S41" i="56" s="1"/>
  <c r="V42" i="56"/>
  <c r="V41" i="56" s="1"/>
  <c r="U42" i="56"/>
  <c r="T42" i="56"/>
  <c r="S42" i="56"/>
  <c r="U41" i="56"/>
  <c r="T41" i="56"/>
  <c r="Q41" i="56"/>
  <c r="Q49" i="56" s="1"/>
  <c r="Q58" i="56" s="1"/>
  <c r="P41" i="56"/>
  <c r="O41" i="56"/>
  <c r="N41" i="56"/>
  <c r="M41" i="56"/>
  <c r="L41" i="56"/>
  <c r="K41" i="56"/>
  <c r="J41" i="56"/>
  <c r="I41" i="56"/>
  <c r="I49" i="56" s="1"/>
  <c r="I58" i="56" s="1"/>
  <c r="H41" i="56"/>
  <c r="G41" i="56"/>
  <c r="F41" i="56"/>
  <c r="E41" i="56"/>
  <c r="V40" i="56"/>
  <c r="U40" i="56"/>
  <c r="T40" i="56"/>
  <c r="S40" i="56"/>
  <c r="V39" i="56"/>
  <c r="U39" i="56"/>
  <c r="T39" i="56"/>
  <c r="S39" i="56"/>
  <c r="V38" i="56"/>
  <c r="U38" i="56"/>
  <c r="T38" i="56"/>
  <c r="S38" i="56"/>
  <c r="V37" i="56"/>
  <c r="V32" i="56" s="1"/>
  <c r="U37" i="56"/>
  <c r="T37" i="56"/>
  <c r="S37" i="56"/>
  <c r="V36" i="56"/>
  <c r="U36" i="56"/>
  <c r="T36" i="56"/>
  <c r="S36" i="56"/>
  <c r="V35" i="56"/>
  <c r="U35" i="56"/>
  <c r="T35" i="56"/>
  <c r="S35" i="56"/>
  <c r="V34" i="56"/>
  <c r="U34" i="56"/>
  <c r="T34" i="56"/>
  <c r="T32" i="56" s="1"/>
  <c r="T49" i="56" s="1"/>
  <c r="T58" i="56" s="1"/>
  <c r="S34" i="56"/>
  <c r="V33" i="56"/>
  <c r="U33" i="56"/>
  <c r="U32" i="56" s="1"/>
  <c r="U49" i="56" s="1"/>
  <c r="T33" i="56"/>
  <c r="S33" i="56"/>
  <c r="S32" i="56" s="1"/>
  <c r="S49" i="56" s="1"/>
  <c r="S58" i="56" s="1"/>
  <c r="Q32" i="56"/>
  <c r="P32" i="56"/>
  <c r="O32" i="56"/>
  <c r="O49" i="56" s="1"/>
  <c r="N32" i="56"/>
  <c r="M32" i="56"/>
  <c r="M49" i="56" s="1"/>
  <c r="M58" i="56" s="1"/>
  <c r="L32" i="56"/>
  <c r="L49" i="56" s="1"/>
  <c r="L58" i="56" s="1"/>
  <c r="K32" i="56"/>
  <c r="J32" i="56"/>
  <c r="J49" i="56" s="1"/>
  <c r="J58" i="56" s="1"/>
  <c r="I32" i="56"/>
  <c r="H32" i="56"/>
  <c r="H49" i="56" s="1"/>
  <c r="H58" i="56" s="1"/>
  <c r="G32" i="56"/>
  <c r="F32" i="56"/>
  <c r="E32" i="56"/>
  <c r="E49" i="56" s="1"/>
  <c r="E58" i="56" s="1"/>
  <c r="T31" i="56"/>
  <c r="U31" i="56" s="1"/>
  <c r="V31" i="56" s="1"/>
  <c r="S31" i="56"/>
  <c r="N29" i="56"/>
  <c r="V27" i="56"/>
  <c r="U27" i="56"/>
  <c r="T27" i="56"/>
  <c r="S27" i="56"/>
  <c r="V26" i="56"/>
  <c r="U26" i="56"/>
  <c r="T26" i="56"/>
  <c r="S26" i="56"/>
  <c r="V25" i="56"/>
  <c r="U25" i="56"/>
  <c r="T25" i="56"/>
  <c r="S25" i="56"/>
  <c r="V23" i="56"/>
  <c r="U23" i="56"/>
  <c r="T23" i="56"/>
  <c r="S23" i="56"/>
  <c r="V22" i="56"/>
  <c r="U22" i="56"/>
  <c r="T22" i="56"/>
  <c r="S22" i="56"/>
  <c r="V21" i="56"/>
  <c r="U21" i="56"/>
  <c r="T21" i="56"/>
  <c r="S21" i="56"/>
  <c r="V20" i="56"/>
  <c r="V18" i="56" s="1"/>
  <c r="U20" i="56"/>
  <c r="T20" i="56"/>
  <c r="S20" i="56"/>
  <c r="V19" i="56"/>
  <c r="U19" i="56"/>
  <c r="T19" i="56"/>
  <c r="T18" i="56" s="1"/>
  <c r="S19" i="56"/>
  <c r="S18" i="56" s="1"/>
  <c r="Q18" i="56"/>
  <c r="P18" i="56"/>
  <c r="O18" i="56"/>
  <c r="N18" i="56"/>
  <c r="M18" i="56"/>
  <c r="M29" i="56" s="1"/>
  <c r="L18" i="56"/>
  <c r="L29" i="56" s="1"/>
  <c r="K18" i="56"/>
  <c r="J18" i="56"/>
  <c r="I18" i="56"/>
  <c r="I29" i="56" s="1"/>
  <c r="H18" i="56"/>
  <c r="H29" i="56" s="1"/>
  <c r="G18" i="56"/>
  <c r="E18" i="56"/>
  <c r="V17" i="56"/>
  <c r="U17" i="56"/>
  <c r="T17" i="56"/>
  <c r="S17" i="56"/>
  <c r="V16" i="56"/>
  <c r="U16" i="56"/>
  <c r="T16" i="56"/>
  <c r="S16" i="56"/>
  <c r="V15" i="56"/>
  <c r="U15" i="56"/>
  <c r="T15" i="56"/>
  <c r="S15" i="56"/>
  <c r="V14" i="56"/>
  <c r="U14" i="56"/>
  <c r="T14" i="56"/>
  <c r="S14" i="56"/>
  <c r="S11" i="56" s="1"/>
  <c r="S29" i="56" s="1"/>
  <c r="V13" i="56"/>
  <c r="U13" i="56"/>
  <c r="T13" i="56"/>
  <c r="T11" i="56" s="1"/>
  <c r="S13" i="56"/>
  <c r="V12" i="56"/>
  <c r="U12" i="56"/>
  <c r="T12" i="56"/>
  <c r="S12" i="56"/>
  <c r="V11" i="56"/>
  <c r="U11" i="56"/>
  <c r="Q11" i="56"/>
  <c r="P11" i="56"/>
  <c r="O11" i="56"/>
  <c r="N11" i="56"/>
  <c r="M11" i="56"/>
  <c r="L11" i="56"/>
  <c r="K11" i="56"/>
  <c r="K29" i="56" s="1"/>
  <c r="J11" i="56"/>
  <c r="J29" i="56" s="1"/>
  <c r="I11" i="56"/>
  <c r="H11" i="56"/>
  <c r="G11" i="56"/>
  <c r="E11" i="56"/>
  <c r="S10" i="56"/>
  <c r="S9" i="56"/>
  <c r="T8" i="56"/>
  <c r="T9" i="56" s="1"/>
  <c r="E7" i="56"/>
  <c r="E10" i="56" s="1"/>
  <c r="F6" i="56"/>
  <c r="V29" i="56" l="1"/>
  <c r="U18" i="56"/>
  <c r="U29" i="56"/>
  <c r="O29" i="56"/>
  <c r="P29" i="56"/>
  <c r="Q29" i="56"/>
  <c r="U51" i="56"/>
  <c r="U58" i="56" s="1"/>
  <c r="O58" i="56"/>
  <c r="T29" i="56"/>
  <c r="V49" i="56"/>
  <c r="V58" i="56" s="1"/>
  <c r="F10" i="56"/>
  <c r="T10" i="56"/>
  <c r="E31" i="56"/>
  <c r="E61" i="56"/>
  <c r="E8" i="56"/>
  <c r="U8" i="56"/>
  <c r="F31" i="56"/>
  <c r="F61" i="56"/>
  <c r="F8" i="56"/>
  <c r="F7" i="56"/>
  <c r="E9" i="56"/>
  <c r="F9" i="56"/>
  <c r="G6" i="56"/>
  <c r="U9" i="56" l="1"/>
  <c r="V8" i="56"/>
  <c r="V9" i="56" s="1"/>
  <c r="G10" i="56"/>
  <c r="H6" i="56"/>
  <c r="G7" i="56"/>
  <c r="G31" i="56"/>
  <c r="G8" i="56" l="1"/>
  <c r="I6" i="56"/>
  <c r="H7" i="56"/>
  <c r="H10" i="56"/>
  <c r="H9" i="56"/>
  <c r="H8" i="56"/>
  <c r="V10" i="56"/>
  <c r="G61" i="56"/>
  <c r="G9" i="56"/>
  <c r="U10" i="56"/>
  <c r="J6" i="56" l="1"/>
  <c r="I7" i="56"/>
  <c r="I61" i="56"/>
  <c r="I31" i="56"/>
  <c r="H31" i="56"/>
  <c r="H61" i="56"/>
  <c r="I8" i="56" l="1"/>
  <c r="I9" i="56"/>
  <c r="J7" i="56"/>
  <c r="K6" i="56"/>
  <c r="J8" i="56"/>
  <c r="J61" i="56"/>
  <c r="J31" i="56"/>
  <c r="I10" i="56"/>
  <c r="L6" i="56" l="1"/>
  <c r="K7" i="56"/>
  <c r="K8" i="56" s="1"/>
  <c r="K31" i="56"/>
  <c r="J9" i="56"/>
  <c r="J10" i="56"/>
  <c r="K61" i="56" l="1"/>
  <c r="M6" i="56"/>
  <c r="L7" i="56"/>
  <c r="L61" i="56"/>
  <c r="L31" i="56"/>
  <c r="K9" i="56"/>
  <c r="K10" i="56"/>
  <c r="L9" i="56" l="1"/>
  <c r="N6" i="56"/>
  <c r="M7" i="56"/>
  <c r="M61" i="56"/>
  <c r="L8" i="56"/>
  <c r="L10" i="56"/>
  <c r="N9" i="56" l="1"/>
  <c r="N7" i="56"/>
  <c r="N8" i="56"/>
  <c r="N61" i="56"/>
  <c r="N31" i="56"/>
  <c r="N10" i="56"/>
  <c r="O6" i="56"/>
  <c r="M10" i="56"/>
  <c r="M8" i="56"/>
  <c r="M31" i="56"/>
  <c r="M9" i="56"/>
  <c r="O7" i="56" l="1"/>
  <c r="O61" i="56" s="1"/>
  <c r="P6" i="56"/>
  <c r="O9" i="56"/>
  <c r="O8" i="56" l="1"/>
  <c r="O31" i="56"/>
  <c r="Q6" i="56"/>
  <c r="P7" i="56"/>
  <c r="P8" i="56" s="1"/>
  <c r="O10" i="56"/>
  <c r="P10" i="56" l="1"/>
  <c r="Q7" i="56"/>
  <c r="Q9" i="56" s="1"/>
  <c r="P9" i="56"/>
  <c r="P31" i="56"/>
  <c r="P61" i="56"/>
  <c r="T72" i="56" l="1"/>
  <c r="U62" i="56"/>
  <c r="T64" i="56"/>
  <c r="T76" i="56"/>
  <c r="S79" i="56"/>
  <c r="S70" i="56"/>
  <c r="S76" i="56"/>
  <c r="V76" i="56"/>
  <c r="T62" i="56"/>
  <c r="S75" i="56"/>
  <c r="T71" i="56"/>
  <c r="T66" i="56"/>
  <c r="S67" i="56"/>
  <c r="S64" i="56"/>
  <c r="T77" i="56"/>
  <c r="S69" i="56"/>
  <c r="T75" i="56"/>
  <c r="T78" i="56"/>
  <c r="S78" i="56"/>
  <c r="T74" i="56"/>
  <c r="V71" i="56"/>
  <c r="S65" i="56"/>
  <c r="U70" i="56"/>
  <c r="S71" i="56"/>
  <c r="U74" i="56"/>
  <c r="S68" i="56"/>
  <c r="T69" i="56"/>
  <c r="T68" i="56"/>
  <c r="T67" i="56"/>
  <c r="S66" i="56"/>
  <c r="T63" i="56"/>
  <c r="S77" i="56"/>
  <c r="S72" i="56"/>
  <c r="T73" i="56"/>
  <c r="S63" i="56"/>
  <c r="S62" i="56"/>
  <c r="V70" i="56"/>
  <c r="S74" i="56"/>
  <c r="T65" i="56"/>
  <c r="T70" i="56"/>
  <c r="V79" i="56"/>
  <c r="U77" i="56"/>
  <c r="T79" i="56"/>
  <c r="S73" i="56"/>
  <c r="V62" i="56"/>
  <c r="U63" i="56"/>
  <c r="U72" i="56"/>
  <c r="U66" i="56"/>
  <c r="V78" i="56"/>
  <c r="U76" i="56"/>
  <c r="U73" i="56"/>
  <c r="V65" i="56"/>
  <c r="V73" i="56"/>
  <c r="V75" i="56"/>
  <c r="U79" i="56"/>
  <c r="V66" i="56"/>
  <c r="U64" i="56"/>
  <c r="V74" i="56"/>
  <c r="V63" i="56"/>
  <c r="V72" i="56"/>
  <c r="U69" i="56"/>
  <c r="V67" i="56"/>
  <c r="V69" i="56"/>
  <c r="U71" i="56"/>
  <c r="V64" i="56"/>
  <c r="U67" i="56"/>
  <c r="V77" i="56"/>
  <c r="V68" i="56"/>
  <c r="U75" i="56"/>
  <c r="U68" i="56"/>
  <c r="U78" i="56"/>
  <c r="U65" i="56"/>
  <c r="Q10" i="56"/>
  <c r="Q8" i="56"/>
  <c r="Q31" i="56"/>
  <c r="Q61" i="56"/>
  <c r="C9" i="33" l="1"/>
  <c r="K51" i="33"/>
  <c r="F51" i="33"/>
  <c r="K50" i="33"/>
  <c r="K52" i="33" s="1"/>
  <c r="E49" i="33"/>
  <c r="E51" i="33" s="1"/>
  <c r="E48" i="33"/>
  <c r="E47" i="33"/>
  <c r="E46" i="33"/>
  <c r="E45" i="33"/>
  <c r="E44" i="33"/>
  <c r="E43" i="33"/>
  <c r="E42" i="33"/>
  <c r="E41" i="33"/>
  <c r="E40" i="33"/>
  <c r="E37" i="33"/>
  <c r="E36" i="33"/>
  <c r="E31" i="33"/>
  <c r="AS20" i="14" l="1"/>
  <c r="BE24" i="14" l="1"/>
  <c r="BE23" i="14"/>
  <c r="BE22" i="14"/>
  <c r="BE21" i="14"/>
  <c r="BE20" i="14"/>
  <c r="BE19" i="14"/>
  <c r="BE18" i="14"/>
  <c r="BE17" i="14"/>
  <c r="BE16" i="14"/>
  <c r="BE15" i="14"/>
  <c r="BE14" i="14"/>
  <c r="BE13" i="14"/>
  <c r="BE12" i="14"/>
  <c r="BE11" i="14"/>
  <c r="BE10" i="14"/>
  <c r="BE9" i="14"/>
  <c r="BE60" i="30" l="1"/>
  <c r="BE59" i="30"/>
  <c r="BE58" i="30"/>
  <c r="BE57" i="30"/>
  <c r="BE54" i="30"/>
  <c r="BE52" i="30"/>
  <c r="BE50" i="30"/>
  <c r="BE49" i="30"/>
  <c r="BE48" i="30"/>
  <c r="BE47" i="30"/>
  <c r="BE46" i="30"/>
  <c r="BE45" i="30"/>
  <c r="BE44" i="30"/>
  <c r="BE43" i="30"/>
  <c r="BE39" i="30"/>
  <c r="BE37" i="30"/>
  <c r="BE36" i="30"/>
  <c r="BE35" i="30"/>
  <c r="BE34" i="30"/>
  <c r="BE33" i="30"/>
  <c r="BE31" i="30"/>
  <c r="BE30" i="30"/>
  <c r="BE27" i="30"/>
  <c r="AS23" i="30" l="1"/>
  <c r="BE23" i="30" s="1"/>
  <c r="AS18" i="30"/>
  <c r="BE18" i="30" s="1"/>
  <c r="AS10" i="30" l="1"/>
  <c r="BE10" i="30" l="1"/>
  <c r="Q68" i="42" l="1"/>
  <c r="V81" i="42"/>
  <c r="V79" i="42"/>
  <c r="V78" i="42"/>
  <c r="V75" i="42"/>
  <c r="V73" i="42"/>
  <c r="V72" i="42"/>
  <c r="V71" i="42"/>
  <c r="V70" i="42"/>
  <c r="V69" i="42"/>
  <c r="V68" i="42"/>
  <c r="V66" i="42"/>
  <c r="V65" i="42"/>
  <c r="V64" i="42"/>
  <c r="V59" i="42"/>
  <c r="V58" i="42"/>
  <c r="V57" i="42"/>
  <c r="V56" i="42"/>
  <c r="V55" i="42"/>
  <c r="V54" i="42"/>
  <c r="V50" i="42"/>
  <c r="V49" i="42"/>
  <c r="V48" i="42"/>
  <c r="V47" i="42"/>
  <c r="V46" i="42"/>
  <c r="V45" i="42"/>
  <c r="V44" i="42"/>
  <c r="V42" i="42"/>
  <c r="V41" i="42"/>
  <c r="V40" i="42"/>
  <c r="V39" i="42"/>
  <c r="V38" i="42"/>
  <c r="V37" i="42"/>
  <c r="V36" i="42"/>
  <c r="V35" i="42"/>
  <c r="V33" i="42"/>
  <c r="V29" i="42"/>
  <c r="V28" i="42"/>
  <c r="V27" i="42"/>
  <c r="V25" i="42"/>
  <c r="V24" i="42"/>
  <c r="V23" i="42"/>
  <c r="V22" i="42"/>
  <c r="V21" i="42"/>
  <c r="V20" i="42"/>
  <c r="V19" i="42"/>
  <c r="V17" i="42"/>
  <c r="V16" i="42"/>
  <c r="V15" i="42"/>
  <c r="V14" i="42"/>
  <c r="V13" i="42"/>
  <c r="V12" i="42"/>
  <c r="V9" i="42"/>
  <c r="V10" i="42" s="1"/>
  <c r="V8" i="42"/>
  <c r="AS27" i="48"/>
  <c r="AS23" i="48"/>
  <c r="AS16" i="32"/>
  <c r="AS19" i="31"/>
  <c r="AS13" i="31"/>
  <c r="V53" i="42" l="1"/>
  <c r="V43" i="42"/>
  <c r="V34" i="42"/>
  <c r="V18" i="42"/>
  <c r="V11" i="42"/>
  <c r="V51" i="42" l="1"/>
  <c r="V61" i="42" s="1"/>
  <c r="V31" i="42"/>
  <c r="AS9" i="17" l="1"/>
  <c r="BE18" i="17"/>
  <c r="BE17" i="17"/>
  <c r="BE16" i="17"/>
  <c r="BE15" i="17"/>
  <c r="BE14" i="17"/>
  <c r="BE13" i="17"/>
  <c r="BE11" i="17"/>
  <c r="BE9" i="17"/>
  <c r="BE8" i="17"/>
  <c r="BE10" i="17" s="1"/>
  <c r="AS11" i="17"/>
  <c r="BE26" i="13"/>
  <c r="BE25" i="13"/>
  <c r="Q77" i="42" l="1"/>
  <c r="V77" i="42" s="1"/>
  <c r="Q67" i="42"/>
  <c r="Q74" i="42" s="1"/>
  <c r="Q64" i="42"/>
  <c r="Q53" i="42"/>
  <c r="Q43" i="42"/>
  <c r="Q34" i="42"/>
  <c r="Q33" i="42"/>
  <c r="Q18" i="42"/>
  <c r="Q11" i="42"/>
  <c r="Q10" i="42"/>
  <c r="Q9" i="42"/>
  <c r="Q8" i="42"/>
  <c r="P6" i="42"/>
  <c r="P7" i="42" s="1"/>
  <c r="AS52" i="48"/>
  <c r="AS42" i="48"/>
  <c r="AS21" i="48"/>
  <c r="AS10" i="48"/>
  <c r="BE37" i="32"/>
  <c r="BE36" i="32"/>
  <c r="BE35" i="32"/>
  <c r="BE34" i="32"/>
  <c r="BE33" i="32"/>
  <c r="BE32" i="32"/>
  <c r="BE31" i="32"/>
  <c r="BE29" i="32"/>
  <c r="BE28" i="32"/>
  <c r="BE24" i="32"/>
  <c r="BE23" i="32"/>
  <c r="BE22" i="32"/>
  <c r="BE21" i="32"/>
  <c r="BE20" i="32"/>
  <c r="BE19" i="32"/>
  <c r="BE18" i="32"/>
  <c r="BE16" i="32"/>
  <c r="BE15" i="32"/>
  <c r="BE14" i="32"/>
  <c r="BE13" i="32"/>
  <c r="BE12" i="32"/>
  <c r="BE11" i="32"/>
  <c r="BE10" i="32"/>
  <c r="AS27" i="32"/>
  <c r="AS17" i="32"/>
  <c r="AS9" i="32"/>
  <c r="BE12" i="31"/>
  <c r="BE23" i="31"/>
  <c r="BE22" i="31"/>
  <c r="BE21" i="31"/>
  <c r="BE19" i="31"/>
  <c r="BE18" i="31"/>
  <c r="BE17" i="31"/>
  <c r="BE16" i="31"/>
  <c r="BE15" i="31"/>
  <c r="BE13" i="31"/>
  <c r="BE11" i="31"/>
  <c r="BE10" i="31"/>
  <c r="BE8" i="31"/>
  <c r="AS14" i="31"/>
  <c r="AS9" i="31"/>
  <c r="AS8" i="31"/>
  <c r="AS7" i="31"/>
  <c r="AR7" i="31"/>
  <c r="AS13" i="17"/>
  <c r="AS8" i="17"/>
  <c r="AS7" i="17"/>
  <c r="AR7" i="17"/>
  <c r="AS14" i="16"/>
  <c r="AS17" i="30" s="1"/>
  <c r="BE17" i="30" s="1"/>
  <c r="AS8" i="16"/>
  <c r="AT7" i="16"/>
  <c r="AS7" i="16"/>
  <c r="AR7" i="16"/>
  <c r="BD12" i="16" s="1"/>
  <c r="BE14" i="16"/>
  <c r="BE12" i="16"/>
  <c r="BE8" i="16"/>
  <c r="BE11" i="16" s="1"/>
  <c r="BD8" i="16"/>
  <c r="BD9" i="16"/>
  <c r="BD10" i="16"/>
  <c r="BD11" i="16"/>
  <c r="BE15" i="15"/>
  <c r="BE14" i="15"/>
  <c r="BE13" i="15"/>
  <c r="BE12" i="15"/>
  <c r="BE10" i="15"/>
  <c r="BE8" i="15"/>
  <c r="BE9" i="15" s="1"/>
  <c r="AS17" i="15"/>
  <c r="BE17" i="15" s="1"/>
  <c r="AS8" i="15"/>
  <c r="AS7" i="15"/>
  <c r="AR7" i="15"/>
  <c r="BE26" i="14"/>
  <c r="AS8" i="14"/>
  <c r="AS8" i="13"/>
  <c r="AS25" i="30"/>
  <c r="BE25" i="30" s="1"/>
  <c r="AS21" i="30"/>
  <c r="BE21" i="30" s="1"/>
  <c r="AS19" i="30"/>
  <c r="AS16" i="30"/>
  <c r="BE16" i="30" s="1"/>
  <c r="AS15" i="30"/>
  <c r="BE15" i="30" s="1"/>
  <c r="AS12" i="30"/>
  <c r="BE12" i="30" s="1"/>
  <c r="AS11" i="30"/>
  <c r="AR7" i="30"/>
  <c r="AS7" i="30"/>
  <c r="AS9" i="30" s="1"/>
  <c r="AS26" i="18"/>
  <c r="AS25" i="18" s="1"/>
  <c r="AS29" i="18" s="1"/>
  <c r="AS22" i="18"/>
  <c r="AS7" i="14"/>
  <c r="AR7" i="14"/>
  <c r="BE8" i="14"/>
  <c r="AS7" i="13"/>
  <c r="AR7" i="13"/>
  <c r="BE8" i="13"/>
  <c r="AS7" i="18"/>
  <c r="AS8" i="18" s="1"/>
  <c r="AR7" i="18"/>
  <c r="AR8" i="18" s="1"/>
  <c r="AQ15" i="30"/>
  <c r="AP15" i="30"/>
  <c r="BE9" i="32" l="1"/>
  <c r="AS42" i="30"/>
  <c r="BE42" i="30" s="1"/>
  <c r="BE19" i="30"/>
  <c r="BE11" i="30"/>
  <c r="AS13" i="30"/>
  <c r="AS40" i="30"/>
  <c r="BE40" i="30" s="1"/>
  <c r="AS55" i="30"/>
  <c r="BE55" i="30" s="1"/>
  <c r="AS8" i="30"/>
  <c r="AS28" i="30" s="1"/>
  <c r="BE28" i="30" s="1"/>
  <c r="V67" i="42"/>
  <c r="BE27" i="32"/>
  <c r="BE17" i="32"/>
  <c r="BE25" i="32"/>
  <c r="BE9" i="31"/>
  <c r="Q51" i="42"/>
  <c r="Q61" i="42" s="1"/>
  <c r="Q31" i="42"/>
  <c r="Q6" i="42"/>
  <c r="Q7" i="42" s="1"/>
  <c r="AS28" i="48"/>
  <c r="AS25" i="32"/>
  <c r="AS39" i="32" s="1"/>
  <c r="BE25" i="31"/>
  <c r="AS25" i="31"/>
  <c r="AS17" i="13"/>
  <c r="AS20" i="17"/>
  <c r="BE20" i="17" s="1"/>
  <c r="AS12" i="13"/>
  <c r="BE12" i="13" s="1"/>
  <c r="BE9" i="16"/>
  <c r="BE10" i="16"/>
  <c r="AS14" i="30"/>
  <c r="AS11" i="13"/>
  <c r="BE17" i="13"/>
  <c r="BE18" i="13"/>
  <c r="BE9" i="13"/>
  <c r="BE10" i="13"/>
  <c r="BE11" i="13"/>
  <c r="BE19" i="13"/>
  <c r="BE21" i="13"/>
  <c r="BE24" i="13"/>
  <c r="BE15" i="13"/>
  <c r="BE14" i="13"/>
  <c r="D61" i="30"/>
  <c r="AS33" i="48" l="1"/>
  <c r="AS20" i="30"/>
  <c r="BE20" i="30" s="1"/>
  <c r="BE14" i="30"/>
  <c r="AS29" i="30"/>
  <c r="BE13" i="30"/>
  <c r="Q76" i="42"/>
  <c r="V74" i="42"/>
  <c r="BE39" i="32"/>
  <c r="AS16" i="13"/>
  <c r="AS20" i="13" s="1"/>
  <c r="AS22" i="13" s="1"/>
  <c r="BE22" i="13" s="1"/>
  <c r="BE13" i="13"/>
  <c r="AS41" i="30"/>
  <c r="AR18" i="30"/>
  <c r="AS54" i="48" l="1"/>
  <c r="AS51" i="30"/>
  <c r="BE41" i="30"/>
  <c r="BE29" i="30"/>
  <c r="AS38" i="30"/>
  <c r="BE38" i="30" s="1"/>
  <c r="Q80" i="42"/>
  <c r="V76" i="42"/>
  <c r="BE16" i="13"/>
  <c r="BE20" i="13"/>
  <c r="AS22" i="30"/>
  <c r="AP11" i="30"/>
  <c r="AS56" i="48" l="1"/>
  <c r="AS24" i="30"/>
  <c r="BE22" i="30"/>
  <c r="AS53" i="30"/>
  <c r="BE53" i="30" s="1"/>
  <c r="BE51" i="30"/>
  <c r="Q82" i="42"/>
  <c r="V82" i="42" s="1"/>
  <c r="V80" i="42"/>
  <c r="AQ31" i="30"/>
  <c r="AR17" i="15"/>
  <c r="AS26" i="30" l="1"/>
  <c r="BE24" i="30"/>
  <c r="U59" i="42"/>
  <c r="U58" i="42"/>
  <c r="U57" i="42"/>
  <c r="U56" i="42"/>
  <c r="U55" i="42"/>
  <c r="U54" i="42"/>
  <c r="U50" i="42"/>
  <c r="U49" i="42"/>
  <c r="U48" i="42"/>
  <c r="U47" i="42"/>
  <c r="U46" i="42"/>
  <c r="U45" i="42"/>
  <c r="U44" i="42"/>
  <c r="U42" i="42"/>
  <c r="U41" i="42"/>
  <c r="U40" i="42"/>
  <c r="U39" i="42"/>
  <c r="U38" i="42"/>
  <c r="U37" i="42"/>
  <c r="U36" i="42"/>
  <c r="U35" i="42"/>
  <c r="U29" i="42"/>
  <c r="U28" i="42"/>
  <c r="U27" i="42"/>
  <c r="U25" i="42"/>
  <c r="U24" i="42"/>
  <c r="U23" i="42"/>
  <c r="U22" i="42"/>
  <c r="U21" i="42"/>
  <c r="U20" i="42"/>
  <c r="U19" i="42"/>
  <c r="U17" i="42"/>
  <c r="U16" i="42"/>
  <c r="U15" i="42"/>
  <c r="U14" i="42"/>
  <c r="U13" i="42"/>
  <c r="U12" i="42"/>
  <c r="AS56" i="30" l="1"/>
  <c r="BE26" i="30"/>
  <c r="BD12" i="31"/>
  <c r="BD11" i="31"/>
  <c r="BD10" i="31"/>
  <c r="AR15" i="30"/>
  <c r="AS61" i="30" l="1"/>
  <c r="BE61" i="30" s="1"/>
  <c r="BE56" i="30"/>
  <c r="BD37" i="32"/>
  <c r="BD36" i="32"/>
  <c r="BD35" i="32"/>
  <c r="BD34" i="32"/>
  <c r="BD33" i="32"/>
  <c r="BD32" i="32"/>
  <c r="BD31" i="32"/>
  <c r="BD29" i="32"/>
  <c r="BD28" i="32"/>
  <c r="BD24" i="32"/>
  <c r="BD23" i="32"/>
  <c r="BD22" i="32"/>
  <c r="BD21" i="32"/>
  <c r="BD20" i="32"/>
  <c r="BD19" i="32"/>
  <c r="BD18" i="32"/>
  <c r="BD16" i="32"/>
  <c r="BD15" i="32"/>
  <c r="BD14" i="32"/>
  <c r="BD13" i="32"/>
  <c r="BD12" i="32"/>
  <c r="BD11" i="32"/>
  <c r="BD10" i="32"/>
  <c r="BD23" i="31"/>
  <c r="BD22" i="31"/>
  <c r="BD21" i="31"/>
  <c r="BD19" i="31"/>
  <c r="BD18" i="31"/>
  <c r="BD17" i="31"/>
  <c r="BD16" i="31"/>
  <c r="BD15" i="31"/>
  <c r="AR13" i="31"/>
  <c r="BD13" i="31" s="1"/>
  <c r="AR21" i="48"/>
  <c r="AR21" i="30"/>
  <c r="AR16" i="30"/>
  <c r="AR9" i="31" l="1"/>
  <c r="AR25" i="30"/>
  <c r="AR19" i="30"/>
  <c r="AR42" i="30" s="1"/>
  <c r="AR14" i="30"/>
  <c r="P66" i="42" l="1"/>
  <c r="P77" i="42" l="1"/>
  <c r="P68" i="42"/>
  <c r="P74" i="42" s="1"/>
  <c r="P76" i="42" s="1"/>
  <c r="P80" i="42" s="1"/>
  <c r="P82" i="42" s="1"/>
  <c r="P67" i="42"/>
  <c r="P64" i="42"/>
  <c r="O68" i="42"/>
  <c r="P53" i="42"/>
  <c r="P43" i="42"/>
  <c r="P34" i="42"/>
  <c r="P33" i="42"/>
  <c r="P18" i="42"/>
  <c r="P11" i="42"/>
  <c r="P10" i="42"/>
  <c r="P9" i="42"/>
  <c r="P8" i="42"/>
  <c r="AR52" i="48"/>
  <c r="AR10" i="48"/>
  <c r="AR27" i="32"/>
  <c r="AR17" i="32"/>
  <c r="AR9" i="32"/>
  <c r="AR25" i="32" s="1"/>
  <c r="AR8" i="31"/>
  <c r="AR13" i="17"/>
  <c r="AR19" i="13" s="1"/>
  <c r="AR9" i="17"/>
  <c r="AR18" i="13" s="1"/>
  <c r="AR8" i="17"/>
  <c r="AR14" i="16"/>
  <c r="AR8" i="16"/>
  <c r="AR8" i="15"/>
  <c r="AR8" i="14"/>
  <c r="AR8" i="13"/>
  <c r="AR9" i="30"/>
  <c r="AR8" i="30"/>
  <c r="AR28" i="30" s="1"/>
  <c r="AR55" i="30"/>
  <c r="AR40" i="30"/>
  <c r="AR33" i="30"/>
  <c r="AR26" i="18"/>
  <c r="AR25" i="18" s="1"/>
  <c r="AR22" i="18"/>
  <c r="AR21" i="18" s="1"/>
  <c r="AR18" i="18"/>
  <c r="AR14" i="18"/>
  <c r="E14" i="18"/>
  <c r="F14" i="18"/>
  <c r="G14" i="18"/>
  <c r="H14" i="18"/>
  <c r="I14" i="18"/>
  <c r="J14" i="18"/>
  <c r="K14" i="18"/>
  <c r="L14" i="18"/>
  <c r="M14" i="18"/>
  <c r="N14" i="18"/>
  <c r="O14" i="18"/>
  <c r="P14" i="18"/>
  <c r="Q14" i="18"/>
  <c r="R14" i="18"/>
  <c r="S14" i="18"/>
  <c r="T14" i="18"/>
  <c r="U14" i="18"/>
  <c r="V14" i="18"/>
  <c r="W14" i="18"/>
  <c r="X14" i="18"/>
  <c r="Y14" i="18"/>
  <c r="Z14" i="18"/>
  <c r="AA14" i="18"/>
  <c r="AB14" i="18"/>
  <c r="AC14" i="18"/>
  <c r="AD14" i="18"/>
  <c r="AE14" i="18"/>
  <c r="AF14" i="18"/>
  <c r="AG14" i="18"/>
  <c r="AH14" i="18"/>
  <c r="AI14" i="18"/>
  <c r="AJ14" i="18"/>
  <c r="AK14" i="18"/>
  <c r="AL14" i="18"/>
  <c r="AM14" i="18"/>
  <c r="AN14" i="18"/>
  <c r="AO14" i="18"/>
  <c r="AP14" i="18"/>
  <c r="AQ14" i="18"/>
  <c r="AR17" i="13" l="1"/>
  <c r="AR23" i="30" s="1"/>
  <c r="AR20" i="17"/>
  <c r="AR17" i="30"/>
  <c r="AR13" i="13"/>
  <c r="AR12" i="13" s="1"/>
  <c r="P51" i="42"/>
  <c r="P61" i="42" s="1"/>
  <c r="P31" i="42"/>
  <c r="AR28" i="48"/>
  <c r="AR33" i="48" s="1"/>
  <c r="AR54" i="48" s="1"/>
  <c r="AR56" i="48" s="1"/>
  <c r="AR39" i="32"/>
  <c r="AR25" i="31"/>
  <c r="AQ42" i="48"/>
  <c r="AR29" i="18" l="1"/>
  <c r="N66" i="42" l="1"/>
  <c r="U18" i="42" l="1"/>
  <c r="U43" i="42" l="1"/>
  <c r="O77" i="42"/>
  <c r="O67" i="42"/>
  <c r="O53" i="42"/>
  <c r="O43" i="42"/>
  <c r="O34" i="42"/>
  <c r="O18" i="42"/>
  <c r="O11" i="42"/>
  <c r="O74" i="42" l="1"/>
  <c r="O76" i="42" s="1"/>
  <c r="O80" i="42" s="1"/>
  <c r="O82" i="42" s="1"/>
  <c r="O51" i="42"/>
  <c r="O61" i="42" s="1"/>
  <c r="O31" i="42"/>
  <c r="AQ13" i="17"/>
  <c r="AQ9" i="17"/>
  <c r="AQ20" i="17" s="1"/>
  <c r="AQ14" i="16"/>
  <c r="AQ17" i="15"/>
  <c r="AQ21" i="14"/>
  <c r="AQ46" i="30"/>
  <c r="AQ33" i="30"/>
  <c r="AQ25" i="30"/>
  <c r="AQ21" i="30"/>
  <c r="AQ19" i="30"/>
  <c r="AQ42" i="30" s="1"/>
  <c r="AQ18" i="30"/>
  <c r="AQ16" i="30"/>
  <c r="AQ17" i="30" l="1"/>
  <c r="BD14" i="16"/>
  <c r="AQ14" i="30"/>
  <c r="AQ12" i="30"/>
  <c r="AQ11" i="30"/>
  <c r="AQ19" i="13"/>
  <c r="AQ18" i="13"/>
  <c r="AQ13" i="13"/>
  <c r="AQ52" i="48" l="1"/>
  <c r="AQ21" i="48"/>
  <c r="AQ10" i="48"/>
  <c r="AQ27" i="32"/>
  <c r="AQ17" i="32"/>
  <c r="AQ9" i="32"/>
  <c r="AQ14" i="31"/>
  <c r="AQ9" i="31"/>
  <c r="AQ24" i="13"/>
  <c r="AQ17" i="13"/>
  <c r="AQ23" i="30" s="1"/>
  <c r="AQ12" i="13"/>
  <c r="AQ10" i="13"/>
  <c r="AQ9" i="13"/>
  <c r="AQ25" i="32" l="1"/>
  <c r="AQ39" i="32" s="1"/>
  <c r="AQ25" i="31"/>
  <c r="AQ11" i="13"/>
  <c r="AQ16" i="13" s="1"/>
  <c r="AQ20" i="13" s="1"/>
  <c r="AQ22" i="13" s="1"/>
  <c r="AQ10" i="30"/>
  <c r="AQ13" i="30" s="1"/>
  <c r="AQ28" i="48"/>
  <c r="AQ33" i="48" s="1"/>
  <c r="AQ54" i="48" s="1"/>
  <c r="AQ56" i="48" s="1"/>
  <c r="AQ26" i="18"/>
  <c r="AQ25" i="18" s="1"/>
  <c r="AQ22" i="18"/>
  <c r="AQ21" i="18" s="1"/>
  <c r="AQ18" i="18"/>
  <c r="AQ20" i="30" l="1"/>
  <c r="AQ29" i="30"/>
  <c r="AQ38" i="30" s="1"/>
  <c r="AQ29" i="18" l="1"/>
  <c r="AQ22" i="30"/>
  <c r="AQ24" i="30" s="1"/>
  <c r="AQ26" i="30" s="1"/>
  <c r="AQ56" i="30" s="1"/>
  <c r="AQ61" i="30" s="1"/>
  <c r="AQ41" i="30"/>
  <c r="AQ51" i="30" s="1"/>
  <c r="AQ53" i="30" s="1"/>
  <c r="AO21" i="48" l="1"/>
  <c r="AG23" i="15" l="1"/>
  <c r="N11" i="42"/>
  <c r="M73" i="42"/>
  <c r="N65" i="42"/>
  <c r="M65" i="42" s="1"/>
  <c r="M81" i="42"/>
  <c r="N68" i="42"/>
  <c r="AO39" i="48"/>
  <c r="M79" i="42"/>
  <c r="N79" i="42" s="1"/>
  <c r="M78" i="42"/>
  <c r="M77" i="42" s="1"/>
  <c r="M75" i="42"/>
  <c r="M68" i="42"/>
  <c r="N78" i="42" l="1"/>
  <c r="N77" i="42" s="1"/>
  <c r="AP46" i="30" l="1"/>
  <c r="BD46" i="30" s="1"/>
  <c r="AO33" i="30"/>
  <c r="AP33" i="30"/>
  <c r="N53" i="42"/>
  <c r="M53" i="42"/>
  <c r="M43" i="42"/>
  <c r="N43" i="42"/>
  <c r="M34" i="42"/>
  <c r="M51" i="42" s="1"/>
  <c r="N34" i="42"/>
  <c r="M18" i="42"/>
  <c r="N18" i="42"/>
  <c r="M11" i="42"/>
  <c r="N51" i="42" l="1"/>
  <c r="N61" i="42" s="1"/>
  <c r="AO17" i="15" l="1"/>
  <c r="AO10" i="13" s="1"/>
  <c r="AP21" i="14"/>
  <c r="AO21" i="14"/>
  <c r="AP14" i="16"/>
  <c r="AP13" i="13" s="1"/>
  <c r="AO14" i="16"/>
  <c r="AO13" i="13" s="1"/>
  <c r="AO12" i="13" s="1"/>
  <c r="AO24" i="13"/>
  <c r="AP24" i="13"/>
  <c r="AP13" i="17"/>
  <c r="AP19" i="13" s="1"/>
  <c r="AO13" i="17"/>
  <c r="AO19" i="13" s="1"/>
  <c r="AP9" i="17"/>
  <c r="AP18" i="13" s="1"/>
  <c r="AO9" i="17"/>
  <c r="AO18" i="13" s="1"/>
  <c r="AO18" i="30"/>
  <c r="AP12" i="30"/>
  <c r="AO16" i="30"/>
  <c r="AP16" i="30"/>
  <c r="AO19" i="30"/>
  <c r="AP19" i="30"/>
  <c r="AP42" i="30" s="1"/>
  <c r="AO21" i="30"/>
  <c r="AP21" i="30"/>
  <c r="AO25" i="30"/>
  <c r="AP25" i="30"/>
  <c r="AJ11" i="30"/>
  <c r="AO42" i="30" l="1"/>
  <c r="AO14" i="30"/>
  <c r="AP17" i="13"/>
  <c r="AO17" i="13"/>
  <c r="AO23" i="30" s="1"/>
  <c r="AP23" i="30" l="1"/>
  <c r="AP17" i="15" l="1"/>
  <c r="AP10" i="13" s="1"/>
  <c r="N67" i="42"/>
  <c r="N74" i="42" s="1"/>
  <c r="N76" i="42" s="1"/>
  <c r="N80" i="42" s="1"/>
  <c r="M67" i="42"/>
  <c r="M74" i="42" s="1"/>
  <c r="M76" i="42" s="1"/>
  <c r="M80" i="42" s="1"/>
  <c r="M82" i="42" s="1"/>
  <c r="M61" i="42"/>
  <c r="N31" i="42"/>
  <c r="M31" i="42"/>
  <c r="AP52" i="48"/>
  <c r="AO52" i="48"/>
  <c r="AP21" i="48"/>
  <c r="AO10" i="48"/>
  <c r="AO28" i="48" s="1"/>
  <c r="BD9" i="32"/>
  <c r="AP27" i="32"/>
  <c r="AO27" i="32"/>
  <c r="AP17" i="32"/>
  <c r="AO17" i="32"/>
  <c r="AP9" i="32"/>
  <c r="AO9" i="32"/>
  <c r="AO25" i="32" s="1"/>
  <c r="AP9" i="31"/>
  <c r="AO9" i="31"/>
  <c r="AP14" i="31"/>
  <c r="AP25" i="31" s="1"/>
  <c r="AO14" i="31"/>
  <c r="AP20" i="17"/>
  <c r="AO20" i="17"/>
  <c r="AP17" i="30"/>
  <c r="AO17" i="30"/>
  <c r="AP26" i="14"/>
  <c r="AP9" i="13" s="1"/>
  <c r="AO26" i="14"/>
  <c r="AO9" i="13" s="1"/>
  <c r="AN18" i="18"/>
  <c r="AO18" i="18"/>
  <c r="AP18" i="18"/>
  <c r="AN22" i="18"/>
  <c r="AN21" i="18" s="1"/>
  <c r="AO22" i="18"/>
  <c r="AO21" i="18" s="1"/>
  <c r="AP22" i="18"/>
  <c r="AP21" i="18" s="1"/>
  <c r="AN26" i="18"/>
  <c r="AN25" i="18" s="1"/>
  <c r="AO26" i="18"/>
  <c r="AO25" i="18" s="1"/>
  <c r="AP26" i="18"/>
  <c r="AP25" i="18" s="1"/>
  <c r="AP25" i="32" l="1"/>
  <c r="AP39" i="32"/>
  <c r="AO25" i="31"/>
  <c r="U53" i="42"/>
  <c r="U11" i="42"/>
  <c r="AP14" i="30"/>
  <c r="U34" i="42"/>
  <c r="U51" i="42" s="1"/>
  <c r="AO33" i="48"/>
  <c r="AO54" i="48" s="1"/>
  <c r="AO56" i="48" s="1"/>
  <c r="AP10" i="30"/>
  <c r="AP13" i="30" s="1"/>
  <c r="AP11" i="13"/>
  <c r="AO10" i="30"/>
  <c r="AO13" i="30" s="1"/>
  <c r="AO20" i="30" s="1"/>
  <c r="AO11" i="13"/>
  <c r="AO16" i="13" s="1"/>
  <c r="AO20" i="13" s="1"/>
  <c r="AO22" i="13" s="1"/>
  <c r="AO39" i="32"/>
  <c r="BD27" i="32"/>
  <c r="BD17" i="32"/>
  <c r="BD25" i="32" s="1"/>
  <c r="BD9" i="31"/>
  <c r="BD25" i="31" s="1"/>
  <c r="AN10" i="48"/>
  <c r="AM10" i="48"/>
  <c r="AL10" i="48"/>
  <c r="AJ10" i="48"/>
  <c r="AI10" i="48"/>
  <c r="AH10" i="48"/>
  <c r="AG10" i="48"/>
  <c r="AF10" i="48"/>
  <c r="AE10" i="48"/>
  <c r="AD10" i="48"/>
  <c r="AD28" i="48" s="1"/>
  <c r="AD33" i="48" s="1"/>
  <c r="AC10" i="48"/>
  <c r="AN21" i="48"/>
  <c r="AM21" i="48"/>
  <c r="AL21" i="48"/>
  <c r="AK21" i="48"/>
  <c r="AJ21" i="48"/>
  <c r="AI21" i="48"/>
  <c r="AH21" i="48"/>
  <c r="AG21" i="48"/>
  <c r="AF21" i="48"/>
  <c r="AE21" i="48"/>
  <c r="AD21" i="48"/>
  <c r="AC21" i="48"/>
  <c r="AC42" i="48"/>
  <c r="AD42" i="48"/>
  <c r="AE42" i="48"/>
  <c r="AF42" i="48"/>
  <c r="AC52" i="48"/>
  <c r="AD52" i="48"/>
  <c r="AE52" i="48"/>
  <c r="AF52" i="48"/>
  <c r="AI28" i="48" l="1"/>
  <c r="AI33" i="48" s="1"/>
  <c r="AJ28" i="48"/>
  <c r="AJ33" i="48" s="1"/>
  <c r="AN29" i="18"/>
  <c r="AH28" i="48"/>
  <c r="AH33" i="48" s="1"/>
  <c r="AL28" i="48"/>
  <c r="AL33" i="48" s="1"/>
  <c r="AG28" i="48"/>
  <c r="AG33" i="48" s="1"/>
  <c r="AM28" i="48"/>
  <c r="AM33" i="48" s="1"/>
  <c r="AP29" i="18"/>
  <c r="AO29" i="18"/>
  <c r="U31" i="42"/>
  <c r="U61" i="42"/>
  <c r="AO41" i="30"/>
  <c r="AO51" i="30" s="1"/>
  <c r="AO29" i="30"/>
  <c r="AO38" i="30" s="1"/>
  <c r="AP29" i="30"/>
  <c r="BD39" i="32"/>
  <c r="AN28" i="48"/>
  <c r="AN33" i="48" s="1"/>
  <c r="AC28" i="48"/>
  <c r="AC33" i="48" s="1"/>
  <c r="AC54" i="48" s="1"/>
  <c r="AF28" i="48"/>
  <c r="AF33" i="48" s="1"/>
  <c r="AE28" i="48"/>
  <c r="AE33" i="48" s="1"/>
  <c r="AE54" i="48" s="1"/>
  <c r="AF54" i="48"/>
  <c r="AD54" i="48"/>
  <c r="AP38" i="30" l="1"/>
  <c r="AO22" i="30"/>
  <c r="AO24" i="30" l="1"/>
  <c r="AO53" i="30"/>
  <c r="AO26" i="30" l="1"/>
  <c r="AO56" i="30" s="1"/>
  <c r="AO61" i="30" s="1"/>
  <c r="T59" i="42" l="1"/>
  <c r="T58" i="42"/>
  <c r="T57" i="42"/>
  <c r="T56" i="42"/>
  <c r="T55" i="42"/>
  <c r="T54" i="42"/>
  <c r="T50" i="42"/>
  <c r="T49" i="42"/>
  <c r="T48" i="42"/>
  <c r="T47" i="42"/>
  <c r="T46" i="42"/>
  <c r="T45" i="42"/>
  <c r="T44" i="42"/>
  <c r="T42" i="42"/>
  <c r="T41" i="42"/>
  <c r="T40" i="42"/>
  <c r="T39" i="42"/>
  <c r="T38" i="42"/>
  <c r="T37" i="42"/>
  <c r="T36" i="42"/>
  <c r="T35" i="42"/>
  <c r="T29" i="42"/>
  <c r="T28" i="42"/>
  <c r="T27" i="42"/>
  <c r="T25" i="42"/>
  <c r="T24" i="42"/>
  <c r="T23" i="42"/>
  <c r="T22" i="42"/>
  <c r="T21" i="42"/>
  <c r="T20" i="42"/>
  <c r="T19" i="42"/>
  <c r="T17" i="42"/>
  <c r="T16" i="42"/>
  <c r="T15" i="42"/>
  <c r="T14" i="42"/>
  <c r="T13" i="42"/>
  <c r="T12" i="42"/>
  <c r="S49" i="42"/>
  <c r="S41" i="42"/>
  <c r="L77" i="42"/>
  <c r="L68" i="42"/>
  <c r="L67" i="42"/>
  <c r="L53" i="42"/>
  <c r="L43" i="42"/>
  <c r="L34" i="42"/>
  <c r="L18" i="42"/>
  <c r="L11" i="42"/>
  <c r="L74" i="42" l="1"/>
  <c r="L76" i="42" s="1"/>
  <c r="L80" i="42" s="1"/>
  <c r="L82" i="42" s="1"/>
  <c r="L51" i="42"/>
  <c r="L61" i="42" s="1"/>
  <c r="L31" i="42"/>
  <c r="AN55" i="48" l="1"/>
  <c r="AN52" i="48"/>
  <c r="AN42" i="48"/>
  <c r="AK20" i="48" l="1"/>
  <c r="AK10" i="48" s="1"/>
  <c r="AK28" i="48" s="1"/>
  <c r="AK33" i="48" s="1"/>
  <c r="AN54" i="48"/>
  <c r="AN56" i="48" s="1"/>
  <c r="BC37" i="32"/>
  <c r="BC36" i="32"/>
  <c r="BC35" i="32"/>
  <c r="BC34" i="32"/>
  <c r="BC33" i="32"/>
  <c r="BC32" i="32"/>
  <c r="BC31" i="32"/>
  <c r="BC29" i="32"/>
  <c r="BC28" i="32"/>
  <c r="BC24" i="32"/>
  <c r="BC23" i="32"/>
  <c r="BC22" i="32"/>
  <c r="BC21" i="32"/>
  <c r="BC20" i="32"/>
  <c r="BC19" i="32"/>
  <c r="BC18" i="32"/>
  <c r="BC16" i="32"/>
  <c r="BC15" i="32"/>
  <c r="BC14" i="32"/>
  <c r="BC13" i="32"/>
  <c r="BC12" i="32"/>
  <c r="BC11" i="32"/>
  <c r="BC10" i="32"/>
  <c r="AN27" i="32"/>
  <c r="AN17" i="32"/>
  <c r="AN9" i="32"/>
  <c r="BC23" i="31"/>
  <c r="BC22" i="31"/>
  <c r="BC21" i="31"/>
  <c r="BC19" i="31"/>
  <c r="BC18" i="31"/>
  <c r="BC17" i="31"/>
  <c r="BC16" i="31"/>
  <c r="BC15" i="31"/>
  <c r="BC13" i="31"/>
  <c r="BC12" i="31"/>
  <c r="BC11" i="31"/>
  <c r="BC10" i="31"/>
  <c r="AN14" i="31"/>
  <c r="AN9" i="31"/>
  <c r="AN9" i="17"/>
  <c r="AN18" i="13" s="1"/>
  <c r="AN13" i="17"/>
  <c r="AN19" i="13" s="1"/>
  <c r="AN46" i="30"/>
  <c r="AN33" i="30"/>
  <c r="AN25" i="30"/>
  <c r="AN21" i="30"/>
  <c r="AN19" i="30"/>
  <c r="AN42" i="30" s="1"/>
  <c r="AN18" i="30"/>
  <c r="AN14" i="16"/>
  <c r="AN17" i="30" s="1"/>
  <c r="AN16" i="30"/>
  <c r="AN15" i="30"/>
  <c r="AN12" i="30"/>
  <c r="AN11" i="30"/>
  <c r="AN24" i="13"/>
  <c r="AN17" i="15"/>
  <c r="AN10" i="13" s="1"/>
  <c r="AN21" i="14"/>
  <c r="AN26" i="14" s="1"/>
  <c r="AN9" i="13" s="1"/>
  <c r="AN25" i="32" l="1"/>
  <c r="AN39" i="32" s="1"/>
  <c r="AN14" i="30"/>
  <c r="AN17" i="13"/>
  <c r="AN10" i="30"/>
  <c r="AN13" i="30" s="1"/>
  <c r="AN11" i="13"/>
  <c r="AN13" i="13"/>
  <c r="AN12" i="13" s="1"/>
  <c r="AN25" i="31"/>
  <c r="AN20" i="17"/>
  <c r="AN23" i="30" l="1"/>
  <c r="AN16" i="13"/>
  <c r="AN20" i="13" s="1"/>
  <c r="AN22" i="13" s="1"/>
  <c r="AN29" i="30"/>
  <c r="AN38" i="30" s="1"/>
  <c r="AN20" i="30"/>
  <c r="AN22" i="30" l="1"/>
  <c r="AN24" i="30" s="1"/>
  <c r="AN26" i="30" s="1"/>
  <c r="AN56" i="30" s="1"/>
  <c r="AN61" i="30" s="1"/>
  <c r="AN41" i="30"/>
  <c r="AN51" i="30" s="1"/>
  <c r="AN53" i="30" s="1"/>
  <c r="S55" i="42" l="1"/>
  <c r="K68" i="42" l="1"/>
  <c r="J68" i="42"/>
  <c r="I68" i="42"/>
  <c r="H68" i="42"/>
  <c r="G68" i="42"/>
  <c r="F68" i="42"/>
  <c r="E68" i="42"/>
  <c r="K67" i="42"/>
  <c r="K74" i="42" s="1"/>
  <c r="J67" i="42"/>
  <c r="I67" i="42"/>
  <c r="H67" i="42"/>
  <c r="G67" i="42"/>
  <c r="F67" i="42"/>
  <c r="E67" i="42"/>
  <c r="E74" i="42" l="1"/>
  <c r="F74" i="42"/>
  <c r="G74" i="42"/>
  <c r="J74" i="42"/>
  <c r="I74" i="42"/>
  <c r="H74" i="42"/>
  <c r="AB21" i="48" l="1"/>
  <c r="AA21" i="48"/>
  <c r="Z21" i="48"/>
  <c r="Y21" i="48"/>
  <c r="X21" i="48"/>
  <c r="W21" i="48"/>
  <c r="V21" i="48"/>
  <c r="U21" i="48"/>
  <c r="T21" i="48"/>
  <c r="S21" i="48"/>
  <c r="R21" i="48"/>
  <c r="Q21" i="48"/>
  <c r="P21" i="48"/>
  <c r="O21" i="48"/>
  <c r="N21" i="48"/>
  <c r="M21" i="48"/>
  <c r="L21" i="48"/>
  <c r="K21" i="48"/>
  <c r="J21" i="48"/>
  <c r="I21" i="48"/>
  <c r="H21" i="48"/>
  <c r="G21" i="48"/>
  <c r="F21" i="48"/>
  <c r="E21" i="48"/>
  <c r="AM52" i="48" l="1"/>
  <c r="AL52" i="48"/>
  <c r="AK52" i="48"/>
  <c r="AJ52" i="48"/>
  <c r="AI52" i="48"/>
  <c r="AH52" i="48"/>
  <c r="AG52" i="48"/>
  <c r="AB52" i="48"/>
  <c r="AA52" i="48"/>
  <c r="Z52" i="48"/>
  <c r="Y52" i="48"/>
  <c r="X52" i="48"/>
  <c r="W52" i="48"/>
  <c r="V52" i="48"/>
  <c r="U52" i="48"/>
  <c r="T52" i="48"/>
  <c r="S52" i="48"/>
  <c r="R52" i="48"/>
  <c r="Q52" i="48"/>
  <c r="P52" i="48"/>
  <c r="O52" i="48"/>
  <c r="N52" i="48"/>
  <c r="M52" i="48"/>
  <c r="L52" i="48"/>
  <c r="K52" i="48"/>
  <c r="J52" i="48"/>
  <c r="I52" i="48"/>
  <c r="H52" i="48"/>
  <c r="G52" i="48"/>
  <c r="F52" i="48"/>
  <c r="E52" i="48"/>
  <c r="AM42" i="48"/>
  <c r="AL42" i="48"/>
  <c r="AK42" i="48"/>
  <c r="AJ42" i="48"/>
  <c r="AI42" i="48"/>
  <c r="AH42" i="48"/>
  <c r="AG42" i="48"/>
  <c r="AB42" i="48"/>
  <c r="AA42" i="48"/>
  <c r="Z42" i="48"/>
  <c r="Y42" i="48"/>
  <c r="X42" i="48"/>
  <c r="W42" i="48"/>
  <c r="V42" i="48"/>
  <c r="U42" i="48"/>
  <c r="T42" i="48"/>
  <c r="S42" i="48"/>
  <c r="R42" i="48"/>
  <c r="Q42" i="48"/>
  <c r="P42" i="48"/>
  <c r="O42" i="48"/>
  <c r="N42" i="48"/>
  <c r="M42" i="48"/>
  <c r="L42" i="48"/>
  <c r="K42" i="48"/>
  <c r="J42" i="48"/>
  <c r="I42" i="48"/>
  <c r="H42" i="48"/>
  <c r="G42" i="48"/>
  <c r="F42" i="48"/>
  <c r="E42" i="48"/>
  <c r="AB10" i="48"/>
  <c r="AA10" i="48"/>
  <c r="Z10" i="48"/>
  <c r="Y10" i="48"/>
  <c r="X10" i="48"/>
  <c r="W10" i="48"/>
  <c r="V10" i="48"/>
  <c r="U10" i="48"/>
  <c r="T10" i="48"/>
  <c r="S10" i="48"/>
  <c r="R10" i="48"/>
  <c r="Q10" i="48"/>
  <c r="P10" i="48"/>
  <c r="O10" i="48"/>
  <c r="N10" i="48"/>
  <c r="M10" i="48"/>
  <c r="L10" i="48"/>
  <c r="K10" i="48"/>
  <c r="J10" i="48"/>
  <c r="I10" i="48"/>
  <c r="H10" i="48"/>
  <c r="G10" i="48"/>
  <c r="F10" i="48"/>
  <c r="E10" i="48"/>
  <c r="AM54" i="48" l="1"/>
  <c r="AM56" i="48" s="1"/>
  <c r="AL54" i="48" l="1"/>
  <c r="AJ54" i="48"/>
  <c r="AJ56" i="48" s="1"/>
  <c r="AI54" i="48"/>
  <c r="AI56" i="48" s="1"/>
  <c r="AH54" i="48"/>
  <c r="AE56" i="48"/>
  <c r="AD56" i="48"/>
  <c r="AB28" i="48"/>
  <c r="AB33" i="48" s="1"/>
  <c r="AB54" i="48" s="1"/>
  <c r="AB56" i="48" s="1"/>
  <c r="AA28" i="48"/>
  <c r="AA33" i="48" s="1"/>
  <c r="AA54" i="48" s="1"/>
  <c r="AA56" i="48" s="1"/>
  <c r="Z28" i="48"/>
  <c r="Z33" i="48" s="1"/>
  <c r="X28" i="48"/>
  <c r="X33" i="48" s="1"/>
  <c r="X54" i="48" s="1"/>
  <c r="W28" i="48"/>
  <c r="W33" i="48" s="1"/>
  <c r="W54" i="48" s="1"/>
  <c r="W56" i="48" s="1"/>
  <c r="V28" i="48"/>
  <c r="V33" i="48" s="1"/>
  <c r="V54" i="48" s="1"/>
  <c r="V56" i="48" s="1"/>
  <c r="T28" i="48"/>
  <c r="T33" i="48" s="1"/>
  <c r="T54" i="48" s="1"/>
  <c r="T56" i="48" s="1"/>
  <c r="S28" i="48"/>
  <c r="S33" i="48" s="1"/>
  <c r="S54" i="48" s="1"/>
  <c r="S56" i="48" s="1"/>
  <c r="R28" i="48"/>
  <c r="R33" i="48" s="1"/>
  <c r="P28" i="48"/>
  <c r="P33" i="48" s="1"/>
  <c r="P54" i="48" s="1"/>
  <c r="O28" i="48"/>
  <c r="O33" i="48" s="1"/>
  <c r="O54" i="48" s="1"/>
  <c r="O56" i="48" s="1"/>
  <c r="N28" i="48"/>
  <c r="N33" i="48" s="1"/>
  <c r="N54" i="48" s="1"/>
  <c r="N56" i="48" s="1"/>
  <c r="L28" i="48"/>
  <c r="L33" i="48" s="1"/>
  <c r="L54" i="48" s="1"/>
  <c r="L56" i="48" s="1"/>
  <c r="K28" i="48"/>
  <c r="K33" i="48" s="1"/>
  <c r="K54" i="48" s="1"/>
  <c r="K56" i="48" s="1"/>
  <c r="J28" i="48"/>
  <c r="J33" i="48" s="1"/>
  <c r="J54" i="48" s="1"/>
  <c r="J56" i="48" s="1"/>
  <c r="H28" i="48"/>
  <c r="H33" i="48" s="1"/>
  <c r="H54" i="48" s="1"/>
  <c r="G28" i="48"/>
  <c r="G33" i="48" s="1"/>
  <c r="G54" i="48" s="1"/>
  <c r="G56" i="48" s="1"/>
  <c r="F28" i="48"/>
  <c r="F33" i="48" s="1"/>
  <c r="F54" i="48" s="1"/>
  <c r="F56" i="48" s="1"/>
  <c r="AV8" i="48"/>
  <c r="F7" i="48"/>
  <c r="F8" i="48" s="1"/>
  <c r="E7" i="48"/>
  <c r="G6" i="48"/>
  <c r="H6" i="48" s="1"/>
  <c r="I6" i="48" s="1"/>
  <c r="AL56" i="48" l="1"/>
  <c r="AW8" i="48"/>
  <c r="H56" i="48"/>
  <c r="P56" i="48"/>
  <c r="X56" i="48"/>
  <c r="AF56" i="48"/>
  <c r="I28" i="48"/>
  <c r="Q28" i="48"/>
  <c r="Y28" i="48"/>
  <c r="R54" i="48"/>
  <c r="R56" i="48" s="1"/>
  <c r="Z54" i="48"/>
  <c r="AH56" i="48"/>
  <c r="E28" i="48"/>
  <c r="M28" i="48"/>
  <c r="U28" i="48"/>
  <c r="E8" i="48"/>
  <c r="J6" i="48"/>
  <c r="G7" i="48"/>
  <c r="I7" i="48"/>
  <c r="I8" i="48" s="1"/>
  <c r="H7" i="48"/>
  <c r="H8" i="48" s="1"/>
  <c r="AX8" i="48" l="1"/>
  <c r="Z56" i="48"/>
  <c r="Y33" i="48"/>
  <c r="E33" i="48"/>
  <c r="U33" i="48"/>
  <c r="Q33" i="48"/>
  <c r="M33" i="48"/>
  <c r="I33" i="48"/>
  <c r="G8" i="48"/>
  <c r="J7" i="48"/>
  <c r="J8" i="48" s="1"/>
  <c r="K6" i="48"/>
  <c r="AY8" i="48" l="1"/>
  <c r="E54" i="48"/>
  <c r="AG54" i="48"/>
  <c r="M54" i="48"/>
  <c r="Y54" i="48"/>
  <c r="I54" i="48"/>
  <c r="Q54" i="48"/>
  <c r="U54" i="48"/>
  <c r="AK54" i="48"/>
  <c r="K7" i="48"/>
  <c r="L6" i="48"/>
  <c r="K8" i="48" l="1"/>
  <c r="AZ8" i="48"/>
  <c r="Y56" i="48"/>
  <c r="U56" i="48"/>
  <c r="AC56" i="48"/>
  <c r="M56" i="48"/>
  <c r="Q56" i="48"/>
  <c r="AG56" i="48"/>
  <c r="I56" i="48"/>
  <c r="E56" i="48"/>
  <c r="AK56" i="48"/>
  <c r="L7" i="48"/>
  <c r="M6" i="48"/>
  <c r="L8" i="48" l="1"/>
  <c r="BA8" i="48"/>
  <c r="M7" i="48"/>
  <c r="N6" i="48"/>
  <c r="M8" i="48" l="1"/>
  <c r="BB8" i="48"/>
  <c r="O6" i="48"/>
  <c r="N7" i="48"/>
  <c r="BC8" i="48" l="1"/>
  <c r="BD8" i="48" s="1"/>
  <c r="BE8" i="48" s="1"/>
  <c r="N8" i="48"/>
  <c r="P6" i="48"/>
  <c r="O7" i="48"/>
  <c r="O8" i="48" l="1"/>
  <c r="P7" i="48"/>
  <c r="Q6" i="48"/>
  <c r="P8" i="48" l="1"/>
  <c r="Q7" i="48"/>
  <c r="R6" i="48"/>
  <c r="Q8" i="48" l="1"/>
  <c r="S6" i="48"/>
  <c r="R7" i="48"/>
  <c r="R8" i="48" l="1"/>
  <c r="S7" i="48"/>
  <c r="T6" i="48"/>
  <c r="S8" i="48" l="1"/>
  <c r="T7" i="48"/>
  <c r="U6" i="48"/>
  <c r="T8" i="48" l="1"/>
  <c r="U7" i="48"/>
  <c r="V6" i="48"/>
  <c r="U8" i="48" l="1"/>
  <c r="W6" i="48"/>
  <c r="V7" i="48"/>
  <c r="V8" i="48" l="1"/>
  <c r="X6" i="48"/>
  <c r="W7" i="48"/>
  <c r="W8" i="48" l="1"/>
  <c r="Y6" i="48"/>
  <c r="X7" i="48"/>
  <c r="X8" i="48" s="1"/>
  <c r="Y7" i="48" l="1"/>
  <c r="Y8" i="48" s="1"/>
  <c r="Z6" i="48"/>
  <c r="Z7" i="48" l="1"/>
  <c r="Z8" i="48" s="1"/>
  <c r="AA6" i="48"/>
  <c r="AA7" i="48" l="1"/>
  <c r="AB6" i="48"/>
  <c r="AA8" i="48"/>
  <c r="AB7" i="48" l="1"/>
  <c r="AC6" i="48"/>
  <c r="AB8" i="48"/>
  <c r="AC7" i="48" l="1"/>
  <c r="AD6" i="48"/>
  <c r="AE6" i="48" l="1"/>
  <c r="AD7" i="48"/>
  <c r="AF6" i="48" l="1"/>
  <c r="AE7" i="48"/>
  <c r="AG6" i="48" l="1"/>
  <c r="AF7" i="48"/>
  <c r="AG7" i="48" l="1"/>
  <c r="AG8" i="48" s="1"/>
  <c r="AH6" i="48"/>
  <c r="AH7" i="48" l="1"/>
  <c r="AH8" i="48" s="1"/>
  <c r="AI6" i="48"/>
  <c r="AI7" i="48" l="1"/>
  <c r="AI8" i="48" s="1"/>
  <c r="AJ6" i="48"/>
  <c r="AJ7" i="48" l="1"/>
  <c r="AJ8" i="48" s="1"/>
  <c r="AK6" i="48"/>
  <c r="AK7" i="48" l="1"/>
  <c r="AK8" i="48" s="1"/>
  <c r="AL6" i="48"/>
  <c r="AM6" i="48" l="1"/>
  <c r="AN6" i="48" s="1"/>
  <c r="AO6" i="48" s="1"/>
  <c r="AL7" i="48"/>
  <c r="AL8" i="48" s="1"/>
  <c r="AP6" i="48" l="1"/>
  <c r="AO7" i="48"/>
  <c r="AO8" i="48" s="1"/>
  <c r="AN7" i="48"/>
  <c r="AM7" i="48"/>
  <c r="AP7" i="48" l="1"/>
  <c r="AQ6" i="48"/>
  <c r="AP8" i="48"/>
  <c r="AN8" i="48"/>
  <c r="AM8" i="48"/>
  <c r="AQ7" i="48" l="1"/>
  <c r="AR6" i="48"/>
  <c r="AQ8" i="48"/>
  <c r="AP10" i="48"/>
  <c r="AR7" i="48" l="1"/>
  <c r="AS6" i="48"/>
  <c r="AR8" i="48"/>
  <c r="AP28" i="48"/>
  <c r="AS7" i="48" l="1"/>
  <c r="BD36" i="48" s="1"/>
  <c r="AS8" i="48"/>
  <c r="BD9" i="48"/>
  <c r="BB28" i="48"/>
  <c r="BC50" i="48"/>
  <c r="AP33" i="48"/>
  <c r="AZ48" i="48" l="1"/>
  <c r="BD14" i="48"/>
  <c r="AV54" i="48"/>
  <c r="AW28" i="48"/>
  <c r="BD10" i="48"/>
  <c r="AW48" i="48"/>
  <c r="AX47" i="48"/>
  <c r="AX54" i="48"/>
  <c r="BB18" i="48"/>
  <c r="AZ23" i="48"/>
  <c r="BB55" i="48"/>
  <c r="BE39" i="48"/>
  <c r="BE23" i="48"/>
  <c r="BE56" i="48"/>
  <c r="BE10" i="48"/>
  <c r="BE46" i="48"/>
  <c r="BE48" i="48"/>
  <c r="BE47" i="48"/>
  <c r="BE28" i="48"/>
  <c r="BE55" i="48"/>
  <c r="BE9" i="48"/>
  <c r="BE21" i="48"/>
  <c r="BE15" i="48"/>
  <c r="BE41" i="48"/>
  <c r="BE45" i="48"/>
  <c r="BE49" i="48"/>
  <c r="BE33" i="48"/>
  <c r="BE14" i="48"/>
  <c r="BE32" i="48"/>
  <c r="BE17" i="48"/>
  <c r="BE40" i="48"/>
  <c r="BE36" i="48"/>
  <c r="BE20" i="48"/>
  <c r="BE37" i="48"/>
  <c r="BE11" i="48"/>
  <c r="BE51" i="48"/>
  <c r="BE30" i="48"/>
  <c r="BE26" i="48"/>
  <c r="BE16" i="48"/>
  <c r="BE42" i="48"/>
  <c r="BE13" i="48"/>
  <c r="BE31" i="48"/>
  <c r="BE54" i="48"/>
  <c r="BE18" i="48"/>
  <c r="BE38" i="48"/>
  <c r="BE27" i="48"/>
  <c r="BE24" i="48"/>
  <c r="BE12" i="48"/>
  <c r="BE50" i="48"/>
  <c r="BE22" i="48"/>
  <c r="BE52" i="48"/>
  <c r="AW16" i="48"/>
  <c r="BC41" i="48"/>
  <c r="BB33" i="48"/>
  <c r="BB14" i="48"/>
  <c r="BA54" i="48"/>
  <c r="BD22" i="48"/>
  <c r="AV46" i="48"/>
  <c r="AZ56" i="48"/>
  <c r="AV55" i="48"/>
  <c r="BD47" i="48"/>
  <c r="BC26" i="48"/>
  <c r="BA55" i="48"/>
  <c r="AW50" i="48"/>
  <c r="AW37" i="48"/>
  <c r="AU23" i="48"/>
  <c r="AV51" i="48"/>
  <c r="AV40" i="48"/>
  <c r="AV18" i="48"/>
  <c r="AU55" i="48"/>
  <c r="AU15" i="48"/>
  <c r="AU54" i="48"/>
  <c r="AZ40" i="48"/>
  <c r="AV11" i="48"/>
  <c r="AW56" i="48"/>
  <c r="AX55" i="48"/>
  <c r="AZ30" i="48"/>
  <c r="AY56" i="48"/>
  <c r="BB21" i="48"/>
  <c r="AW49" i="48"/>
  <c r="BC32" i="48"/>
  <c r="BC14" i="48"/>
  <c r="BD13" i="48"/>
  <c r="BB40" i="48"/>
  <c r="AW31" i="48"/>
  <c r="AV27" i="48"/>
  <c r="BB16" i="48"/>
  <c r="AV12" i="48"/>
  <c r="AW54" i="48"/>
  <c r="BC15" i="48"/>
  <c r="BA48" i="48"/>
  <c r="AY9" i="48"/>
  <c r="AW51" i="48"/>
  <c r="AX17" i="48"/>
  <c r="AU20" i="48"/>
  <c r="AU27" i="48"/>
  <c r="AX40" i="48"/>
  <c r="AW30" i="48"/>
  <c r="AU50" i="48"/>
  <c r="AU46" i="48"/>
  <c r="AU48" i="48"/>
  <c r="AX11" i="48"/>
  <c r="BB27" i="48"/>
  <c r="AY22" i="48"/>
  <c r="BA41" i="48"/>
  <c r="AZ50" i="48"/>
  <c r="AY11" i="48"/>
  <c r="BC23" i="48"/>
  <c r="AY13" i="48"/>
  <c r="AU36" i="48"/>
  <c r="AV48" i="48"/>
  <c r="BA15" i="48"/>
  <c r="AU22" i="48"/>
  <c r="BA26" i="48"/>
  <c r="AW26" i="48"/>
  <c r="BB54" i="48"/>
  <c r="BD41" i="48"/>
  <c r="BB50" i="48"/>
  <c r="AY28" i="48"/>
  <c r="AY33" i="48"/>
  <c r="AW55" i="48"/>
  <c r="AV28" i="48"/>
  <c r="AV37" i="48"/>
  <c r="AV49" i="48"/>
  <c r="AX20" i="48"/>
  <c r="AU13" i="48"/>
  <c r="AV22" i="48"/>
  <c r="AY30" i="48"/>
  <c r="BA11" i="48"/>
  <c r="BD55" i="48"/>
  <c r="BB48" i="48"/>
  <c r="BD17" i="48"/>
  <c r="BC21" i="48"/>
  <c r="BD16" i="48"/>
  <c r="AY23" i="48"/>
  <c r="BC49" i="48"/>
  <c r="BB42" i="48"/>
  <c r="AW36" i="48"/>
  <c r="AY41" i="48"/>
  <c r="BC9" i="48"/>
  <c r="AU9" i="48"/>
  <c r="BC48" i="48"/>
  <c r="BB37" i="48"/>
  <c r="BC22" i="48"/>
  <c r="AU42" i="48"/>
  <c r="BA16" i="48"/>
  <c r="BA12" i="48"/>
  <c r="AY12" i="48"/>
  <c r="BB24" i="48"/>
  <c r="AW33" i="48"/>
  <c r="BA24" i="48"/>
  <c r="AZ14" i="48"/>
  <c r="BC54" i="48"/>
  <c r="BA14" i="48"/>
  <c r="AX33" i="48"/>
  <c r="AY36" i="48"/>
  <c r="AV52" i="48"/>
  <c r="AY54" i="48"/>
  <c r="BD12" i="48"/>
  <c r="BC45" i="48"/>
  <c r="BB26" i="48"/>
  <c r="BA56" i="48"/>
  <c r="BD40" i="48"/>
  <c r="BB17" i="48"/>
  <c r="BB13" i="48"/>
  <c r="AX21" i="48"/>
  <c r="BA28" i="48"/>
  <c r="BD20" i="48"/>
  <c r="AY45" i="48"/>
  <c r="AU16" i="48"/>
  <c r="AW38" i="48"/>
  <c r="BA18" i="48"/>
  <c r="AW11" i="48"/>
  <c r="BA10" i="48"/>
  <c r="BA27" i="48"/>
  <c r="AZ41" i="48"/>
  <c r="BD27" i="48"/>
  <c r="BB23" i="48"/>
  <c r="AV20" i="48"/>
  <c r="BA22" i="48"/>
  <c r="AU49" i="48"/>
  <c r="BB30" i="48"/>
  <c r="BA47" i="48"/>
  <c r="AV33" i="48"/>
  <c r="AV32" i="48"/>
  <c r="AV50" i="48"/>
  <c r="AZ54" i="48"/>
  <c r="BD26" i="48"/>
  <c r="BB15" i="48"/>
  <c r="BB32" i="48"/>
  <c r="AW24" i="48"/>
  <c r="BC12" i="48"/>
  <c r="BC20" i="48"/>
  <c r="BB10" i="48"/>
  <c r="BA31" i="48"/>
  <c r="AY46" i="48"/>
  <c r="AZ52" i="48"/>
  <c r="AX37" i="48"/>
  <c r="BA46" i="48"/>
  <c r="BD11" i="48"/>
  <c r="AU56" i="48"/>
  <c r="AY47" i="48"/>
  <c r="BB46" i="48"/>
  <c r="BB12" i="48"/>
  <c r="AU21" i="48"/>
  <c r="BA40" i="48"/>
  <c r="BC28" i="48"/>
  <c r="BB31" i="48"/>
  <c r="AZ45" i="48"/>
  <c r="AX42" i="48"/>
  <c r="AX51" i="48"/>
  <c r="AY21" i="48"/>
  <c r="AX26" i="48"/>
  <c r="AX31" i="48"/>
  <c r="AV24" i="48"/>
  <c r="AV41" i="48"/>
  <c r="AZ28" i="48"/>
  <c r="AX56" i="48"/>
  <c r="AW41" i="48"/>
  <c r="BD48" i="48"/>
  <c r="AY32" i="48"/>
  <c r="BB52" i="48"/>
  <c r="BD49" i="48"/>
  <c r="BC51" i="48"/>
  <c r="AU39" i="48"/>
  <c r="AV23" i="48"/>
  <c r="AX41" i="48"/>
  <c r="BC56" i="48"/>
  <c r="AY37" i="48"/>
  <c r="AY42" i="48"/>
  <c r="BC24" i="48"/>
  <c r="AY52" i="48"/>
  <c r="BC13" i="48"/>
  <c r="AY48" i="48"/>
  <c r="AV16" i="48"/>
  <c r="AZ24" i="48"/>
  <c r="AW40" i="48"/>
  <c r="BB9" i="48"/>
  <c r="BA13" i="48"/>
  <c r="BA37" i="48"/>
  <c r="BC27" i="48"/>
  <c r="BD46" i="48"/>
  <c r="AZ10" i="48"/>
  <c r="AY20" i="48"/>
  <c r="AU52" i="48"/>
  <c r="AZ27" i="48"/>
  <c r="AX45" i="48"/>
  <c r="AU12" i="48"/>
  <c r="AZ20" i="48"/>
  <c r="AU47" i="48"/>
  <c r="AZ33" i="48"/>
  <c r="AX12" i="48"/>
  <c r="AX13" i="48"/>
  <c r="AZ49" i="48"/>
  <c r="AU26" i="48"/>
  <c r="BA49" i="48"/>
  <c r="AX49" i="48"/>
  <c r="AX48" i="48"/>
  <c r="AY24" i="48"/>
  <c r="BA17" i="48"/>
  <c r="BA33" i="48"/>
  <c r="BC16" i="48"/>
  <c r="BB22" i="48"/>
  <c r="AW47" i="48"/>
  <c r="BB56" i="48"/>
  <c r="BD18" i="48"/>
  <c r="AY51" i="48"/>
  <c r="AY26" i="48"/>
  <c r="AX14" i="48"/>
  <c r="BB36" i="48"/>
  <c r="AX18" i="48"/>
  <c r="BC40" i="48"/>
  <c r="BB38" i="48"/>
  <c r="BC17" i="48"/>
  <c r="BC10" i="48"/>
  <c r="BC47" i="48"/>
  <c r="BB45" i="48"/>
  <c r="AY39" i="48"/>
  <c r="AU18" i="48"/>
  <c r="AY10" i="48"/>
  <c r="AX32" i="48"/>
  <c r="AZ15" i="48"/>
  <c r="AW18" i="48"/>
  <c r="AW52" i="48"/>
  <c r="BB39" i="48"/>
  <c r="BD45" i="48"/>
  <c r="BB11" i="48"/>
  <c r="AV47" i="48"/>
  <c r="AZ26" i="48"/>
  <c r="AZ39" i="48"/>
  <c r="AW9" i="48"/>
  <c r="AU11" i="48"/>
  <c r="AY50" i="48"/>
  <c r="AV14" i="48"/>
  <c r="AU41" i="48"/>
  <c r="AW32" i="48"/>
  <c r="AU30" i="48"/>
  <c r="BC18" i="48"/>
  <c r="BD21" i="48"/>
  <c r="BD23" i="48"/>
  <c r="AZ22" i="48"/>
  <c r="BC33" i="48"/>
  <c r="BA21" i="48"/>
  <c r="AV30" i="48"/>
  <c r="AZ37" i="48"/>
  <c r="BC37" i="48"/>
  <c r="AX39" i="48"/>
  <c r="AX38" i="48"/>
  <c r="AY55" i="48"/>
  <c r="BA52" i="48"/>
  <c r="AV39" i="48"/>
  <c r="BD15" i="48"/>
  <c r="AW15" i="48"/>
  <c r="BB41" i="48"/>
  <c r="AZ51" i="48"/>
  <c r="AW21" i="48"/>
  <c r="AY49" i="48"/>
  <c r="AY40" i="48"/>
  <c r="AY38" i="48"/>
  <c r="AZ11" i="48"/>
  <c r="BC36" i="48"/>
  <c r="AZ21" i="48"/>
  <c r="AY27" i="48"/>
  <c r="AW45" i="48"/>
  <c r="AZ42" i="48"/>
  <c r="AU32" i="48"/>
  <c r="AZ12" i="48"/>
  <c r="AW13" i="48"/>
  <c r="AV17" i="48"/>
  <c r="AU24" i="48"/>
  <c r="AY15" i="48"/>
  <c r="AY31" i="48"/>
  <c r="BC42" i="48"/>
  <c r="AX10" i="48"/>
  <c r="AX15" i="48"/>
  <c r="BA39" i="48"/>
  <c r="AX28" i="48"/>
  <c r="AW23" i="48"/>
  <c r="AV45" i="48"/>
  <c r="AZ18" i="48"/>
  <c r="AX50" i="48"/>
  <c r="AY14" i="48"/>
  <c r="AW27" i="48"/>
  <c r="BA20" i="48"/>
  <c r="AU33" i="48"/>
  <c r="AV26" i="48"/>
  <c r="BA50" i="48"/>
  <c r="AV31" i="48"/>
  <c r="BA23" i="48"/>
  <c r="AW46" i="48"/>
  <c r="AW12" i="48"/>
  <c r="BA32" i="48"/>
  <c r="AW14" i="48"/>
  <c r="BC30" i="48"/>
  <c r="AW42" i="48"/>
  <c r="AZ47" i="48"/>
  <c r="AX9" i="48"/>
  <c r="BC39" i="48"/>
  <c r="AZ17" i="48"/>
  <c r="AW10" i="48"/>
  <c r="AZ46" i="48"/>
  <c r="BC31" i="48"/>
  <c r="BD32" i="48"/>
  <c r="BC46" i="48"/>
  <c r="BA45" i="48"/>
  <c r="BA51" i="48"/>
  <c r="AV42" i="48"/>
  <c r="AX46" i="48"/>
  <c r="AX36" i="48"/>
  <c r="AU31" i="48"/>
  <c r="AV10" i="48"/>
  <c r="BC38" i="48"/>
  <c r="BA38" i="48"/>
  <c r="AW20" i="48"/>
  <c r="AX27" i="48"/>
  <c r="AY17" i="48"/>
  <c r="AU45" i="48"/>
  <c r="BA30" i="48"/>
  <c r="AZ32" i="48"/>
  <c r="BA9" i="48"/>
  <c r="AZ38" i="48"/>
  <c r="BB49" i="48"/>
  <c r="AV38" i="48"/>
  <c r="AU10" i="48"/>
  <c r="BD31" i="48"/>
  <c r="AX52" i="48"/>
  <c r="BD50" i="48"/>
  <c r="AV13" i="48"/>
  <c r="BB20" i="48"/>
  <c r="AY16" i="48"/>
  <c r="AX30" i="48"/>
  <c r="BD52" i="48"/>
  <c r="AW17" i="48"/>
  <c r="AU37" i="48"/>
  <c r="AZ9" i="48"/>
  <c r="AY18" i="48"/>
  <c r="AZ16" i="48"/>
  <c r="BD24" i="48"/>
  <c r="AU14" i="48"/>
  <c r="AU38" i="48"/>
  <c r="AV36" i="48"/>
  <c r="AX16" i="48"/>
  <c r="AU40" i="48"/>
  <c r="AZ55" i="48"/>
  <c r="AZ13" i="48"/>
  <c r="AV15" i="48"/>
  <c r="AX23" i="48"/>
  <c r="AU17" i="48"/>
  <c r="AW22" i="48"/>
  <c r="AZ31" i="48"/>
  <c r="AW39" i="48"/>
  <c r="BB47" i="48"/>
  <c r="AV21" i="48"/>
  <c r="BC52" i="48"/>
  <c r="AX22" i="48"/>
  <c r="BD51" i="48"/>
  <c r="AX24" i="48"/>
  <c r="AU28" i="48"/>
  <c r="BC11" i="48"/>
  <c r="AZ36" i="48"/>
  <c r="BC55" i="48"/>
  <c r="AV56" i="48"/>
  <c r="BB51" i="48"/>
  <c r="AU51" i="48"/>
  <c r="BA36" i="48"/>
  <c r="BD28" i="48"/>
  <c r="BD30" i="48"/>
  <c r="BD38" i="48"/>
  <c r="BA42" i="48"/>
  <c r="AV9" i="48"/>
  <c r="BD33" i="48"/>
  <c r="S14" i="42" l="1"/>
  <c r="S58" i="42"/>
  <c r="S57" i="42"/>
  <c r="S48" i="42"/>
  <c r="S47" i="42"/>
  <c r="S46" i="42"/>
  <c r="S45" i="42"/>
  <c r="S42" i="42"/>
  <c r="S40" i="42"/>
  <c r="S39" i="42"/>
  <c r="S38" i="42"/>
  <c r="S28" i="42"/>
  <c r="S25" i="42"/>
  <c r="S24" i="42"/>
  <c r="S23" i="42"/>
  <c r="S22" i="42"/>
  <c r="S21" i="42"/>
  <c r="S20" i="42"/>
  <c r="S16" i="42"/>
  <c r="S15" i="42"/>
  <c r="F53" i="42" l="1"/>
  <c r="F11" i="42"/>
  <c r="E53" i="42"/>
  <c r="E34" i="42"/>
  <c r="E18" i="42"/>
  <c r="E11" i="42"/>
  <c r="K77" i="42"/>
  <c r="K76" i="42"/>
  <c r="K53" i="42"/>
  <c r="K43" i="42"/>
  <c r="K34" i="42"/>
  <c r="K18" i="42"/>
  <c r="K11" i="42"/>
  <c r="J77" i="42"/>
  <c r="I77" i="42"/>
  <c r="H77" i="42"/>
  <c r="G77" i="42"/>
  <c r="F77" i="42"/>
  <c r="E77" i="42"/>
  <c r="J76" i="42"/>
  <c r="I76" i="42"/>
  <c r="H76" i="42"/>
  <c r="G76" i="42"/>
  <c r="F76" i="42"/>
  <c r="E76" i="42"/>
  <c r="S64" i="42"/>
  <c r="T64" i="42" s="1"/>
  <c r="U64" i="42" s="1"/>
  <c r="S59" i="42"/>
  <c r="S56" i="42"/>
  <c r="S54" i="42"/>
  <c r="J53" i="42"/>
  <c r="I53" i="42"/>
  <c r="H53" i="42"/>
  <c r="G53" i="42"/>
  <c r="S50" i="42"/>
  <c r="S44" i="42"/>
  <c r="J43" i="42"/>
  <c r="I43" i="42"/>
  <c r="H43" i="42"/>
  <c r="G43" i="42"/>
  <c r="S37" i="42"/>
  <c r="S36" i="42"/>
  <c r="S35" i="42"/>
  <c r="J34" i="42"/>
  <c r="I34" i="42"/>
  <c r="H34" i="42"/>
  <c r="G34" i="42"/>
  <c r="S33" i="42"/>
  <c r="T33" i="42" s="1"/>
  <c r="U33" i="42" s="1"/>
  <c r="S29" i="42"/>
  <c r="S27" i="42"/>
  <c r="S19" i="42"/>
  <c r="J18" i="42"/>
  <c r="I18" i="42"/>
  <c r="H18" i="42"/>
  <c r="G18" i="42"/>
  <c r="F18" i="42"/>
  <c r="S17" i="42"/>
  <c r="S13" i="42"/>
  <c r="S12" i="42"/>
  <c r="J11" i="42"/>
  <c r="I11" i="42"/>
  <c r="H11" i="42"/>
  <c r="G11" i="42"/>
  <c r="S9" i="42"/>
  <c r="T8" i="42"/>
  <c r="E7" i="42"/>
  <c r="F6" i="42"/>
  <c r="AU55" i="30"/>
  <c r="AV55" i="30" s="1"/>
  <c r="AW55" i="30" s="1"/>
  <c r="AX55" i="30" s="1"/>
  <c r="AY55" i="30" s="1"/>
  <c r="AZ55" i="30" s="1"/>
  <c r="BA55" i="30" s="1"/>
  <c r="BB55" i="30" s="1"/>
  <c r="BC55" i="30" s="1"/>
  <c r="BD55" i="30" s="1"/>
  <c r="AU40" i="30"/>
  <c r="AV40" i="30" s="1"/>
  <c r="AW40" i="30" s="1"/>
  <c r="AX40" i="30" s="1"/>
  <c r="AY40" i="30" s="1"/>
  <c r="AZ40" i="30" s="1"/>
  <c r="BA40" i="30" s="1"/>
  <c r="BB40" i="30" s="1"/>
  <c r="BC40" i="30" s="1"/>
  <c r="BD40" i="30" s="1"/>
  <c r="AU28" i="30"/>
  <c r="AU9" i="30"/>
  <c r="AV28" i="30" l="1"/>
  <c r="AV9" i="30"/>
  <c r="E64" i="42"/>
  <c r="E8" i="42"/>
  <c r="G6" i="42"/>
  <c r="H6" i="42" s="1"/>
  <c r="T9" i="42"/>
  <c r="U8" i="42"/>
  <c r="U9" i="42" s="1"/>
  <c r="E43" i="42"/>
  <c r="E51" i="42" s="1"/>
  <c r="E61" i="42" s="1"/>
  <c r="F43" i="42"/>
  <c r="F34" i="42"/>
  <c r="K51" i="42"/>
  <c r="K61" i="42" s="1"/>
  <c r="K31" i="42"/>
  <c r="K80" i="42"/>
  <c r="K82" i="42" s="1"/>
  <c r="E31" i="42"/>
  <c r="F80" i="42"/>
  <c r="F82" i="42" s="1"/>
  <c r="G51" i="42"/>
  <c r="G61" i="42" s="1"/>
  <c r="G80" i="42"/>
  <c r="G82" i="42" s="1"/>
  <c r="T11" i="42"/>
  <c r="F31" i="42"/>
  <c r="H51" i="42"/>
  <c r="H61" i="42" s="1"/>
  <c r="J51" i="42"/>
  <c r="J61" i="42" s="1"/>
  <c r="I31" i="42"/>
  <c r="I51" i="42"/>
  <c r="I61" i="42" s="1"/>
  <c r="I80" i="42"/>
  <c r="I82" i="42" s="1"/>
  <c r="J80" i="42"/>
  <c r="J82" i="42" s="1"/>
  <c r="J31" i="42"/>
  <c r="T18" i="42"/>
  <c r="T43" i="42"/>
  <c r="E9" i="42"/>
  <c r="T34" i="42"/>
  <c r="S43" i="42"/>
  <c r="S11" i="42"/>
  <c r="G31" i="42"/>
  <c r="H31" i="42"/>
  <c r="S53" i="42"/>
  <c r="E80" i="42"/>
  <c r="E82" i="42" s="1"/>
  <c r="T53" i="42"/>
  <c r="S18" i="42"/>
  <c r="S34" i="42"/>
  <c r="H80" i="42"/>
  <c r="H82" i="42" s="1"/>
  <c r="T10" i="42"/>
  <c r="E10" i="42"/>
  <c r="F7" i="42"/>
  <c r="F8" i="42" s="1"/>
  <c r="S10" i="42"/>
  <c r="G7" i="42"/>
  <c r="G64" i="42" s="1"/>
  <c r="E33" i="42"/>
  <c r="AW28" i="30" l="1"/>
  <c r="AW9" i="30"/>
  <c r="U10" i="42"/>
  <c r="F51" i="42"/>
  <c r="F61" i="42" s="1"/>
  <c r="T51" i="42"/>
  <c r="T61" i="42" s="1"/>
  <c r="T31" i="42"/>
  <c r="G10" i="42"/>
  <c r="G9" i="42"/>
  <c r="S31" i="42"/>
  <c r="G33" i="42"/>
  <c r="S51" i="42"/>
  <c r="S61" i="42" s="1"/>
  <c r="G8" i="42"/>
  <c r="F10" i="42"/>
  <c r="F64" i="42"/>
  <c r="F33" i="42"/>
  <c r="H7" i="42"/>
  <c r="I6" i="42"/>
  <c r="F9" i="42"/>
  <c r="AX28" i="30" l="1"/>
  <c r="AX9" i="30"/>
  <c r="H64" i="42"/>
  <c r="H9" i="42"/>
  <c r="H33" i="42"/>
  <c r="H10" i="42"/>
  <c r="J6" i="42"/>
  <c r="K6" i="42" s="1"/>
  <c r="L6" i="42" s="1"/>
  <c r="M6" i="42" s="1"/>
  <c r="I7" i="42"/>
  <c r="H8" i="42"/>
  <c r="AY28" i="30" l="1"/>
  <c r="AY9" i="30"/>
  <c r="N6" i="42"/>
  <c r="O6" i="42" s="1"/>
  <c r="M7" i="42"/>
  <c r="M10" i="42" s="1"/>
  <c r="L7" i="42"/>
  <c r="L64" i="42" s="1"/>
  <c r="K7" i="42"/>
  <c r="I9" i="42"/>
  <c r="I8" i="42"/>
  <c r="I10" i="42"/>
  <c r="J7" i="42"/>
  <c r="I33" i="42"/>
  <c r="I64" i="42"/>
  <c r="AZ28" i="30" l="1"/>
  <c r="M8" i="42"/>
  <c r="O7" i="42"/>
  <c r="O8" i="42" s="1"/>
  <c r="M9" i="42"/>
  <c r="AZ9" i="30"/>
  <c r="M64" i="42"/>
  <c r="N7" i="42"/>
  <c r="U72" i="42" s="1"/>
  <c r="M33" i="42"/>
  <c r="L9" i="42"/>
  <c r="L10" i="42"/>
  <c r="L33" i="42"/>
  <c r="L8" i="42"/>
  <c r="K33" i="42"/>
  <c r="T80" i="42"/>
  <c r="S77" i="42"/>
  <c r="K64" i="42"/>
  <c r="K8" i="42"/>
  <c r="J10" i="42"/>
  <c r="K9" i="42"/>
  <c r="K10" i="42"/>
  <c r="J9" i="42"/>
  <c r="J64" i="42"/>
  <c r="J33" i="42"/>
  <c r="J8" i="42"/>
  <c r="T67" i="42" l="1"/>
  <c r="T81" i="42"/>
  <c r="S68" i="42"/>
  <c r="U78" i="42"/>
  <c r="U70" i="42"/>
  <c r="T69" i="42"/>
  <c r="U65" i="42"/>
  <c r="T74" i="42"/>
  <c r="S76" i="42"/>
  <c r="U68" i="42"/>
  <c r="T78" i="42"/>
  <c r="S66" i="42"/>
  <c r="S75" i="42"/>
  <c r="T75" i="42"/>
  <c r="U81" i="42"/>
  <c r="S73" i="42"/>
  <c r="T76" i="42"/>
  <c r="S71" i="42"/>
  <c r="S70" i="42"/>
  <c r="T71" i="42"/>
  <c r="S74" i="42"/>
  <c r="U69" i="42"/>
  <c r="S67" i="42"/>
  <c r="U75" i="42"/>
  <c r="T73" i="42"/>
  <c r="S81" i="42"/>
  <c r="S69" i="42"/>
  <c r="S72" i="42"/>
  <c r="T77" i="42"/>
  <c r="T82" i="42"/>
  <c r="S79" i="42"/>
  <c r="T68" i="42"/>
  <c r="T70" i="42"/>
  <c r="N9" i="42"/>
  <c r="BA28" i="30"/>
  <c r="O64" i="42"/>
  <c r="O9" i="42"/>
  <c r="O10" i="42"/>
  <c r="O33" i="42"/>
  <c r="S80" i="42"/>
  <c r="U77" i="42"/>
  <c r="U73" i="42"/>
  <c r="T72" i="42"/>
  <c r="N8" i="42"/>
  <c r="U71" i="42"/>
  <c r="T66" i="42"/>
  <c r="U67" i="42"/>
  <c r="S78" i="42"/>
  <c r="S82" i="42"/>
  <c r="N64" i="42"/>
  <c r="T79" i="42"/>
  <c r="N33" i="42"/>
  <c r="BA9" i="30"/>
  <c r="N10" i="42"/>
  <c r="U76" i="42"/>
  <c r="U74" i="42"/>
  <c r="U66" i="42"/>
  <c r="U79" i="42"/>
  <c r="BB28" i="30" l="1"/>
  <c r="BB9" i="30"/>
  <c r="BC28" i="30" l="1"/>
  <c r="BC9" i="30"/>
  <c r="T65" i="42"/>
  <c r="S65" i="42"/>
  <c r="BD28" i="30" l="1"/>
  <c r="BD9" i="30"/>
  <c r="BE9" i="30" s="1"/>
  <c r="AM33" i="30" l="1"/>
  <c r="AL33" i="30"/>
  <c r="AM25" i="30"/>
  <c r="AL25" i="30"/>
  <c r="AK25" i="30"/>
  <c r="AJ25" i="30"/>
  <c r="AI25" i="30"/>
  <c r="AH25" i="30"/>
  <c r="AG25" i="30"/>
  <c r="AF25" i="30"/>
  <c r="AE25" i="30"/>
  <c r="AD25" i="30"/>
  <c r="AC25" i="30"/>
  <c r="AB25" i="30"/>
  <c r="AA25" i="30"/>
  <c r="Z25" i="30"/>
  <c r="Y25" i="30"/>
  <c r="X25" i="30"/>
  <c r="W25" i="30"/>
  <c r="V25" i="30"/>
  <c r="U25" i="30"/>
  <c r="T25" i="30"/>
  <c r="S25" i="30"/>
  <c r="R25" i="30"/>
  <c r="Q25" i="30"/>
  <c r="P25" i="30"/>
  <c r="O25" i="30"/>
  <c r="N25" i="30"/>
  <c r="M25" i="30"/>
  <c r="L25" i="30"/>
  <c r="K25" i="30"/>
  <c r="J25" i="30"/>
  <c r="I25" i="30"/>
  <c r="H25" i="30"/>
  <c r="G25" i="30"/>
  <c r="F25" i="30"/>
  <c r="E25" i="30"/>
  <c r="AM21" i="30"/>
  <c r="AL21" i="30"/>
  <c r="AK21" i="30"/>
  <c r="AJ21" i="30"/>
  <c r="AI21" i="30"/>
  <c r="AH21" i="30"/>
  <c r="AG21" i="30"/>
  <c r="AF21" i="30"/>
  <c r="AE21" i="30"/>
  <c r="AD21" i="30"/>
  <c r="AC21" i="30"/>
  <c r="AB21" i="30"/>
  <c r="AA21" i="30"/>
  <c r="Z21" i="30"/>
  <c r="Y21" i="30"/>
  <c r="X21" i="30"/>
  <c r="W21" i="30"/>
  <c r="V21" i="30"/>
  <c r="U21" i="30"/>
  <c r="T21" i="30"/>
  <c r="S21" i="30"/>
  <c r="R21" i="30"/>
  <c r="Q21" i="30"/>
  <c r="P21" i="30"/>
  <c r="O21" i="30"/>
  <c r="N21" i="30"/>
  <c r="M21" i="30"/>
  <c r="L21" i="30"/>
  <c r="K21" i="30"/>
  <c r="J21" i="30"/>
  <c r="I21" i="30"/>
  <c r="H21" i="30"/>
  <c r="G21" i="30"/>
  <c r="F21" i="30"/>
  <c r="E21" i="30"/>
  <c r="AM18" i="30"/>
  <c r="AL18" i="30"/>
  <c r="AK18" i="30"/>
  <c r="AJ18" i="30"/>
  <c r="AI18" i="30"/>
  <c r="AH18" i="30"/>
  <c r="AG18" i="30"/>
  <c r="AF18" i="30"/>
  <c r="AE18" i="30"/>
  <c r="AD18" i="30"/>
  <c r="AC18" i="30"/>
  <c r="AB18" i="30"/>
  <c r="AA18" i="30"/>
  <c r="Z18" i="30"/>
  <c r="Y18" i="30"/>
  <c r="X18" i="30"/>
  <c r="W18" i="30"/>
  <c r="V18" i="30"/>
  <c r="U18" i="30"/>
  <c r="T18" i="30"/>
  <c r="S18" i="30"/>
  <c r="R18" i="30"/>
  <c r="Q18" i="30"/>
  <c r="P18" i="30"/>
  <c r="O18" i="30"/>
  <c r="N18" i="30"/>
  <c r="M18" i="30"/>
  <c r="L18" i="30"/>
  <c r="K18" i="30"/>
  <c r="J18" i="30"/>
  <c r="I18" i="30"/>
  <c r="H18" i="30"/>
  <c r="G18" i="30"/>
  <c r="F18"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N19" i="30"/>
  <c r="M19" i="30"/>
  <c r="L19" i="30"/>
  <c r="K19" i="30"/>
  <c r="J19" i="30"/>
  <c r="I19" i="30"/>
  <c r="H19" i="30"/>
  <c r="G19" i="30"/>
  <c r="F19" i="30"/>
  <c r="E19" i="30"/>
  <c r="E18" i="30"/>
  <c r="AM16" i="30"/>
  <c r="AL16" i="30"/>
  <c r="AK16" i="30"/>
  <c r="AJ16" i="30"/>
  <c r="AI16" i="30"/>
  <c r="AH16" i="30"/>
  <c r="AG16" i="30"/>
  <c r="AF16" i="30"/>
  <c r="AE16" i="30"/>
  <c r="AD16" i="30"/>
  <c r="AC16" i="30"/>
  <c r="AB16" i="30"/>
  <c r="AA16" i="30"/>
  <c r="Z16" i="30"/>
  <c r="Y16" i="30"/>
  <c r="X16" i="30"/>
  <c r="W16" i="30"/>
  <c r="V16" i="30"/>
  <c r="U16" i="30"/>
  <c r="T16" i="30"/>
  <c r="S16" i="30"/>
  <c r="R16" i="30"/>
  <c r="Q16" i="30"/>
  <c r="P16" i="30"/>
  <c r="O16" i="30"/>
  <c r="N16" i="30"/>
  <c r="M16" i="30"/>
  <c r="L16" i="30"/>
  <c r="K16" i="30"/>
  <c r="J16" i="30"/>
  <c r="I16" i="30"/>
  <c r="H16" i="30"/>
  <c r="G16" i="30"/>
  <c r="F16" i="30"/>
  <c r="E16" i="30"/>
  <c r="AM15" i="30"/>
  <c r="AL15" i="30"/>
  <c r="AK15" i="30"/>
  <c r="AJ15" i="30"/>
  <c r="AI15" i="30"/>
  <c r="AH15" i="30"/>
  <c r="AG15" i="30"/>
  <c r="AF15" i="30"/>
  <c r="AE15" i="30"/>
  <c r="AD15" i="30"/>
  <c r="AC15" i="30"/>
  <c r="AB15" i="30"/>
  <c r="AA15" i="30"/>
  <c r="Z15" i="30"/>
  <c r="Y15" i="30"/>
  <c r="X15" i="30"/>
  <c r="W15" i="30"/>
  <c r="V15" i="30"/>
  <c r="U15" i="30"/>
  <c r="T15" i="30"/>
  <c r="S15" i="30"/>
  <c r="R15" i="30"/>
  <c r="Q15" i="30"/>
  <c r="P15" i="30"/>
  <c r="O15" i="30"/>
  <c r="N15" i="30"/>
  <c r="M15" i="30"/>
  <c r="L15" i="30"/>
  <c r="K15" i="30"/>
  <c r="J15" i="30"/>
  <c r="I15" i="30"/>
  <c r="H15" i="30"/>
  <c r="G15" i="30"/>
  <c r="F15" i="30"/>
  <c r="E15" i="30"/>
  <c r="AM12" i="30"/>
  <c r="AL12" i="30"/>
  <c r="AK12" i="30"/>
  <c r="AJ12" i="30"/>
  <c r="AI12" i="30"/>
  <c r="AH12" i="30"/>
  <c r="AG12" i="30"/>
  <c r="AF12" i="30"/>
  <c r="AE12" i="30"/>
  <c r="AD12" i="30"/>
  <c r="AC12" i="30"/>
  <c r="AB12" i="30"/>
  <c r="AA12" i="30"/>
  <c r="Z12" i="30"/>
  <c r="Y12" i="30"/>
  <c r="X12" i="30"/>
  <c r="W12" i="30"/>
  <c r="V12" i="30"/>
  <c r="U12" i="30"/>
  <c r="T12" i="30"/>
  <c r="S12" i="30"/>
  <c r="R12" i="30"/>
  <c r="Q12" i="30"/>
  <c r="P12" i="30"/>
  <c r="O12" i="30"/>
  <c r="N12" i="30"/>
  <c r="M12" i="30"/>
  <c r="L12" i="30"/>
  <c r="K12" i="30"/>
  <c r="J12" i="30"/>
  <c r="I12" i="30"/>
  <c r="H12" i="30"/>
  <c r="G12" i="30"/>
  <c r="F12" i="30"/>
  <c r="E12" i="30"/>
  <c r="AM11" i="30"/>
  <c r="AL11" i="30"/>
  <c r="AK11" i="30"/>
  <c r="AI11" i="30"/>
  <c r="AH11" i="30"/>
  <c r="AG11" i="30"/>
  <c r="AF11" i="30"/>
  <c r="AE11" i="30"/>
  <c r="AD11" i="30"/>
  <c r="AC11" i="30"/>
  <c r="AB11" i="30"/>
  <c r="AA11" i="30"/>
  <c r="Z11" i="30"/>
  <c r="Y11" i="30"/>
  <c r="X11" i="30"/>
  <c r="W11" i="30"/>
  <c r="V11" i="30"/>
  <c r="U11" i="30"/>
  <c r="T11" i="30"/>
  <c r="S11" i="30"/>
  <c r="R11" i="30"/>
  <c r="Q11" i="30"/>
  <c r="P11" i="30"/>
  <c r="O11" i="30"/>
  <c r="N11" i="30"/>
  <c r="M11" i="30"/>
  <c r="L11" i="30"/>
  <c r="K11" i="30"/>
  <c r="J11" i="30"/>
  <c r="I11" i="30"/>
  <c r="H11" i="30"/>
  <c r="G11" i="30"/>
  <c r="F11" i="30"/>
  <c r="E11" i="30"/>
  <c r="AM25" i="13"/>
  <c r="AM24" i="13" s="1"/>
  <c r="G24" i="13"/>
  <c r="AL24" i="13"/>
  <c r="AK24" i="13"/>
  <c r="AJ24" i="13"/>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F24" i="13"/>
  <c r="E24" i="13"/>
  <c r="AL26" i="18" l="1"/>
  <c r="AL25" i="18" s="1"/>
  <c r="AK26" i="18"/>
  <c r="AK25" i="18" s="1"/>
  <c r="AJ26" i="18"/>
  <c r="AJ25" i="18" s="1"/>
  <c r="AI26" i="18"/>
  <c r="AI25" i="18" s="1"/>
  <c r="AH26" i="18"/>
  <c r="AH25" i="18" s="1"/>
  <c r="AG26" i="18"/>
  <c r="AG25" i="18" s="1"/>
  <c r="AF26" i="18"/>
  <c r="AF25" i="18" s="1"/>
  <c r="AE26" i="18"/>
  <c r="AE25" i="18" s="1"/>
  <c r="AD26" i="18"/>
  <c r="AD25" i="18" s="1"/>
  <c r="AC26" i="18"/>
  <c r="AC25" i="18" s="1"/>
  <c r="AB26" i="18"/>
  <c r="AB25" i="18" s="1"/>
  <c r="AA26" i="18"/>
  <c r="AA25" i="18" s="1"/>
  <c r="Z26" i="18"/>
  <c r="Z25" i="18" s="1"/>
  <c r="Y26" i="18"/>
  <c r="Y25" i="18" s="1"/>
  <c r="X26" i="18"/>
  <c r="X25" i="18" s="1"/>
  <c r="W26" i="18"/>
  <c r="W25" i="18" s="1"/>
  <c r="V26" i="18"/>
  <c r="V25" i="18" s="1"/>
  <c r="U26" i="18"/>
  <c r="U25" i="18" s="1"/>
  <c r="T26" i="18"/>
  <c r="T25" i="18" s="1"/>
  <c r="S26" i="18"/>
  <c r="S25" i="18" s="1"/>
  <c r="R26" i="18"/>
  <c r="R25" i="18" s="1"/>
  <c r="Q26" i="18"/>
  <c r="Q25" i="18" s="1"/>
  <c r="P26" i="18"/>
  <c r="P25" i="18" s="1"/>
  <c r="O26" i="18"/>
  <c r="O25" i="18" s="1"/>
  <c r="N26" i="18"/>
  <c r="N25" i="18" s="1"/>
  <c r="M26" i="18"/>
  <c r="M25" i="18" s="1"/>
  <c r="L26" i="18"/>
  <c r="L25" i="18" s="1"/>
  <c r="K26" i="18"/>
  <c r="K25" i="18" s="1"/>
  <c r="J26" i="18"/>
  <c r="J25" i="18" s="1"/>
  <c r="I26" i="18"/>
  <c r="I25" i="18" s="1"/>
  <c r="H26" i="18"/>
  <c r="H25" i="18" s="1"/>
  <c r="G26" i="18"/>
  <c r="G25" i="18" s="1"/>
  <c r="F26" i="18"/>
  <c r="F25" i="18" s="1"/>
  <c r="E26" i="18"/>
  <c r="E25" i="18" s="1"/>
  <c r="AM26" i="18"/>
  <c r="AM25" i="18" s="1"/>
  <c r="AL27" i="32" l="1"/>
  <c r="AL17" i="32"/>
  <c r="AL9" i="32"/>
  <c r="AL14" i="31"/>
  <c r="AL9" i="31"/>
  <c r="AL13" i="17"/>
  <c r="AL19" i="13" s="1"/>
  <c r="AL9" i="17"/>
  <c r="AL14" i="16"/>
  <c r="AL17" i="15"/>
  <c r="AL10" i="13" s="1"/>
  <c r="AL21" i="14"/>
  <c r="AL26" i="14" s="1"/>
  <c r="AL9" i="13" s="1"/>
  <c r="AL46" i="30"/>
  <c r="AL42" i="30"/>
  <c r="AL14" i="30"/>
  <c r="AL25" i="32" l="1"/>
  <c r="AL39" i="32" s="1"/>
  <c r="AL17" i="30"/>
  <c r="AL13" i="13"/>
  <c r="AL20" i="17"/>
  <c r="AL18" i="13"/>
  <c r="AL25" i="31"/>
  <c r="AL10" i="30"/>
  <c r="AL13" i="30" s="1"/>
  <c r="AL29" i="30" s="1"/>
  <c r="AL38" i="30" s="1"/>
  <c r="AL20" i="30" l="1"/>
  <c r="AL22" i="30" s="1"/>
  <c r="AL22" i="18"/>
  <c r="AL21" i="18" s="1"/>
  <c r="AL18" i="18"/>
  <c r="AL41" i="30" l="1"/>
  <c r="AL51" i="30" s="1"/>
  <c r="AL53" i="30" s="1"/>
  <c r="AL29" i="18" l="1"/>
  <c r="AK27" i="32"/>
  <c r="AK9" i="32"/>
  <c r="AK17" i="32"/>
  <c r="AK25" i="32" s="1"/>
  <c r="AK39" i="32" s="1"/>
  <c r="AK9" i="31"/>
  <c r="AK14" i="31"/>
  <c r="AK22" i="18"/>
  <c r="AK21" i="18" s="1"/>
  <c r="AK18" i="18"/>
  <c r="AM17" i="15"/>
  <c r="AK25" i="31" l="1"/>
  <c r="AL11" i="13"/>
  <c r="AM10" i="13"/>
  <c r="AK29" i="18" l="1"/>
  <c r="AM46" i="30"/>
  <c r="AM42" i="30"/>
  <c r="AM14" i="30" l="1"/>
  <c r="AM13" i="17"/>
  <c r="AM19" i="13" s="1"/>
  <c r="AM9" i="17"/>
  <c r="AM18" i="13" s="1"/>
  <c r="AL17" i="13" l="1"/>
  <c r="AM20" i="17"/>
  <c r="AM17" i="13"/>
  <c r="AL23" i="30" l="1"/>
  <c r="AL24" i="30" s="1"/>
  <c r="AL26" i="30" s="1"/>
  <c r="AL56" i="30" s="1"/>
  <c r="AL61" i="30" s="1"/>
  <c r="AM23" i="30"/>
  <c r="AM21" i="14"/>
  <c r="AM26" i="14" s="1"/>
  <c r="AM9" i="13" s="1"/>
  <c r="AM10" i="30" l="1"/>
  <c r="AM13" i="30" s="1"/>
  <c r="AM11" i="13"/>
  <c r="AM14" i="16"/>
  <c r="AM17" i="30" l="1"/>
  <c r="AM20" i="30" s="1"/>
  <c r="AM13" i="13"/>
  <c r="AM12" i="13" s="1"/>
  <c r="AM16" i="13" s="1"/>
  <c r="AM20" i="13" s="1"/>
  <c r="AM22" i="13" s="1"/>
  <c r="AM29" i="30"/>
  <c r="AM38" i="30" s="1"/>
  <c r="AL12" i="13"/>
  <c r="AL16" i="13" s="1"/>
  <c r="AL20" i="13" s="1"/>
  <c r="AL22" i="13" s="1"/>
  <c r="AM22" i="30" l="1"/>
  <c r="AM24" i="30" s="1"/>
  <c r="AM26" i="30" s="1"/>
  <c r="AM41" i="30"/>
  <c r="AM51" i="30" s="1"/>
  <c r="AM53" i="30" s="1"/>
  <c r="AM56" i="30" l="1"/>
  <c r="AM61" i="30" s="1"/>
  <c r="BC9" i="31"/>
  <c r="AM27" i="32"/>
  <c r="AM9" i="32"/>
  <c r="AM17" i="32"/>
  <c r="AM9" i="31"/>
  <c r="AM14" i="31"/>
  <c r="BC17" i="32" l="1"/>
  <c r="BC27" i="32"/>
  <c r="BC25" i="31"/>
  <c r="BC9" i="32"/>
  <c r="BC25" i="32" s="1"/>
  <c r="AM25" i="32"/>
  <c r="AM39" i="32" s="1"/>
  <c r="AM25" i="31"/>
  <c r="BC39" i="32" l="1"/>
  <c r="AK13" i="17"/>
  <c r="AK19" i="13" s="1"/>
  <c r="AK14" i="16" l="1"/>
  <c r="AK17" i="30" l="1"/>
  <c r="AK13" i="13"/>
  <c r="AK9" i="17"/>
  <c r="AK20" i="17" l="1"/>
  <c r="AK18" i="13"/>
  <c r="AK21" i="14"/>
  <c r="AK26" i="14" l="1"/>
  <c r="AK9" i="13" l="1"/>
  <c r="AK12" i="13"/>
  <c r="AK17" i="13"/>
  <c r="AK23" i="30" l="1"/>
  <c r="AK10" i="30"/>
  <c r="AK46" i="30" l="1"/>
  <c r="AK33" i="30"/>
  <c r="AK42" i="30"/>
  <c r="AM18" i="18"/>
  <c r="AM22" i="18"/>
  <c r="AM21" i="18" s="1"/>
  <c r="AK14" i="30" l="1"/>
  <c r="AK13" i="30"/>
  <c r="AM29" i="18" l="1"/>
  <c r="AK20" i="30"/>
  <c r="AK41" i="30" s="1"/>
  <c r="AK51" i="30" s="1"/>
  <c r="AK29" i="30"/>
  <c r="AK38" i="30" s="1"/>
  <c r="AK22" i="30" l="1"/>
  <c r="AK24" i="30" s="1"/>
  <c r="AK26" i="30" s="1"/>
  <c r="AK56" i="30" s="1"/>
  <c r="AK61" i="30" s="1"/>
  <c r="AK53" i="30"/>
  <c r="AK17" i="15" l="1"/>
  <c r="AK10" i="13" l="1"/>
  <c r="AK11" i="13" s="1"/>
  <c r="AK16" i="13" s="1"/>
  <c r="AK20" i="13" l="1"/>
  <c r="AK22" i="13" l="1"/>
  <c r="BA37" i="32"/>
  <c r="AJ46" i="30" l="1"/>
  <c r="AJ42" i="30"/>
  <c r="AJ33" i="30"/>
  <c r="AJ14" i="30"/>
  <c r="AJ21" i="14" l="1"/>
  <c r="BB37" i="32" l="1"/>
  <c r="BB36" i="32"/>
  <c r="BB35" i="32"/>
  <c r="BB34" i="32"/>
  <c r="BB33" i="32"/>
  <c r="BB32" i="32"/>
  <c r="BB31" i="32"/>
  <c r="BB29" i="32"/>
  <c r="BB28" i="32"/>
  <c r="BB24" i="32"/>
  <c r="BB23" i="32"/>
  <c r="BB22" i="32"/>
  <c r="BB21" i="32"/>
  <c r="BB20" i="32"/>
  <c r="BB19" i="32"/>
  <c r="BB18" i="32"/>
  <c r="BB16" i="32"/>
  <c r="BB15" i="32"/>
  <c r="BB14" i="32"/>
  <c r="BB13" i="32"/>
  <c r="BB12" i="32"/>
  <c r="BB11" i="32"/>
  <c r="BB10" i="32"/>
  <c r="BB23" i="31"/>
  <c r="BB21" i="31"/>
  <c r="BB19" i="31"/>
  <c r="BB18" i="31"/>
  <c r="BB16" i="31"/>
  <c r="BB15" i="31"/>
  <c r="BB13" i="31"/>
  <c r="BB12" i="31"/>
  <c r="BB11" i="31"/>
  <c r="BB22" i="31"/>
  <c r="BB10" i="31"/>
  <c r="AJ27" i="32" l="1"/>
  <c r="AJ17" i="32"/>
  <c r="AJ9" i="32"/>
  <c r="AJ14" i="31"/>
  <c r="BB17" i="31"/>
  <c r="AJ9" i="31"/>
  <c r="AJ13" i="17"/>
  <c r="AJ19" i="13" s="1"/>
  <c r="AJ9" i="17"/>
  <c r="AJ18" i="13" s="1"/>
  <c r="AJ14" i="16"/>
  <c r="AJ13" i="13" l="1"/>
  <c r="AJ12" i="13" s="1"/>
  <c r="AJ17" i="30"/>
  <c r="AJ17" i="13"/>
  <c r="AJ25" i="32"/>
  <c r="AJ39" i="32" s="1"/>
  <c r="AJ20" i="17"/>
  <c r="AJ25" i="31"/>
  <c r="AJ23" i="30" l="1"/>
  <c r="AJ9" i="14"/>
  <c r="AJ26" i="14" s="1"/>
  <c r="AJ9" i="13" s="1"/>
  <c r="AJ10" i="30" s="1"/>
  <c r="AJ13" i="30" l="1"/>
  <c r="AJ22" i="18"/>
  <c r="AJ21" i="18" s="1"/>
  <c r="AJ18" i="18"/>
  <c r="AJ29" i="30" l="1"/>
  <c r="AJ38" i="30" s="1"/>
  <c r="AJ20" i="30"/>
  <c r="AJ22" i="30" l="1"/>
  <c r="AJ24" i="30" s="1"/>
  <c r="AJ26" i="30" s="1"/>
  <c r="AJ56" i="30" s="1"/>
  <c r="AJ61" i="30" s="1"/>
  <c r="AJ41" i="30"/>
  <c r="AJ51" i="30" s="1"/>
  <c r="AJ53" i="30" s="1"/>
  <c r="BB9" i="32"/>
  <c r="BB17" i="32"/>
  <c r="BB9" i="31"/>
  <c r="BB27" i="32"/>
  <c r="BB25" i="32" l="1"/>
  <c r="BB39" i="32" s="1"/>
  <c r="BB25" i="31"/>
  <c r="K46" i="30"/>
  <c r="I46" i="30"/>
  <c r="J46" i="30"/>
  <c r="E27" i="32" l="1"/>
  <c r="F27" i="32"/>
  <c r="G27" i="32"/>
  <c r="H27" i="32"/>
  <c r="I27" i="32"/>
  <c r="J27" i="32"/>
  <c r="K27" i="32"/>
  <c r="L27" i="32"/>
  <c r="M27" i="32"/>
  <c r="N27" i="32"/>
  <c r="O27" i="32"/>
  <c r="P27" i="32"/>
  <c r="Q27" i="32"/>
  <c r="R27" i="32"/>
  <c r="S27" i="32"/>
  <c r="T27" i="32"/>
  <c r="U27" i="32"/>
  <c r="V27" i="32"/>
  <c r="W27" i="32"/>
  <c r="X27" i="32"/>
  <c r="Y27" i="32"/>
  <c r="Z27" i="32"/>
  <c r="AA27" i="32"/>
  <c r="AB27" i="32"/>
  <c r="AC27" i="32"/>
  <c r="AD27" i="32"/>
  <c r="AE27" i="32"/>
  <c r="AG27" i="32"/>
  <c r="AH27" i="32"/>
  <c r="AI27" i="32"/>
  <c r="AU28" i="32"/>
  <c r="AV28" i="32"/>
  <c r="AW28" i="32"/>
  <c r="AX28" i="32"/>
  <c r="AY28" i="32"/>
  <c r="AZ28" i="32"/>
  <c r="BA28" i="32"/>
  <c r="AU29" i="32"/>
  <c r="AV29" i="32"/>
  <c r="AW29" i="32"/>
  <c r="AX29" i="32"/>
  <c r="AY29" i="32"/>
  <c r="AZ29" i="32"/>
  <c r="BA29" i="32"/>
  <c r="AU31" i="32"/>
  <c r="AV31" i="32"/>
  <c r="AW31" i="32"/>
  <c r="AX31" i="32"/>
  <c r="AY31" i="32"/>
  <c r="AZ31" i="32"/>
  <c r="BA31" i="32"/>
  <c r="AU32" i="32"/>
  <c r="AV32" i="32"/>
  <c r="AW32" i="32"/>
  <c r="AX32" i="32"/>
  <c r="AY32" i="32"/>
  <c r="AZ32" i="32"/>
  <c r="BA32" i="32"/>
  <c r="AU33" i="32"/>
  <c r="AV33" i="32"/>
  <c r="AW33" i="32"/>
  <c r="AX33" i="32"/>
  <c r="AY33" i="32"/>
  <c r="AZ33" i="32"/>
  <c r="BA33" i="32"/>
  <c r="AU34" i="32"/>
  <c r="AV34" i="32"/>
  <c r="AW34" i="32"/>
  <c r="AX34" i="32"/>
  <c r="AY34" i="32"/>
  <c r="AZ34" i="32"/>
  <c r="BA34" i="32"/>
  <c r="AU35" i="32"/>
  <c r="AV35" i="32"/>
  <c r="AW35" i="32"/>
  <c r="AX35" i="32"/>
  <c r="AY35" i="32"/>
  <c r="AZ35" i="32"/>
  <c r="AU36" i="32"/>
  <c r="AV36" i="32"/>
  <c r="AW36" i="32"/>
  <c r="AX36" i="32"/>
  <c r="AY36" i="32"/>
  <c r="AZ36" i="32"/>
  <c r="BA36" i="32"/>
  <c r="AU37" i="32"/>
  <c r="AV37" i="32"/>
  <c r="AW37" i="32"/>
  <c r="AX37" i="32"/>
  <c r="AY37" i="32"/>
  <c r="AZ37" i="32"/>
  <c r="G6" i="32"/>
  <c r="G7" i="32" s="1"/>
  <c r="G8" i="32" s="1"/>
  <c r="E7" i="32"/>
  <c r="F7" i="32"/>
  <c r="F8" i="32" s="1"/>
  <c r="AV8" i="32"/>
  <c r="AW8" i="32" s="1"/>
  <c r="E9" i="32"/>
  <c r="E25" i="32" s="1"/>
  <c r="F9" i="32"/>
  <c r="F25" i="32" s="1"/>
  <c r="G9" i="32"/>
  <c r="H9" i="32"/>
  <c r="I9" i="32"/>
  <c r="J9" i="32"/>
  <c r="K9" i="32"/>
  <c r="L9" i="32"/>
  <c r="M9" i="32"/>
  <c r="N9" i="32"/>
  <c r="O9" i="32"/>
  <c r="P9" i="32"/>
  <c r="Q9" i="32"/>
  <c r="R9" i="32"/>
  <c r="S9" i="32"/>
  <c r="T9" i="32"/>
  <c r="U9" i="32"/>
  <c r="V9" i="32"/>
  <c r="W9" i="32"/>
  <c r="X9" i="32"/>
  <c r="Y9" i="32"/>
  <c r="Z9" i="32"/>
  <c r="AA9" i="32"/>
  <c r="AB9" i="32"/>
  <c r="AC9" i="32"/>
  <c r="AD9" i="32"/>
  <c r="AE9" i="32"/>
  <c r="AF9" i="32"/>
  <c r="AG9" i="32"/>
  <c r="AH9" i="32"/>
  <c r="AI9" i="32"/>
  <c r="AU10" i="32"/>
  <c r="AV10" i="32"/>
  <c r="AW10" i="32"/>
  <c r="AX10" i="32"/>
  <c r="AY10" i="32"/>
  <c r="AZ10" i="32"/>
  <c r="BA10" i="32"/>
  <c r="AU11" i="32"/>
  <c r="AV11" i="32"/>
  <c r="AW11" i="32"/>
  <c r="AX11" i="32"/>
  <c r="AY11" i="32"/>
  <c r="AZ11" i="32"/>
  <c r="BA11" i="32"/>
  <c r="AU12" i="32"/>
  <c r="AV12" i="32"/>
  <c r="AW12" i="32"/>
  <c r="AX12" i="32"/>
  <c r="AY12" i="32"/>
  <c r="AZ12" i="32"/>
  <c r="BA12" i="32"/>
  <c r="AU13" i="32"/>
  <c r="AV13" i="32"/>
  <c r="AW13" i="32"/>
  <c r="AX13" i="32"/>
  <c r="AY13" i="32"/>
  <c r="AZ13" i="32"/>
  <c r="BA13" i="32"/>
  <c r="AU14" i="32"/>
  <c r="AV14" i="32"/>
  <c r="AW14" i="32"/>
  <c r="AX14" i="32"/>
  <c r="AY14" i="32"/>
  <c r="AZ14" i="32"/>
  <c r="BA14" i="32"/>
  <c r="AU15" i="32"/>
  <c r="AV15" i="32"/>
  <c r="AW15" i="32"/>
  <c r="AX15" i="32"/>
  <c r="AY15" i="32"/>
  <c r="AZ15" i="32"/>
  <c r="BA15" i="32"/>
  <c r="AU16" i="32"/>
  <c r="AV16" i="32"/>
  <c r="AW16" i="32"/>
  <c r="AX16" i="32"/>
  <c r="AY16" i="32"/>
  <c r="AZ16" i="32"/>
  <c r="BA16" i="32"/>
  <c r="E17" i="32"/>
  <c r="F17" i="32"/>
  <c r="G17" i="32"/>
  <c r="H17" i="32"/>
  <c r="H25" i="32" s="1"/>
  <c r="I17" i="32"/>
  <c r="J17" i="32"/>
  <c r="K17" i="32"/>
  <c r="L17" i="32"/>
  <c r="M17" i="32"/>
  <c r="N17" i="32"/>
  <c r="O17" i="32"/>
  <c r="P17" i="32"/>
  <c r="Q17" i="32"/>
  <c r="R17" i="32"/>
  <c r="S17" i="32"/>
  <c r="T17" i="32"/>
  <c r="U17" i="32"/>
  <c r="V17" i="32"/>
  <c r="W17" i="32"/>
  <c r="X17" i="32"/>
  <c r="Y17" i="32"/>
  <c r="Z17" i="32"/>
  <c r="AA17" i="32"/>
  <c r="AB17" i="32"/>
  <c r="AC17" i="32"/>
  <c r="AD17" i="32"/>
  <c r="AE17" i="32"/>
  <c r="AF17" i="32"/>
  <c r="AG17" i="32"/>
  <c r="AH17" i="32"/>
  <c r="AI17" i="32"/>
  <c r="AU18" i="32"/>
  <c r="AV18" i="32"/>
  <c r="AW18" i="32"/>
  <c r="AX18" i="32"/>
  <c r="AY18" i="32"/>
  <c r="AZ18" i="32"/>
  <c r="BA18" i="32"/>
  <c r="AU19" i="32"/>
  <c r="AV19" i="32"/>
  <c r="AW19" i="32"/>
  <c r="AX19" i="32"/>
  <c r="AY19" i="32"/>
  <c r="AZ19" i="32"/>
  <c r="BA19" i="32"/>
  <c r="AU20" i="32"/>
  <c r="AV20" i="32"/>
  <c r="AW20" i="32"/>
  <c r="AX20" i="32"/>
  <c r="AY20" i="32"/>
  <c r="AZ20" i="32"/>
  <c r="BA20" i="32"/>
  <c r="AU21" i="32"/>
  <c r="AV21" i="32"/>
  <c r="AW21" i="32"/>
  <c r="AX21" i="32"/>
  <c r="AY21" i="32"/>
  <c r="AZ21" i="32"/>
  <c r="BA21" i="32"/>
  <c r="AU22" i="32"/>
  <c r="AV22" i="32"/>
  <c r="AW22" i="32"/>
  <c r="AX22" i="32"/>
  <c r="AY22" i="32"/>
  <c r="AZ22" i="32"/>
  <c r="BA22" i="32"/>
  <c r="AU23" i="32"/>
  <c r="AV23" i="32"/>
  <c r="AW23" i="32"/>
  <c r="AX23" i="32"/>
  <c r="AY23" i="32"/>
  <c r="AZ23" i="32"/>
  <c r="BA23" i="32"/>
  <c r="AU24" i="32"/>
  <c r="AV24" i="32"/>
  <c r="AW24" i="32"/>
  <c r="AX24" i="32"/>
  <c r="AY24" i="32"/>
  <c r="AZ24" i="32"/>
  <c r="BA24" i="32"/>
  <c r="AU21" i="31"/>
  <c r="AV21" i="31"/>
  <c r="AW21" i="31"/>
  <c r="AX21" i="31"/>
  <c r="AY21" i="31"/>
  <c r="AZ21" i="31"/>
  <c r="BA21" i="31"/>
  <c r="AU22" i="31"/>
  <c r="AV22" i="31"/>
  <c r="AW22" i="31"/>
  <c r="AX22" i="31"/>
  <c r="AY22" i="31"/>
  <c r="AZ22" i="31"/>
  <c r="BA22" i="31"/>
  <c r="AU23" i="31"/>
  <c r="AV23" i="31"/>
  <c r="AW23" i="31"/>
  <c r="AX23" i="31"/>
  <c r="AY23" i="31"/>
  <c r="AZ23" i="31"/>
  <c r="BA23" i="31"/>
  <c r="G6" i="31"/>
  <c r="H6" i="31" s="1"/>
  <c r="E7" i="31"/>
  <c r="F7" i="31"/>
  <c r="F8" i="31" s="1"/>
  <c r="AV8" i="31"/>
  <c r="AW8" i="31" s="1"/>
  <c r="AX8" i="31" s="1"/>
  <c r="AY8" i="31" s="1"/>
  <c r="AZ8" i="31" s="1"/>
  <c r="E9"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AI9" i="31"/>
  <c r="AU10" i="31"/>
  <c r="AV10" i="31"/>
  <c r="AW10" i="31"/>
  <c r="AX10" i="31"/>
  <c r="AY10" i="31"/>
  <c r="AZ10" i="31"/>
  <c r="BA10" i="31"/>
  <c r="AU11" i="31"/>
  <c r="AV11" i="31"/>
  <c r="AW11" i="31"/>
  <c r="AX11" i="31"/>
  <c r="AY11" i="31"/>
  <c r="AZ11" i="31"/>
  <c r="BA11" i="31"/>
  <c r="AU12" i="31"/>
  <c r="AV12" i="31"/>
  <c r="AW12" i="31"/>
  <c r="AX12" i="31"/>
  <c r="AY12" i="31"/>
  <c r="AZ12" i="31"/>
  <c r="BA12" i="31"/>
  <c r="AU13" i="31"/>
  <c r="AV13" i="31"/>
  <c r="AW13" i="31"/>
  <c r="AX13" i="31"/>
  <c r="AY13" i="31"/>
  <c r="AZ13" i="31"/>
  <c r="BA13" i="31"/>
  <c r="E14" i="31"/>
  <c r="F14" i="31"/>
  <c r="G14" i="31"/>
  <c r="H14" i="31"/>
  <c r="I14" i="31"/>
  <c r="J14" i="31"/>
  <c r="K14" i="31"/>
  <c r="L14" i="31"/>
  <c r="M14" i="31"/>
  <c r="N14" i="31"/>
  <c r="O14" i="31"/>
  <c r="P14" i="31"/>
  <c r="Q14" i="31"/>
  <c r="R14" i="31"/>
  <c r="S14" i="31"/>
  <c r="T14" i="31"/>
  <c r="U14" i="31"/>
  <c r="V14" i="31"/>
  <c r="W14" i="31"/>
  <c r="X14" i="31"/>
  <c r="Y14" i="31"/>
  <c r="Z14" i="31"/>
  <c r="AA14" i="31"/>
  <c r="AB14" i="31"/>
  <c r="AC14" i="31"/>
  <c r="AD14" i="31"/>
  <c r="AE14" i="31"/>
  <c r="AF14" i="31"/>
  <c r="AG14" i="31"/>
  <c r="AH14" i="31"/>
  <c r="AI14" i="31"/>
  <c r="AU15" i="31"/>
  <c r="AV15" i="31"/>
  <c r="AW15" i="31"/>
  <c r="AX15" i="31"/>
  <c r="AY15" i="31"/>
  <c r="AZ15" i="31"/>
  <c r="BA15" i="31"/>
  <c r="AU16" i="31"/>
  <c r="AV16" i="31"/>
  <c r="AW16" i="31"/>
  <c r="AX16" i="31"/>
  <c r="AY16" i="31"/>
  <c r="AZ16" i="31"/>
  <c r="BA16" i="31"/>
  <c r="AU17" i="31"/>
  <c r="AV17" i="31"/>
  <c r="AW17" i="31"/>
  <c r="AX17" i="31"/>
  <c r="AY17" i="31"/>
  <c r="AZ17" i="31"/>
  <c r="BA17" i="31"/>
  <c r="AU18" i="31"/>
  <c r="AV18" i="31"/>
  <c r="AW18" i="31"/>
  <c r="AX18" i="31"/>
  <c r="AY18" i="31"/>
  <c r="AZ18" i="31"/>
  <c r="BA18" i="31"/>
  <c r="AU19" i="31"/>
  <c r="AV19" i="31"/>
  <c r="AW19" i="31"/>
  <c r="AX19" i="31"/>
  <c r="AY19" i="31"/>
  <c r="AZ19" i="31"/>
  <c r="BA19" i="31"/>
  <c r="L25" i="32" l="1"/>
  <c r="K25" i="32"/>
  <c r="X25" i="32"/>
  <c r="F39" i="32"/>
  <c r="P25" i="32"/>
  <c r="P39" i="32" s="1"/>
  <c r="AB25" i="32"/>
  <c r="AB39" i="32" s="1"/>
  <c r="AF25" i="32"/>
  <c r="AA25" i="32"/>
  <c r="AA39" i="32" s="1"/>
  <c r="S25" i="32"/>
  <c r="S39" i="32" s="1"/>
  <c r="AI25" i="32"/>
  <c r="E39" i="32"/>
  <c r="T25" i="32"/>
  <c r="T39" i="32" s="1"/>
  <c r="L25" i="31"/>
  <c r="T25" i="31"/>
  <c r="AZ9" i="31"/>
  <c r="BA9" i="31"/>
  <c r="AD25" i="32"/>
  <c r="AD39" i="32" s="1"/>
  <c r="N25" i="32"/>
  <c r="N39" i="32" s="1"/>
  <c r="AX9" i="31"/>
  <c r="AW9" i="31"/>
  <c r="AV9" i="31"/>
  <c r="AC25" i="32"/>
  <c r="AC39" i="32" s="1"/>
  <c r="M25" i="32"/>
  <c r="M39" i="32" s="1"/>
  <c r="X39" i="32"/>
  <c r="H39" i="32"/>
  <c r="AZ17" i="32"/>
  <c r="AZ9" i="32"/>
  <c r="AY9" i="31"/>
  <c r="AD25" i="31"/>
  <c r="N25" i="31"/>
  <c r="U25" i="32"/>
  <c r="U39" i="32" s="1"/>
  <c r="AB25" i="31"/>
  <c r="AU9" i="31"/>
  <c r="V25" i="31"/>
  <c r="F25" i="31"/>
  <c r="V25" i="32"/>
  <c r="V39" i="32" s="1"/>
  <c r="AC25" i="31"/>
  <c r="U25" i="31"/>
  <c r="M25" i="31"/>
  <c r="E25" i="31"/>
  <c r="AI25" i="31"/>
  <c r="AA25" i="31"/>
  <c r="S25" i="31"/>
  <c r="K25" i="31"/>
  <c r="Z25" i="32"/>
  <c r="Z39" i="32" s="1"/>
  <c r="J25" i="32"/>
  <c r="J39" i="32" s="1"/>
  <c r="AY17" i="32"/>
  <c r="AY9" i="32"/>
  <c r="AX17" i="32"/>
  <c r="AE25" i="32"/>
  <c r="AE39" i="32" s="1"/>
  <c r="O25" i="32"/>
  <c r="O39" i="32" s="1"/>
  <c r="AH25" i="31"/>
  <c r="J25" i="31"/>
  <c r="AW17" i="32"/>
  <c r="BA9" i="32"/>
  <c r="AV9" i="32"/>
  <c r="AX27" i="32"/>
  <c r="AU14" i="31"/>
  <c r="AF25" i="31"/>
  <c r="X25" i="31"/>
  <c r="P25" i="31"/>
  <c r="H25" i="31"/>
  <c r="AU17" i="32"/>
  <c r="AW27" i="32"/>
  <c r="AH25" i="32"/>
  <c r="AH39" i="32" s="1"/>
  <c r="R25" i="32"/>
  <c r="R39" i="32" s="1"/>
  <c r="Y25" i="32"/>
  <c r="Y39" i="32" s="1"/>
  <c r="Q25" i="32"/>
  <c r="Q39" i="32" s="1"/>
  <c r="I25" i="32"/>
  <c r="I39" i="32" s="1"/>
  <c r="L39" i="32"/>
  <c r="AX9" i="32"/>
  <c r="W25" i="32"/>
  <c r="W39" i="32" s="1"/>
  <c r="G25" i="32"/>
  <c r="G39" i="32" s="1"/>
  <c r="AZ27" i="32"/>
  <c r="Z25" i="31"/>
  <c r="R25" i="31"/>
  <c r="AW9" i="32"/>
  <c r="AY27" i="32"/>
  <c r="AG25" i="31"/>
  <c r="Y25" i="31"/>
  <c r="Q25" i="31"/>
  <c r="I25" i="31"/>
  <c r="AV17" i="32"/>
  <c r="AE25" i="31"/>
  <c r="W25" i="31"/>
  <c r="O25" i="31"/>
  <c r="G25" i="31"/>
  <c r="G7" i="31"/>
  <c r="G8" i="31" s="1"/>
  <c r="AI39" i="32"/>
  <c r="K39" i="32"/>
  <c r="AU9" i="32"/>
  <c r="AV27" i="32"/>
  <c r="AG25" i="32"/>
  <c r="AG39" i="32" s="1"/>
  <c r="BA17" i="32"/>
  <c r="AU27" i="32"/>
  <c r="AX8" i="32"/>
  <c r="I6" i="31"/>
  <c r="H7" i="31"/>
  <c r="H8" i="31" s="1"/>
  <c r="E8" i="31"/>
  <c r="BA8" i="31"/>
  <c r="BB8" i="31" s="1"/>
  <c r="BC8" i="31" s="1"/>
  <c r="BD8" i="31" s="1"/>
  <c r="H6" i="32"/>
  <c r="E8" i="32"/>
  <c r="BA25" i="31" l="1"/>
  <c r="AZ25" i="31"/>
  <c r="AW25" i="31"/>
  <c r="AX25" i="31"/>
  <c r="AY25" i="31"/>
  <c r="AX25" i="32"/>
  <c r="AX39" i="32" s="1"/>
  <c r="BA25" i="32"/>
  <c r="AZ25" i="32"/>
  <c r="AZ39" i="32" s="1"/>
  <c r="AV25" i="31"/>
  <c r="AU25" i="32"/>
  <c r="AU25" i="31"/>
  <c r="AW25" i="32"/>
  <c r="AW39" i="32" s="1"/>
  <c r="AY25" i="32"/>
  <c r="AY39" i="32" s="1"/>
  <c r="AV25" i="32"/>
  <c r="AV39" i="32" s="1"/>
  <c r="I7" i="31"/>
  <c r="I8" i="31" s="1"/>
  <c r="J6" i="31"/>
  <c r="I6" i="32"/>
  <c r="H7" i="32"/>
  <c r="AY8" i="32"/>
  <c r="H8" i="32" l="1"/>
  <c r="J7" i="31"/>
  <c r="K6" i="31"/>
  <c r="AZ8" i="32"/>
  <c r="J6" i="32"/>
  <c r="I7" i="32"/>
  <c r="I8" i="32" s="1"/>
  <c r="K7" i="31" l="1"/>
  <c r="K8" i="31" s="1"/>
  <c r="L6" i="31"/>
  <c r="BA8" i="32"/>
  <c r="BB8" i="32" s="1"/>
  <c r="BC8" i="32" s="1"/>
  <c r="BD8" i="32" s="1"/>
  <c r="BE8" i="32" s="1"/>
  <c r="J8" i="31"/>
  <c r="J7" i="32"/>
  <c r="J8" i="32" s="1"/>
  <c r="K6" i="32"/>
  <c r="K7" i="32" l="1"/>
  <c r="L6" i="32"/>
  <c r="M6" i="31"/>
  <c r="L7" i="31"/>
  <c r="L8" i="31" s="1"/>
  <c r="L7" i="32" l="1"/>
  <c r="M6" i="32"/>
  <c r="K8" i="32"/>
  <c r="M7" i="31"/>
  <c r="N6" i="31"/>
  <c r="L8" i="32" l="1"/>
  <c r="M8" i="31"/>
  <c r="N7" i="31"/>
  <c r="O6" i="31"/>
  <c r="N6" i="32"/>
  <c r="M7" i="32"/>
  <c r="M8" i="32" s="1"/>
  <c r="N7" i="32" l="1"/>
  <c r="O6" i="32"/>
  <c r="P6" i="31"/>
  <c r="O7" i="31"/>
  <c r="O8" i="31" s="1"/>
  <c r="N8" i="31"/>
  <c r="Q6" i="31" l="1"/>
  <c r="P7" i="31"/>
  <c r="P8" i="31" s="1"/>
  <c r="O7" i="32"/>
  <c r="O8" i="32" s="1"/>
  <c r="P6" i="32"/>
  <c r="N8" i="32"/>
  <c r="Q6" i="32" l="1"/>
  <c r="P7" i="32"/>
  <c r="P8" i="32" s="1"/>
  <c r="Q7" i="31"/>
  <c r="Q8" i="31" s="1"/>
  <c r="R6" i="31"/>
  <c r="R7" i="31" l="1"/>
  <c r="R8" i="31" s="1"/>
  <c r="S6" i="31"/>
  <c r="R6" i="32"/>
  <c r="Q7" i="32"/>
  <c r="Q8" i="32" s="1"/>
  <c r="R7" i="32" l="1"/>
  <c r="R8" i="32" s="1"/>
  <c r="S6" i="32"/>
  <c r="S7" i="31"/>
  <c r="S8" i="31" s="1"/>
  <c r="T6" i="31"/>
  <c r="U6" i="31" l="1"/>
  <c r="T7" i="31"/>
  <c r="T8" i="31" s="1"/>
  <c r="S7" i="32"/>
  <c r="S8" i="32" s="1"/>
  <c r="T6" i="32"/>
  <c r="U7" i="31" l="1"/>
  <c r="U8" i="31" s="1"/>
  <c r="V6" i="31"/>
  <c r="T7" i="32"/>
  <c r="T8" i="32" s="1"/>
  <c r="U6" i="32"/>
  <c r="U7" i="32" l="1"/>
  <c r="U8" i="32" s="1"/>
  <c r="V6" i="32"/>
  <c r="V7" i="31"/>
  <c r="V8" i="31" s="1"/>
  <c r="W6" i="31"/>
  <c r="X6" i="31" l="1"/>
  <c r="W7" i="31"/>
  <c r="W8" i="31" s="1"/>
  <c r="V7" i="32"/>
  <c r="V8" i="32" s="1"/>
  <c r="W6" i="32"/>
  <c r="W7" i="32" l="1"/>
  <c r="W8" i="32" s="1"/>
  <c r="X6" i="32"/>
  <c r="Y6" i="31"/>
  <c r="X7" i="31"/>
  <c r="X8" i="31" s="1"/>
  <c r="Y7" i="31" l="1"/>
  <c r="Y8" i="31" s="1"/>
  <c r="Z6" i="31"/>
  <c r="Y6" i="32"/>
  <c r="X7" i="32"/>
  <c r="X8" i="32" s="1"/>
  <c r="Z6" i="32" l="1"/>
  <c r="Y7" i="32"/>
  <c r="Y8" i="32" s="1"/>
  <c r="Z7" i="31"/>
  <c r="Z8" i="31" s="1"/>
  <c r="AA6" i="31"/>
  <c r="AB6" i="31" l="1"/>
  <c r="AA7" i="31"/>
  <c r="AA8" i="31" s="1"/>
  <c r="Z7" i="32"/>
  <c r="Z8" i="32" s="1"/>
  <c r="AA6" i="32"/>
  <c r="AC6" i="31" l="1"/>
  <c r="AB7" i="31"/>
  <c r="AB8" i="31" s="1"/>
  <c r="AA7" i="32"/>
  <c r="AA8" i="32" s="1"/>
  <c r="AB6" i="32"/>
  <c r="AB7" i="32" l="1"/>
  <c r="AB8" i="32" s="1"/>
  <c r="AC6" i="32"/>
  <c r="AC7" i="31"/>
  <c r="AC8" i="31" s="1"/>
  <c r="AD6" i="31"/>
  <c r="AD7" i="31" l="1"/>
  <c r="AD8" i="31" s="1"/>
  <c r="AE6" i="31"/>
  <c r="AC7" i="32"/>
  <c r="AC8" i="32" s="1"/>
  <c r="AD6" i="32"/>
  <c r="AD7" i="32" l="1"/>
  <c r="AD8" i="32" s="1"/>
  <c r="AE6" i="32"/>
  <c r="AF6" i="31"/>
  <c r="AE7" i="31"/>
  <c r="AE8" i="31" s="1"/>
  <c r="AE7" i="32" l="1"/>
  <c r="AE8" i="32" s="1"/>
  <c r="AF6" i="32"/>
  <c r="AG6" i="31"/>
  <c r="AF7" i="31"/>
  <c r="AF8" i="31" s="1"/>
  <c r="AG7" i="31" l="1"/>
  <c r="AG8" i="31" s="1"/>
  <c r="AH6" i="31"/>
  <c r="AG6" i="32"/>
  <c r="AF7" i="32"/>
  <c r="AF8" i="32" s="1"/>
  <c r="AH6" i="32" l="1"/>
  <c r="AG7" i="32"/>
  <c r="AG8" i="32" s="1"/>
  <c r="AH7" i="31"/>
  <c r="AH8" i="31" s="1"/>
  <c r="AI6" i="31"/>
  <c r="AJ6" i="31" s="1"/>
  <c r="AK6" i="31" s="1"/>
  <c r="AL6" i="31" s="1"/>
  <c r="AL7" i="31" l="1"/>
  <c r="AL8" i="31" s="1"/>
  <c r="AM6" i="31"/>
  <c r="AN6" i="31" s="1"/>
  <c r="AO6" i="31" s="1"/>
  <c r="AK7" i="31"/>
  <c r="AK8" i="31" s="1"/>
  <c r="AJ7" i="31"/>
  <c r="AJ8" i="31" s="1"/>
  <c r="AI7" i="31"/>
  <c r="AI8" i="31" s="1"/>
  <c r="AH7" i="32"/>
  <c r="AH8" i="32" s="1"/>
  <c r="AI6" i="32"/>
  <c r="AJ6" i="32" s="1"/>
  <c r="AK6" i="32" s="1"/>
  <c r="AL6" i="32" s="1"/>
  <c r="AP6" i="31" l="1"/>
  <c r="AQ6" i="31" s="1"/>
  <c r="AO7" i="31"/>
  <c r="AO8" i="31" s="1"/>
  <c r="AN7" i="31"/>
  <c r="AN8" i="31" s="1"/>
  <c r="AL7" i="32"/>
  <c r="AL8" i="32" s="1"/>
  <c r="AM6" i="32"/>
  <c r="AN6" i="32" s="1"/>
  <c r="AO6" i="32" s="1"/>
  <c r="AM7" i="31"/>
  <c r="AM8" i="31" s="1"/>
  <c r="AK7" i="32"/>
  <c r="AK8" i="32" s="1"/>
  <c r="AJ7" i="32"/>
  <c r="AJ8" i="32" s="1"/>
  <c r="AI7" i="32"/>
  <c r="AQ7" i="31" l="1"/>
  <c r="AQ8" i="31" s="1"/>
  <c r="AO7" i="32"/>
  <c r="AP6" i="32"/>
  <c r="AO8" i="32"/>
  <c r="AP7" i="31"/>
  <c r="AP8" i="31" s="1"/>
  <c r="AN7" i="32"/>
  <c r="AN8" i="32" s="1"/>
  <c r="AM7" i="32"/>
  <c r="AM8" i="32" s="1"/>
  <c r="AU39" i="32"/>
  <c r="AI8" i="32"/>
  <c r="AP7" i="32" l="1"/>
  <c r="AP8" i="32" s="1"/>
  <c r="AQ6" i="32"/>
  <c r="AF46" i="30"/>
  <c r="AE46" i="30"/>
  <c r="AD46" i="30"/>
  <c r="AC46" i="30"/>
  <c r="AB46" i="30"/>
  <c r="AA46" i="30"/>
  <c r="Z46" i="30"/>
  <c r="Y46" i="30"/>
  <c r="X46" i="30"/>
  <c r="W46" i="30"/>
  <c r="V46" i="30"/>
  <c r="U46" i="30"/>
  <c r="T46" i="30"/>
  <c r="S46" i="30"/>
  <c r="R46" i="30"/>
  <c r="Q46" i="30"/>
  <c r="P46" i="30"/>
  <c r="O46" i="30"/>
  <c r="N46" i="30"/>
  <c r="M46" i="30"/>
  <c r="L46" i="30"/>
  <c r="H46" i="30"/>
  <c r="G46" i="30"/>
  <c r="F46" i="30"/>
  <c r="E46" i="30"/>
  <c r="AI42" i="30"/>
  <c r="AH42" i="30"/>
  <c r="AG42" i="30"/>
  <c r="AF42" i="30"/>
  <c r="AE42" i="30"/>
  <c r="AD42" i="30"/>
  <c r="AC42" i="30"/>
  <c r="AB42" i="30"/>
  <c r="AA42" i="30"/>
  <c r="Z42" i="30"/>
  <c r="Y42" i="30"/>
  <c r="X42" i="30"/>
  <c r="W42" i="30"/>
  <c r="V42" i="30"/>
  <c r="U42" i="30"/>
  <c r="T42" i="30"/>
  <c r="S42" i="30"/>
  <c r="R42" i="30"/>
  <c r="Q42" i="30"/>
  <c r="P42" i="30"/>
  <c r="O42" i="30"/>
  <c r="N42" i="30"/>
  <c r="M42" i="30"/>
  <c r="L42" i="30"/>
  <c r="K42" i="30"/>
  <c r="J42" i="30"/>
  <c r="I42" i="30"/>
  <c r="H42" i="30"/>
  <c r="G42" i="30"/>
  <c r="F42" i="30"/>
  <c r="E42" i="30"/>
  <c r="AI46" i="30"/>
  <c r="AG46" i="30"/>
  <c r="AQ7" i="32" l="1"/>
  <c r="AQ8" i="32" s="1"/>
  <c r="AR6" i="32"/>
  <c r="AI33" i="30"/>
  <c r="AH33" i="30"/>
  <c r="AG33" i="30"/>
  <c r="AF33" i="30"/>
  <c r="AE33" i="30"/>
  <c r="AD33" i="30"/>
  <c r="AC33" i="30"/>
  <c r="AB33" i="30"/>
  <c r="AA33" i="30"/>
  <c r="Z33" i="30"/>
  <c r="Y33" i="30"/>
  <c r="X33" i="30"/>
  <c r="W33" i="30"/>
  <c r="V33" i="30"/>
  <c r="U33" i="30"/>
  <c r="T33" i="30"/>
  <c r="S33" i="30"/>
  <c r="R33" i="30"/>
  <c r="Q33" i="30"/>
  <c r="P33" i="30"/>
  <c r="O33" i="30"/>
  <c r="N33" i="30"/>
  <c r="M33" i="30"/>
  <c r="L33" i="30"/>
  <c r="K33" i="30"/>
  <c r="J33" i="30"/>
  <c r="I33" i="30"/>
  <c r="H33" i="30"/>
  <c r="G33" i="30"/>
  <c r="F33" i="30"/>
  <c r="E33" i="30"/>
  <c r="AV8" i="30"/>
  <c r="AW8" i="30" s="1"/>
  <c r="AX8" i="30" s="1"/>
  <c r="AY8" i="30" s="1"/>
  <c r="AZ8" i="30" s="1"/>
  <c r="BA8" i="30" s="1"/>
  <c r="BB8" i="30" s="1"/>
  <c r="BC8" i="30" s="1"/>
  <c r="BD8" i="30" s="1"/>
  <c r="BE8" i="30" s="1"/>
  <c r="AR7" i="32" l="1"/>
  <c r="AR8" i="32"/>
  <c r="AS6" i="32"/>
  <c r="AI14" i="30"/>
  <c r="AH14" i="30"/>
  <c r="AC14" i="30"/>
  <c r="AB14" i="30"/>
  <c r="AA14" i="30"/>
  <c r="Z14" i="30"/>
  <c r="U14" i="30"/>
  <c r="T14" i="30"/>
  <c r="S14" i="30"/>
  <c r="R14" i="30"/>
  <c r="M14" i="30"/>
  <c r="L14" i="30"/>
  <c r="K14" i="30"/>
  <c r="J14" i="30"/>
  <c r="E14" i="30"/>
  <c r="AG14" i="30"/>
  <c r="AF14" i="30"/>
  <c r="AE14" i="30"/>
  <c r="AD14" i="30"/>
  <c r="Y14" i="30"/>
  <c r="X14" i="30"/>
  <c r="W14" i="30"/>
  <c r="V14" i="30"/>
  <c r="Q14" i="30"/>
  <c r="P14" i="30"/>
  <c r="O14" i="30"/>
  <c r="N14" i="30"/>
  <c r="I14" i="30"/>
  <c r="H14" i="30"/>
  <c r="G14" i="30"/>
  <c r="F14" i="30"/>
  <c r="AS7" i="32" l="1"/>
  <c r="AS8" i="32"/>
  <c r="E7" i="30"/>
  <c r="F6" i="30"/>
  <c r="E55" i="30" l="1"/>
  <c r="E9" i="30"/>
  <c r="F7" i="30"/>
  <c r="F55" i="30" s="1"/>
  <c r="E40" i="30"/>
  <c r="E8" i="30"/>
  <c r="E28" i="30" s="1"/>
  <c r="G6" i="30"/>
  <c r="F9" i="30" l="1"/>
  <c r="F40" i="30"/>
  <c r="F8" i="30"/>
  <c r="F28" i="30" s="1"/>
  <c r="G7" i="30"/>
  <c r="H6" i="30"/>
  <c r="G55" i="30" l="1"/>
  <c r="G8" i="30"/>
  <c r="G28" i="30" s="1"/>
  <c r="G40" i="30"/>
  <c r="G9" i="30"/>
  <c r="H7" i="30"/>
  <c r="I6" i="30"/>
  <c r="H9" i="30" l="1"/>
  <c r="H55" i="30"/>
  <c r="H8" i="30"/>
  <c r="H28" i="30" s="1"/>
  <c r="H40" i="30"/>
  <c r="I7" i="30"/>
  <c r="J6" i="30"/>
  <c r="I55" i="30" l="1"/>
  <c r="I40" i="30"/>
  <c r="I8" i="30"/>
  <c r="I28" i="30" s="1"/>
  <c r="I9" i="30"/>
  <c r="K6" i="30"/>
  <c r="J7" i="30"/>
  <c r="J55" i="30" l="1"/>
  <c r="J8" i="30"/>
  <c r="J28" i="30" s="1"/>
  <c r="J40" i="30"/>
  <c r="L6" i="30"/>
  <c r="K7" i="30"/>
  <c r="J9" i="30"/>
  <c r="K55" i="30" l="1"/>
  <c r="K8" i="30"/>
  <c r="K28" i="30" s="1"/>
  <c r="K40" i="30"/>
  <c r="M6" i="30"/>
  <c r="L7" i="30"/>
  <c r="L55" i="30" s="1"/>
  <c r="K9" i="30"/>
  <c r="L40" i="30" l="1"/>
  <c r="L8" i="30"/>
  <c r="L28" i="30" s="1"/>
  <c r="L9" i="30"/>
  <c r="M7" i="30"/>
  <c r="N6" i="30"/>
  <c r="M55" i="30" l="1"/>
  <c r="M8" i="30"/>
  <c r="M28" i="30" s="1"/>
  <c r="M9" i="30"/>
  <c r="M40" i="30"/>
  <c r="N7" i="30"/>
  <c r="O6" i="30"/>
  <c r="N55" i="30" l="1"/>
  <c r="N9" i="30"/>
  <c r="N40" i="30"/>
  <c r="N8" i="30"/>
  <c r="N28" i="30" s="1"/>
  <c r="O7" i="30"/>
  <c r="P6" i="30"/>
  <c r="O55" i="30" l="1"/>
  <c r="O40" i="30"/>
  <c r="O9" i="30"/>
  <c r="O8" i="30"/>
  <c r="O28" i="30" s="1"/>
  <c r="P7" i="30"/>
  <c r="P55" i="30" s="1"/>
  <c r="Q6" i="30"/>
  <c r="P9" i="30" l="1"/>
  <c r="P8" i="30"/>
  <c r="P28" i="30" s="1"/>
  <c r="P40" i="30"/>
  <c r="Q7" i="30"/>
  <c r="R6" i="30"/>
  <c r="Q55" i="30" l="1"/>
  <c r="Q40" i="30"/>
  <c r="Q9" i="30"/>
  <c r="Q8" i="30"/>
  <c r="Q28" i="30" s="1"/>
  <c r="R7" i="30"/>
  <c r="S6" i="30"/>
  <c r="R55" i="30" l="1"/>
  <c r="R9" i="30"/>
  <c r="R40" i="30"/>
  <c r="R8" i="30"/>
  <c r="R28" i="30" s="1"/>
  <c r="T6" i="30"/>
  <c r="S7" i="30"/>
  <c r="S9" i="30" l="1"/>
  <c r="S55" i="30"/>
  <c r="S8" i="30"/>
  <c r="S28" i="30" s="1"/>
  <c r="S40" i="30"/>
  <c r="U6" i="30"/>
  <c r="T7" i="30"/>
  <c r="T9" i="30" s="1"/>
  <c r="T55" i="30" l="1"/>
  <c r="T8" i="30"/>
  <c r="T28" i="30" s="1"/>
  <c r="T40" i="30"/>
  <c r="V6" i="30"/>
  <c r="U7" i="30"/>
  <c r="U9" i="30" s="1"/>
  <c r="U55" i="30" l="1"/>
  <c r="U40" i="30"/>
  <c r="U8" i="30"/>
  <c r="U28" i="30" s="1"/>
  <c r="V7" i="30"/>
  <c r="V8" i="30" s="1"/>
  <c r="V28" i="30" s="1"/>
  <c r="W6" i="30"/>
  <c r="V55" i="30" l="1"/>
  <c r="V9" i="30"/>
  <c r="V40" i="30"/>
  <c r="W7" i="30"/>
  <c r="W9" i="30" s="1"/>
  <c r="X6" i="30"/>
  <c r="W55" i="30" l="1"/>
  <c r="W8" i="30"/>
  <c r="W28" i="30" s="1"/>
  <c r="W40" i="30"/>
  <c r="X7" i="30"/>
  <c r="X9" i="30" s="1"/>
  <c r="Y6" i="30"/>
  <c r="X55" i="30" l="1"/>
  <c r="X8" i="30"/>
  <c r="X28" i="30" s="1"/>
  <c r="X40" i="30"/>
  <c r="Y7" i="30"/>
  <c r="Y9" i="30" s="1"/>
  <c r="Z6" i="30"/>
  <c r="Y55" i="30" l="1"/>
  <c r="Y40" i="30"/>
  <c r="Y8" i="30"/>
  <c r="Y28" i="30" s="1"/>
  <c r="Z7" i="30"/>
  <c r="AA6" i="30"/>
  <c r="Z9" i="30" l="1"/>
  <c r="Z55" i="30"/>
  <c r="Z8" i="30"/>
  <c r="Z28" i="30" s="1"/>
  <c r="Z40" i="30"/>
  <c r="AA7" i="30"/>
  <c r="AA9" i="30" s="1"/>
  <c r="AB6" i="30"/>
  <c r="AA55" i="30" l="1"/>
  <c r="AA8" i="30"/>
  <c r="AA28" i="30" s="1"/>
  <c r="AA40" i="30"/>
  <c r="AC6" i="30"/>
  <c r="AB7" i="30"/>
  <c r="AB9" i="30" s="1"/>
  <c r="AB55" i="30" l="1"/>
  <c r="AB8" i="30"/>
  <c r="AB28" i="30" s="1"/>
  <c r="AB40" i="30"/>
  <c r="AD6" i="30"/>
  <c r="AC7" i="30"/>
  <c r="AC9" i="30" s="1"/>
  <c r="AC55" i="30" l="1"/>
  <c r="AC40" i="30"/>
  <c r="AC8" i="30"/>
  <c r="AC28" i="30" s="1"/>
  <c r="AD7" i="30"/>
  <c r="AD55" i="30" s="1"/>
  <c r="AE6" i="30"/>
  <c r="AD40" i="30" l="1"/>
  <c r="AD8" i="30"/>
  <c r="AD28" i="30" s="1"/>
  <c r="AD9" i="30"/>
  <c r="AE7" i="30"/>
  <c r="AE9" i="30" s="1"/>
  <c r="AF6" i="30"/>
  <c r="AE55" i="30" l="1"/>
  <c r="AE40" i="30"/>
  <c r="AE8" i="30"/>
  <c r="AE28" i="30" s="1"/>
  <c r="AF7" i="30"/>
  <c r="AF9" i="30" s="1"/>
  <c r="AG6" i="30"/>
  <c r="AF55" i="30" l="1"/>
  <c r="AF8" i="30"/>
  <c r="AF28" i="30" s="1"/>
  <c r="AF40" i="30"/>
  <c r="AG7" i="30"/>
  <c r="AG8" i="30" s="1"/>
  <c r="AG28" i="30" s="1"/>
  <c r="AH6" i="30"/>
  <c r="AG55" i="30" l="1"/>
  <c r="AG9" i="30"/>
  <c r="AG40" i="30"/>
  <c r="AH7" i="30"/>
  <c r="AH9" i="30" s="1"/>
  <c r="AI6" i="30"/>
  <c r="AJ6" i="30" l="1"/>
  <c r="AJ7" i="30" s="1"/>
  <c r="AJ8" i="30" s="1"/>
  <c r="AJ28" i="30" s="1"/>
  <c r="AH55" i="30"/>
  <c r="AH8" i="30"/>
  <c r="AH28" i="30" s="1"/>
  <c r="AH40" i="30"/>
  <c r="AI7" i="30"/>
  <c r="AI55" i="30" s="1"/>
  <c r="AK6" i="30" l="1"/>
  <c r="AJ55" i="30"/>
  <c r="AJ9" i="30"/>
  <c r="AJ40" i="30"/>
  <c r="AI8" i="30"/>
  <c r="AI28" i="30" s="1"/>
  <c r="AI40" i="30"/>
  <c r="AI9" i="30"/>
  <c r="AL6" i="30" l="1"/>
  <c r="AK7" i="30"/>
  <c r="AM6" i="30" l="1"/>
  <c r="AN6" i="30" s="1"/>
  <c r="AO6" i="30" s="1"/>
  <c r="AL7" i="30"/>
  <c r="AL40" i="30" s="1"/>
  <c r="AK9" i="30"/>
  <c r="AK8" i="30"/>
  <c r="AK28" i="30" s="1"/>
  <c r="AK40" i="30"/>
  <c r="AK55" i="30"/>
  <c r="AO7" i="30" l="1"/>
  <c r="AO8" i="30"/>
  <c r="AO28" i="30" s="1"/>
  <c r="AO40" i="30"/>
  <c r="AP6" i="30"/>
  <c r="AQ6" i="30" s="1"/>
  <c r="AN7" i="30"/>
  <c r="AN8" i="30" s="1"/>
  <c r="AN28" i="30" s="1"/>
  <c r="AL8" i="30"/>
  <c r="AL28" i="30" s="1"/>
  <c r="AM7" i="30"/>
  <c r="AL9" i="30"/>
  <c r="AL55" i="30"/>
  <c r="AO9" i="30" l="1"/>
  <c r="AO55" i="30"/>
  <c r="AQ7" i="30"/>
  <c r="BC12" i="30" s="1"/>
  <c r="AP7" i="30"/>
  <c r="AP8" i="30" s="1"/>
  <c r="AP28" i="30" s="1"/>
  <c r="AN40" i="30"/>
  <c r="AN55" i="30"/>
  <c r="AN9" i="30"/>
  <c r="AM55" i="30"/>
  <c r="AM9" i="30"/>
  <c r="AU59" i="30"/>
  <c r="BC57" i="30"/>
  <c r="BC24" i="30"/>
  <c r="AX49" i="30"/>
  <c r="AW30" i="30"/>
  <c r="AY15" i="30"/>
  <c r="AZ42" i="30"/>
  <c r="BB42" i="30"/>
  <c r="AV36" i="30"/>
  <c r="AU15" i="30"/>
  <c r="AV21" i="30"/>
  <c r="AV35" i="30"/>
  <c r="AW42" i="30"/>
  <c r="BB25" i="30"/>
  <c r="AW46" i="30"/>
  <c r="BA37" i="30"/>
  <c r="BB19" i="30"/>
  <c r="BA12" i="30"/>
  <c r="AU48" i="30"/>
  <c r="BB36" i="30"/>
  <c r="BA30" i="30"/>
  <c r="AZ15" i="30"/>
  <c r="AV14" i="30"/>
  <c r="AY58" i="30"/>
  <c r="BC59" i="30"/>
  <c r="BC26" i="30"/>
  <c r="BC41" i="30"/>
  <c r="BC17" i="30"/>
  <c r="BC49" i="30"/>
  <c r="AY47" i="30"/>
  <c r="AU33" i="30"/>
  <c r="BB12" i="30"/>
  <c r="BB14" i="30"/>
  <c r="AX37" i="30"/>
  <c r="AV49" i="30"/>
  <c r="AW36" i="30"/>
  <c r="AV12" i="30"/>
  <c r="AX48" i="30"/>
  <c r="AX44" i="30"/>
  <c r="AW47" i="30"/>
  <c r="AW15" i="30"/>
  <c r="AZ48" i="30"/>
  <c r="AU30" i="30"/>
  <c r="BB21" i="30"/>
  <c r="BA43" i="30"/>
  <c r="AW44" i="30"/>
  <c r="AU19" i="30"/>
  <c r="AZ11" i="30"/>
  <c r="BB48" i="30"/>
  <c r="AX11" i="30"/>
  <c r="BA14" i="30"/>
  <c r="AV58" i="30"/>
  <c r="AX58" i="30"/>
  <c r="BB58" i="30"/>
  <c r="BC34" i="30"/>
  <c r="BC20" i="30"/>
  <c r="BC51" i="30"/>
  <c r="BC30" i="30"/>
  <c r="AV57" i="30"/>
  <c r="BA57" i="30"/>
  <c r="BA47" i="30"/>
  <c r="AX34" i="30"/>
  <c r="AY25" i="30"/>
  <c r="AV15" i="30"/>
  <c r="AW34" i="30"/>
  <c r="BB50" i="30"/>
  <c r="AY37" i="30"/>
  <c r="AX21" i="30"/>
  <c r="BA21" i="30"/>
  <c r="AV47" i="30"/>
  <c r="AV16" i="30"/>
  <c r="AX42" i="30"/>
  <c r="BA36" i="30"/>
  <c r="BA19" i="30"/>
  <c r="BA46" i="30"/>
  <c r="AY43" i="30"/>
  <c r="AU50" i="30"/>
  <c r="AV11" i="30"/>
  <c r="AY48" i="30"/>
  <c r="AU25" i="30"/>
  <c r="BB11" i="30"/>
  <c r="AW33" i="30"/>
  <c r="AZ37" i="30"/>
  <c r="BA25" i="30"/>
  <c r="BB49" i="30"/>
  <c r="AY50" i="30"/>
  <c r="AW11" i="30"/>
  <c r="AW59" i="30"/>
  <c r="AZ59" i="30"/>
  <c r="BC29" i="30"/>
  <c r="BC35" i="30"/>
  <c r="BC42" i="30"/>
  <c r="BC50" i="30"/>
  <c r="BC38" i="30"/>
  <c r="AW57" i="30"/>
  <c r="AX57" i="30"/>
  <c r="BB44" i="30"/>
  <c r="AY34" i="30"/>
  <c r="AX18" i="30"/>
  <c r="AU12" i="30"/>
  <c r="AY42" i="30"/>
  <c r="BA48" i="30"/>
  <c r="AY14" i="30"/>
  <c r="AZ18" i="30"/>
  <c r="AZ50" i="30"/>
  <c r="AV33" i="30"/>
  <c r="AV25" i="30"/>
  <c r="AY36" i="30"/>
  <c r="AV37" i="30"/>
  <c r="AW48" i="30"/>
  <c r="BA42" i="30"/>
  <c r="AY33" i="30"/>
  <c r="AZ16" i="30"/>
  <c r="AU35" i="30"/>
  <c r="AY44" i="30"/>
  <c r="AX19" i="30"/>
  <c r="AX43" i="30"/>
  <c r="AU37" i="30"/>
  <c r="AX46" i="30"/>
  <c r="AX59" i="30"/>
  <c r="BB59" i="30"/>
  <c r="BC19" i="30"/>
  <c r="BC37" i="30"/>
  <c r="BC13" i="30"/>
  <c r="BC58" i="30"/>
  <c r="BC46" i="30"/>
  <c r="AV44" i="30"/>
  <c r="BB37" i="30"/>
  <c r="BA33" i="30"/>
  <c r="AZ19" i="30"/>
  <c r="AW43" i="30"/>
  <c r="AV34" i="30"/>
  <c r="BB18" i="30"/>
  <c r="AU44" i="30"/>
  <c r="AU11" i="30"/>
  <c r="AZ43" i="30"/>
  <c r="AX15" i="30"/>
  <c r="AZ34" i="30"/>
  <c r="BB30" i="30"/>
  <c r="AY49" i="30"/>
  <c r="AU49" i="30"/>
  <c r="BA49" i="30"/>
  <c r="AY11" i="30"/>
  <c r="AU18" i="30"/>
  <c r="AW12" i="30"/>
  <c r="AY46" i="30"/>
  <c r="BB34" i="30"/>
  <c r="AV59" i="30"/>
  <c r="BA58" i="30"/>
  <c r="BC25" i="30"/>
  <c r="BC23" i="30"/>
  <c r="BC11" i="30"/>
  <c r="BC15" i="30"/>
  <c r="BC56" i="30"/>
  <c r="AU57" i="30"/>
  <c r="AW49" i="30"/>
  <c r="AW25" i="30"/>
  <c r="AX47" i="30"/>
  <c r="AX30" i="30"/>
  <c r="AX14" i="30"/>
  <c r="BB35" i="30"/>
  <c r="AV48" i="30"/>
  <c r="AZ47" i="30"/>
  <c r="AX35" i="30"/>
  <c r="AY19" i="30"/>
  <c r="AY16" i="30"/>
  <c r="AZ35" i="30"/>
  <c r="AU46" i="30"/>
  <c r="AU36" i="30"/>
  <c r="AY18" i="30"/>
  <c r="AZ12" i="30"/>
  <c r="AV19" i="30"/>
  <c r="AX50" i="30"/>
  <c r="AU34" i="30"/>
  <c r="AV18" i="30"/>
  <c r="AU16" i="30"/>
  <c r="AW19" i="30"/>
  <c r="BB33" i="30"/>
  <c r="AU58" i="30"/>
  <c r="AY59" i="30"/>
  <c r="BC22" i="30"/>
  <c r="BC21" i="30"/>
  <c r="BA59" i="30"/>
  <c r="BC10" i="30"/>
  <c r="BC48" i="30"/>
  <c r="BB57" i="30"/>
  <c r="BB47" i="30"/>
  <c r="AX36" i="30"/>
  <c r="AZ25" i="30"/>
  <c r="BA11" i="30"/>
  <c r="AX16" i="30"/>
  <c r="AZ44" i="30"/>
  <c r="AV30" i="30"/>
  <c r="AW21" i="30"/>
  <c r="BB16" i="30"/>
  <c r="AW50" i="30"/>
  <c r="BA50" i="30"/>
  <c r="BA34" i="30"/>
  <c r="AY12" i="30"/>
  <c r="AU14" i="30"/>
  <c r="AZ30" i="30"/>
  <c r="AV43" i="30"/>
  <c r="AW37" i="30"/>
  <c r="BA16" i="30"/>
  <c r="AZ14" i="30"/>
  <c r="BA15" i="30"/>
  <c r="AZ49" i="30"/>
  <c r="AX33" i="30"/>
  <c r="AY35" i="30"/>
  <c r="AM8" i="30"/>
  <c r="AM28" i="30" s="1"/>
  <c r="AW58" i="30"/>
  <c r="AZ58" i="30"/>
  <c r="BC36" i="30"/>
  <c r="BC14" i="30"/>
  <c r="BC33" i="30"/>
  <c r="BC44" i="30"/>
  <c r="BC47" i="30"/>
  <c r="AY57" i="30"/>
  <c r="AZ57" i="30"/>
  <c r="AV46" i="30"/>
  <c r="AZ36" i="30"/>
  <c r="AW18" i="30"/>
  <c r="BA18" i="30"/>
  <c r="BB43" i="30"/>
  <c r="AV50" i="30"/>
  <c r="AZ46" i="30"/>
  <c r="AX12" i="30"/>
  <c r="AW14" i="30"/>
  <c r="AW35" i="30"/>
  <c r="AU47" i="30"/>
  <c r="AZ33" i="30"/>
  <c r="AY21" i="30"/>
  <c r="AV42" i="30"/>
  <c r="AU43" i="30"/>
  <c r="AW16" i="30"/>
  <c r="AU42" i="30"/>
  <c r="BA44" i="30"/>
  <c r="AY30" i="30"/>
  <c r="BB15" i="30"/>
  <c r="AU21" i="30"/>
  <c r="AZ21" i="30"/>
  <c r="AX25" i="30"/>
  <c r="AM40" i="30"/>
  <c r="BC18" i="30" l="1"/>
  <c r="AQ8" i="30"/>
  <c r="AQ28" i="30" s="1"/>
  <c r="AU60" i="30"/>
  <c r="AV60" i="30"/>
  <c r="BD60" i="30"/>
  <c r="BC60" i="30"/>
  <c r="BB60" i="30"/>
  <c r="AZ60" i="30"/>
  <c r="BA60" i="30"/>
  <c r="AY60" i="30"/>
  <c r="AX60" i="30"/>
  <c r="AW60" i="30"/>
  <c r="BC43" i="30"/>
  <c r="AP40" i="30"/>
  <c r="BC61" i="30"/>
  <c r="BA35" i="30"/>
  <c r="BC16" i="30"/>
  <c r="AQ9" i="30"/>
  <c r="BD17" i="30"/>
  <c r="BD16" i="30"/>
  <c r="BD14" i="30"/>
  <c r="BD15" i="30"/>
  <c r="AP55" i="30"/>
  <c r="AQ40" i="30"/>
  <c r="AQ55" i="30"/>
  <c r="AP9" i="30"/>
  <c r="BD19" i="30"/>
  <c r="BB45" i="30"/>
  <c r="AX45" i="30"/>
  <c r="BD37" i="30"/>
  <c r="AW31" i="30"/>
  <c r="BD21" i="30"/>
  <c r="BD57" i="30"/>
  <c r="AZ31" i="30"/>
  <c r="AV31" i="30"/>
  <c r="AU45" i="30"/>
  <c r="BD31" i="30"/>
  <c r="BC31" i="30"/>
  <c r="BD30" i="30"/>
  <c r="AY31" i="30"/>
  <c r="AU31" i="30"/>
  <c r="BD25" i="30"/>
  <c r="BD33" i="30"/>
  <c r="BB31" i="30"/>
  <c r="BD35" i="30"/>
  <c r="BA31" i="30"/>
  <c r="BD36" i="30"/>
  <c r="BD43" i="30"/>
  <c r="BC45" i="30"/>
  <c r="AY45" i="30"/>
  <c r="AW45" i="30"/>
  <c r="AX31" i="30"/>
  <c r="BA45" i="30"/>
  <c r="BD34" i="30"/>
  <c r="AZ45" i="30"/>
  <c r="AV45" i="30"/>
  <c r="BD59" i="30"/>
  <c r="BD23" i="30"/>
  <c r="BD58" i="30"/>
  <c r="BC53" i="30"/>
  <c r="AI21" i="14" l="1"/>
  <c r="AH21" i="14" l="1"/>
  <c r="AG21" i="14" l="1"/>
  <c r="AE21" i="14" l="1"/>
  <c r="AF21" i="14"/>
  <c r="AC21" i="14"/>
  <c r="AD21" i="14" l="1"/>
  <c r="O9" i="14" l="1"/>
  <c r="E9" i="14" l="1"/>
  <c r="F9" i="14"/>
  <c r="E9" i="17" l="1"/>
  <c r="E18" i="13" s="1"/>
  <c r="F9" i="17"/>
  <c r="F18" i="13" s="1"/>
  <c r="G9" i="17"/>
  <c r="G18" i="13" s="1"/>
  <c r="H9" i="17"/>
  <c r="H18" i="13" s="1"/>
  <c r="E13" i="17"/>
  <c r="E19" i="13" s="1"/>
  <c r="F13" i="17"/>
  <c r="G13" i="17"/>
  <c r="H13" i="17"/>
  <c r="H19" i="13" s="1"/>
  <c r="E14" i="16"/>
  <c r="E17" i="30" s="1"/>
  <c r="F14" i="16"/>
  <c r="F17" i="30" s="1"/>
  <c r="G14" i="16"/>
  <c r="H14" i="16"/>
  <c r="E17" i="15"/>
  <c r="E10" i="13" s="1"/>
  <c r="F17" i="15"/>
  <c r="F10" i="13" s="1"/>
  <c r="G17" i="15"/>
  <c r="G10" i="13" s="1"/>
  <c r="H17" i="15"/>
  <c r="H10" i="13" s="1"/>
  <c r="G13" i="13" l="1"/>
  <c r="G17" i="30"/>
  <c r="H13" i="13"/>
  <c r="H17" i="30"/>
  <c r="AU17" i="30"/>
  <c r="G20" i="17"/>
  <c r="G19" i="13"/>
  <c r="F20" i="17"/>
  <c r="F19" i="13"/>
  <c r="F17" i="13" s="1"/>
  <c r="E13" i="13"/>
  <c r="E12" i="13" s="1"/>
  <c r="F13" i="13"/>
  <c r="F12" i="13" s="1"/>
  <c r="E17" i="13"/>
  <c r="H20" i="17"/>
  <c r="E20" i="17"/>
  <c r="E23" i="30" l="1"/>
  <c r="F23" i="30"/>
  <c r="AI22" i="18"/>
  <c r="AI21" i="18" s="1"/>
  <c r="AH22" i="18"/>
  <c r="AH21" i="18" s="1"/>
  <c r="AG22" i="18"/>
  <c r="AG21" i="18" s="1"/>
  <c r="AF22" i="18"/>
  <c r="AF21" i="18" s="1"/>
  <c r="AE22" i="18"/>
  <c r="AE21" i="18" s="1"/>
  <c r="AD22" i="18"/>
  <c r="AD21" i="18" s="1"/>
  <c r="AC22" i="18"/>
  <c r="AC21" i="18" s="1"/>
  <c r="AB22" i="18"/>
  <c r="AB21" i="18" s="1"/>
  <c r="AA22" i="18"/>
  <c r="AA21" i="18" s="1"/>
  <c r="Z22" i="18"/>
  <c r="Z21" i="18" s="1"/>
  <c r="Y22" i="18"/>
  <c r="Y21" i="18" s="1"/>
  <c r="X22" i="18"/>
  <c r="X21" i="18" s="1"/>
  <c r="W22" i="18"/>
  <c r="W21" i="18" s="1"/>
  <c r="V22" i="18"/>
  <c r="V21" i="18" s="1"/>
  <c r="U22" i="18"/>
  <c r="U21" i="18" s="1"/>
  <c r="T22" i="18"/>
  <c r="T21" i="18" s="1"/>
  <c r="S22" i="18"/>
  <c r="S21" i="18" s="1"/>
  <c r="R22" i="18"/>
  <c r="R21" i="18" s="1"/>
  <c r="Q22" i="18"/>
  <c r="Q21" i="18" s="1"/>
  <c r="P22" i="18"/>
  <c r="P21" i="18" s="1"/>
  <c r="O22" i="18"/>
  <c r="O21" i="18" s="1"/>
  <c r="N22" i="18"/>
  <c r="N21" i="18" s="1"/>
  <c r="M22" i="18"/>
  <c r="M21" i="18" s="1"/>
  <c r="L22" i="18"/>
  <c r="L21" i="18" s="1"/>
  <c r="K22" i="18"/>
  <c r="K21" i="18" s="1"/>
  <c r="J22" i="18"/>
  <c r="J21" i="18" s="1"/>
  <c r="I22" i="18"/>
  <c r="I21" i="18" s="1"/>
  <c r="H22" i="18"/>
  <c r="H21" i="18" s="1"/>
  <c r="G22" i="18"/>
  <c r="G21" i="18" s="1"/>
  <c r="F22" i="18"/>
  <c r="F21" i="18" s="1"/>
  <c r="E22" i="18"/>
  <c r="E21" i="18" s="1"/>
  <c r="E29" i="18" s="1"/>
  <c r="AI18" i="18"/>
  <c r="AH18" i="18"/>
  <c r="AG18" i="18"/>
  <c r="AF18" i="18"/>
  <c r="AE18" i="18"/>
  <c r="AD18" i="18"/>
  <c r="AC18" i="18"/>
  <c r="AB18" i="18"/>
  <c r="AA18" i="18"/>
  <c r="Z18" i="18"/>
  <c r="Y18" i="18"/>
  <c r="X18" i="18"/>
  <c r="W18" i="18"/>
  <c r="V18" i="18"/>
  <c r="U18" i="18"/>
  <c r="T18" i="18"/>
  <c r="S18" i="18"/>
  <c r="R18" i="18"/>
  <c r="Q18" i="18"/>
  <c r="P18" i="18"/>
  <c r="O18" i="18"/>
  <c r="N18" i="18"/>
  <c r="M18" i="18"/>
  <c r="L18" i="18"/>
  <c r="K18" i="18"/>
  <c r="J18" i="18"/>
  <c r="I18" i="18"/>
  <c r="H18" i="18"/>
  <c r="G18" i="18"/>
  <c r="F18" i="18"/>
  <c r="E18" i="18"/>
  <c r="AV8" i="18"/>
  <c r="E7" i="18"/>
  <c r="F6" i="18"/>
  <c r="G6" i="18" s="1"/>
  <c r="E8" i="18" l="1"/>
  <c r="AW8" i="18"/>
  <c r="H6" i="18"/>
  <c r="G7" i="18"/>
  <c r="G8" i="18" s="1"/>
  <c r="F7" i="18"/>
  <c r="I9" i="14"/>
  <c r="F29" i="18" l="1"/>
  <c r="N29" i="18"/>
  <c r="AH29" i="18"/>
  <c r="L29" i="18"/>
  <c r="R29" i="18"/>
  <c r="O29" i="18"/>
  <c r="AD29" i="18"/>
  <c r="S29" i="18"/>
  <c r="G29" i="18"/>
  <c r="AI29" i="18"/>
  <c r="T29" i="18"/>
  <c r="Z29" i="18"/>
  <c r="AA29" i="18"/>
  <c r="J29" i="18"/>
  <c r="AG29" i="18"/>
  <c r="AF29" i="18"/>
  <c r="V29" i="18"/>
  <c r="Q29" i="18"/>
  <c r="U29" i="18"/>
  <c r="AC29" i="18"/>
  <c r="I29" i="18"/>
  <c r="M29" i="18"/>
  <c r="H29" i="18"/>
  <c r="P29" i="18"/>
  <c r="X29" i="18"/>
  <c r="AE29" i="18"/>
  <c r="W29" i="18"/>
  <c r="K29" i="18"/>
  <c r="AB29" i="18"/>
  <c r="Y29" i="18"/>
  <c r="I6" i="18"/>
  <c r="H7" i="18"/>
  <c r="F8" i="18"/>
  <c r="AX8" i="18"/>
  <c r="AI13" i="17"/>
  <c r="AI19" i="13" s="1"/>
  <c r="AH13" i="17"/>
  <c r="AH19" i="13" s="1"/>
  <c r="AG13" i="17"/>
  <c r="AG19" i="13" s="1"/>
  <c r="AF13" i="17"/>
  <c r="AF19" i="13" s="1"/>
  <c r="AE13" i="17"/>
  <c r="AE19" i="13" s="1"/>
  <c r="AD13" i="17"/>
  <c r="AD19" i="13" s="1"/>
  <c r="AC13" i="17"/>
  <c r="AC19" i="13" s="1"/>
  <c r="AB13" i="17"/>
  <c r="AB19" i="13" s="1"/>
  <c r="AA13" i="17"/>
  <c r="AA19" i="13" s="1"/>
  <c r="Z13" i="17"/>
  <c r="Z19" i="13" s="1"/>
  <c r="Y13" i="17"/>
  <c r="Y19" i="13" s="1"/>
  <c r="X13" i="17"/>
  <c r="X19" i="13" s="1"/>
  <c r="W13" i="17"/>
  <c r="W19" i="13" s="1"/>
  <c r="V13" i="17"/>
  <c r="V19" i="13" s="1"/>
  <c r="U13" i="17"/>
  <c r="U19" i="13" s="1"/>
  <c r="T13" i="17"/>
  <c r="S13" i="17"/>
  <c r="S19" i="13" s="1"/>
  <c r="R13" i="17"/>
  <c r="R19" i="13" s="1"/>
  <c r="Q13" i="17"/>
  <c r="Q19" i="13" s="1"/>
  <c r="P13" i="17"/>
  <c r="P19" i="13" s="1"/>
  <c r="O13" i="17"/>
  <c r="O19" i="13" s="1"/>
  <c r="N13" i="17"/>
  <c r="N19" i="13" s="1"/>
  <c r="M13" i="17"/>
  <c r="M19" i="13" s="1"/>
  <c r="L13" i="17"/>
  <c r="L19" i="13" s="1"/>
  <c r="K13" i="17"/>
  <c r="K19" i="13" s="1"/>
  <c r="J13" i="17"/>
  <c r="J19" i="13" s="1"/>
  <c r="I13" i="17"/>
  <c r="I19" i="13" s="1"/>
  <c r="AI9" i="17"/>
  <c r="AI18" i="13" s="1"/>
  <c r="AH9" i="17"/>
  <c r="AG9" i="17"/>
  <c r="AG18" i="13" s="1"/>
  <c r="AF9" i="17"/>
  <c r="AF18" i="13" s="1"/>
  <c r="AE9" i="17"/>
  <c r="AE18" i="13" s="1"/>
  <c r="AD9" i="17"/>
  <c r="AC9" i="17"/>
  <c r="AB9" i="17"/>
  <c r="AA9" i="17"/>
  <c r="Z9" i="17"/>
  <c r="Y9" i="17"/>
  <c r="Y18" i="13" s="1"/>
  <c r="X9" i="17"/>
  <c r="X18" i="13" s="1"/>
  <c r="W9" i="17"/>
  <c r="W18" i="13" s="1"/>
  <c r="V9" i="17"/>
  <c r="V18" i="13" s="1"/>
  <c r="U9" i="17"/>
  <c r="T9" i="17"/>
  <c r="S9" i="17"/>
  <c r="S18" i="13" s="1"/>
  <c r="R9" i="17"/>
  <c r="R18" i="13" s="1"/>
  <c r="Q9" i="17"/>
  <c r="Q18" i="13" s="1"/>
  <c r="P9" i="17"/>
  <c r="P18" i="13" s="1"/>
  <c r="O9" i="17"/>
  <c r="O18" i="13" s="1"/>
  <c r="N9" i="17"/>
  <c r="N18" i="13" s="1"/>
  <c r="M9" i="17"/>
  <c r="M18" i="13" s="1"/>
  <c r="L9" i="17"/>
  <c r="L18" i="13" s="1"/>
  <c r="K9" i="17"/>
  <c r="K18" i="13" s="1"/>
  <c r="J9" i="17"/>
  <c r="J18" i="13" s="1"/>
  <c r="I9" i="17"/>
  <c r="I18" i="13" s="1"/>
  <c r="AV8" i="17"/>
  <c r="E7" i="17"/>
  <c r="F6" i="17"/>
  <c r="AI14" i="16"/>
  <c r="AH14" i="16"/>
  <c r="AH17" i="30" s="1"/>
  <c r="AG14" i="16"/>
  <c r="AG17" i="30" s="1"/>
  <c r="AF14" i="16"/>
  <c r="AF17" i="30" s="1"/>
  <c r="AE14" i="16"/>
  <c r="AE17" i="30" s="1"/>
  <c r="AD14" i="16"/>
  <c r="AD17" i="30" s="1"/>
  <c r="AC14" i="16"/>
  <c r="AC17" i="30" s="1"/>
  <c r="AB14" i="16"/>
  <c r="AB17" i="30" s="1"/>
  <c r="AA14" i="16"/>
  <c r="AA17" i="30" s="1"/>
  <c r="Z14" i="16"/>
  <c r="Z17" i="30" s="1"/>
  <c r="Y14" i="16"/>
  <c r="Y17" i="30" s="1"/>
  <c r="X14" i="16"/>
  <c r="W14" i="16"/>
  <c r="V14" i="16"/>
  <c r="V17" i="30" s="1"/>
  <c r="U14" i="16"/>
  <c r="U17" i="30" s="1"/>
  <c r="T14" i="16"/>
  <c r="T17" i="30" s="1"/>
  <c r="S14" i="16"/>
  <c r="S17" i="30" s="1"/>
  <c r="R14" i="16"/>
  <c r="R17" i="30" s="1"/>
  <c r="Q14" i="16"/>
  <c r="Q17" i="30" s="1"/>
  <c r="P14" i="16"/>
  <c r="O14" i="16"/>
  <c r="N14" i="16"/>
  <c r="M14" i="16"/>
  <c r="M17" i="30" s="1"/>
  <c r="L14" i="16"/>
  <c r="K14" i="16"/>
  <c r="J14" i="16"/>
  <c r="J17" i="30" s="1"/>
  <c r="I14" i="16"/>
  <c r="I17" i="30" s="1"/>
  <c r="AV8" i="16"/>
  <c r="E7" i="16"/>
  <c r="F6" i="16"/>
  <c r="G6" i="16" s="1"/>
  <c r="AI17" i="15"/>
  <c r="AH17" i="15"/>
  <c r="AG17" i="15"/>
  <c r="AF17" i="15"/>
  <c r="AF10" i="13" s="1"/>
  <c r="AE17" i="15"/>
  <c r="AC17" i="15"/>
  <c r="AA17" i="15"/>
  <c r="Z17" i="15"/>
  <c r="Y17" i="15"/>
  <c r="X17" i="15"/>
  <c r="X10" i="13" s="1"/>
  <c r="W17" i="15"/>
  <c r="W10" i="13" s="1"/>
  <c r="V17" i="15"/>
  <c r="U17" i="15"/>
  <c r="T17" i="15"/>
  <c r="S17" i="15"/>
  <c r="S10" i="13" s="1"/>
  <c r="R17" i="15"/>
  <c r="R10" i="13" s="1"/>
  <c r="Q17" i="15"/>
  <c r="P17" i="15"/>
  <c r="P10" i="13" s="1"/>
  <c r="O17" i="15"/>
  <c r="O10" i="13" s="1"/>
  <c r="N17" i="15"/>
  <c r="M17" i="15"/>
  <c r="L17" i="15"/>
  <c r="L10" i="13" s="1"/>
  <c r="K17" i="15"/>
  <c r="K10" i="13" s="1"/>
  <c r="J17" i="15"/>
  <c r="J10" i="13" s="1"/>
  <c r="I17" i="15"/>
  <c r="AV8" i="15"/>
  <c r="E7" i="15"/>
  <c r="F6" i="15"/>
  <c r="G6" i="15" s="1"/>
  <c r="AI9" i="14"/>
  <c r="AI26" i="14" s="1"/>
  <c r="AI9" i="13" s="1"/>
  <c r="AH9" i="14"/>
  <c r="AH26" i="14" s="1"/>
  <c r="AH9" i="13" s="1"/>
  <c r="AG9" i="14"/>
  <c r="AG26" i="14" s="1"/>
  <c r="AF9" i="14"/>
  <c r="AF26" i="14" s="1"/>
  <c r="AE9" i="14"/>
  <c r="AD9" i="14"/>
  <c r="AD26" i="14" s="1"/>
  <c r="AC9" i="14"/>
  <c r="AC26" i="14" s="1"/>
  <c r="AB9" i="14"/>
  <c r="AB26" i="14" s="1"/>
  <c r="AA9" i="14"/>
  <c r="AA26" i="14" s="1"/>
  <c r="Z9" i="14"/>
  <c r="Z26" i="14" s="1"/>
  <c r="Z9" i="13" s="1"/>
  <c r="Y9" i="14"/>
  <c r="Y26" i="14" s="1"/>
  <c r="X9" i="14"/>
  <c r="X26" i="14" s="1"/>
  <c r="X9" i="13" s="1"/>
  <c r="W9" i="14"/>
  <c r="W26" i="14" s="1"/>
  <c r="W9" i="13" s="1"/>
  <c r="V9" i="14"/>
  <c r="V26" i="14" s="1"/>
  <c r="V9" i="13" s="1"/>
  <c r="U9" i="14"/>
  <c r="U26" i="14" s="1"/>
  <c r="T9" i="14"/>
  <c r="T26" i="14" s="1"/>
  <c r="T9" i="13" s="1"/>
  <c r="S9" i="14"/>
  <c r="S26" i="14" s="1"/>
  <c r="S9" i="13" s="1"/>
  <c r="R9" i="14"/>
  <c r="R26" i="14" s="1"/>
  <c r="R9" i="13" s="1"/>
  <c r="Q9" i="14"/>
  <c r="Q26" i="14" s="1"/>
  <c r="P9" i="14"/>
  <c r="P26" i="14" s="1"/>
  <c r="P9" i="13" s="1"/>
  <c r="O26" i="14"/>
  <c r="N9" i="14"/>
  <c r="N26" i="14" s="1"/>
  <c r="N9" i="13" s="1"/>
  <c r="M9" i="14"/>
  <c r="M26" i="14" s="1"/>
  <c r="L9" i="14"/>
  <c r="L26" i="14" s="1"/>
  <c r="L9" i="13" s="1"/>
  <c r="K9" i="14"/>
  <c r="K26" i="14" s="1"/>
  <c r="K9" i="13" s="1"/>
  <c r="J9" i="14"/>
  <c r="J26" i="14" s="1"/>
  <c r="J9" i="13" s="1"/>
  <c r="H9" i="14"/>
  <c r="H26" i="14" s="1"/>
  <c r="G9" i="14"/>
  <c r="G26" i="14" s="1"/>
  <c r="I26" i="14"/>
  <c r="AV8" i="14"/>
  <c r="E7" i="14"/>
  <c r="F6" i="14"/>
  <c r="G6" i="14" s="1"/>
  <c r="AX17" i="30" l="1"/>
  <c r="AZ17" i="30"/>
  <c r="L13" i="13"/>
  <c r="L12" i="13" s="1"/>
  <c r="L17" i="30"/>
  <c r="BA17" i="30"/>
  <c r="N13" i="13"/>
  <c r="N12" i="13" s="1"/>
  <c r="N17" i="30"/>
  <c r="K13" i="13"/>
  <c r="K17" i="30"/>
  <c r="O13" i="13"/>
  <c r="O12" i="13" s="1"/>
  <c r="O17" i="30"/>
  <c r="AI13" i="13"/>
  <c r="AI12" i="13" s="1"/>
  <c r="AI17" i="30"/>
  <c r="BB17" i="30" s="1"/>
  <c r="W13" i="13"/>
  <c r="W12" i="13" s="1"/>
  <c r="W17" i="30"/>
  <c r="P13" i="13"/>
  <c r="P12" i="13" s="1"/>
  <c r="P17" i="30"/>
  <c r="X13" i="13"/>
  <c r="X12" i="13" s="1"/>
  <c r="X17" i="30"/>
  <c r="Z10" i="30"/>
  <c r="Z13" i="30" s="1"/>
  <c r="K10" i="30"/>
  <c r="K13" i="30" s="1"/>
  <c r="S10" i="30"/>
  <c r="S13" i="30" s="1"/>
  <c r="AI10" i="30"/>
  <c r="AI13" i="30" s="1"/>
  <c r="R10" i="30"/>
  <c r="R13" i="30" s="1"/>
  <c r="J10" i="30"/>
  <c r="J13" i="30" s="1"/>
  <c r="P10" i="30"/>
  <c r="P13" i="30" s="1"/>
  <c r="L10" i="30"/>
  <c r="L13" i="30" s="1"/>
  <c r="N10" i="30"/>
  <c r="N13" i="30" s="1"/>
  <c r="V10" i="30"/>
  <c r="V13" i="30" s="1"/>
  <c r="X10" i="30"/>
  <c r="X13" i="30" s="1"/>
  <c r="AH10" i="30"/>
  <c r="AH13" i="30" s="1"/>
  <c r="T10" i="30"/>
  <c r="T13" i="30" s="1"/>
  <c r="W10" i="30"/>
  <c r="W13" i="30" s="1"/>
  <c r="F7" i="17"/>
  <c r="F8" i="17" s="1"/>
  <c r="AI10" i="13"/>
  <c r="AI11" i="13" s="1"/>
  <c r="AH10" i="13"/>
  <c r="AH11" i="13" s="1"/>
  <c r="AG9" i="13"/>
  <c r="AG10" i="13"/>
  <c r="AF9" i="13"/>
  <c r="AE10" i="13"/>
  <c r="AD9" i="13"/>
  <c r="AC10" i="13"/>
  <c r="AA10" i="13"/>
  <c r="Z10" i="13"/>
  <c r="Z11" i="13" s="1"/>
  <c r="Y9" i="13"/>
  <c r="Y10" i="13"/>
  <c r="AG13" i="13"/>
  <c r="AG12" i="13" s="1"/>
  <c r="Z13" i="13"/>
  <c r="Z12" i="13" s="1"/>
  <c r="AH13" i="13"/>
  <c r="AH12" i="13" s="1"/>
  <c r="Y13" i="13"/>
  <c r="Y12" i="13" s="1"/>
  <c r="AA13" i="13"/>
  <c r="AA12" i="13" s="1"/>
  <c r="AB13" i="13"/>
  <c r="AB12" i="13" s="1"/>
  <c r="AF13" i="13"/>
  <c r="AF12" i="13" s="1"/>
  <c r="AC13" i="13"/>
  <c r="AC12" i="13" s="1"/>
  <c r="AD13" i="13"/>
  <c r="AD12" i="13" s="1"/>
  <c r="AE13" i="13"/>
  <c r="AE12" i="13" s="1"/>
  <c r="AA18" i="13"/>
  <c r="AA17" i="13" s="1"/>
  <c r="AB18" i="13"/>
  <c r="AB17" i="13" s="1"/>
  <c r="Z18" i="13"/>
  <c r="Z17" i="13" s="1"/>
  <c r="AC18" i="13"/>
  <c r="AC17" i="13" s="1"/>
  <c r="AE17" i="13"/>
  <c r="AD18" i="13"/>
  <c r="AD17" i="13" s="1"/>
  <c r="AI17" i="13"/>
  <c r="AH18" i="13"/>
  <c r="AH17" i="13" s="1"/>
  <c r="AC9" i="13"/>
  <c r="AB9" i="13"/>
  <c r="AA9" i="13"/>
  <c r="U10" i="13"/>
  <c r="V13" i="13"/>
  <c r="V12" i="13" s="1"/>
  <c r="V10" i="13"/>
  <c r="V11" i="13" s="1"/>
  <c r="W17" i="13"/>
  <c r="V17" i="13"/>
  <c r="U18" i="13"/>
  <c r="U17" i="13" s="1"/>
  <c r="U13" i="13"/>
  <c r="U12" i="13" s="1"/>
  <c r="U9" i="13"/>
  <c r="Q10" i="13"/>
  <c r="Q13" i="13"/>
  <c r="Q12" i="13" s="1"/>
  <c r="S13" i="13"/>
  <c r="S12" i="13" s="1"/>
  <c r="R13" i="13"/>
  <c r="R12" i="13" s="1"/>
  <c r="T13" i="13"/>
  <c r="T12" i="13" s="1"/>
  <c r="T19" i="13"/>
  <c r="T18" i="13"/>
  <c r="Q17" i="13"/>
  <c r="T10" i="13"/>
  <c r="T11" i="13" s="1"/>
  <c r="Q9" i="13"/>
  <c r="Y17" i="13"/>
  <c r="S17" i="13"/>
  <c r="R17" i="13"/>
  <c r="R11" i="13"/>
  <c r="X17" i="13"/>
  <c r="AF17" i="13"/>
  <c r="AG17" i="13"/>
  <c r="W11" i="13"/>
  <c r="X11" i="13"/>
  <c r="S11" i="13"/>
  <c r="P17" i="13"/>
  <c r="P11" i="13"/>
  <c r="O17" i="13"/>
  <c r="M9" i="13"/>
  <c r="O9" i="13"/>
  <c r="N17" i="13"/>
  <c r="N10" i="13"/>
  <c r="N11" i="13" s="1"/>
  <c r="M13" i="13"/>
  <c r="M10" i="13"/>
  <c r="I13" i="13"/>
  <c r="I12" i="13" s="1"/>
  <c r="J13" i="13"/>
  <c r="J12" i="13" s="1"/>
  <c r="I10" i="13"/>
  <c r="K11" i="13"/>
  <c r="J11" i="13"/>
  <c r="F26" i="14"/>
  <c r="F9" i="13" s="1"/>
  <c r="G12" i="13"/>
  <c r="E8" i="16"/>
  <c r="H8" i="18"/>
  <c r="AY8" i="18"/>
  <c r="I7" i="18"/>
  <c r="J6" i="18"/>
  <c r="E8" i="17"/>
  <c r="AW8" i="17"/>
  <c r="AW8" i="16"/>
  <c r="E8" i="15"/>
  <c r="AW8" i="15"/>
  <c r="AW8" i="14"/>
  <c r="E8" i="14"/>
  <c r="I17" i="13"/>
  <c r="L11" i="13"/>
  <c r="K17" i="13"/>
  <c r="Q20" i="17"/>
  <c r="R20" i="17"/>
  <c r="Z20" i="17"/>
  <c r="AH20" i="17"/>
  <c r="AI20" i="17"/>
  <c r="Y20" i="17"/>
  <c r="AG20" i="17"/>
  <c r="L17" i="13"/>
  <c r="J20" i="17"/>
  <c r="J17" i="13"/>
  <c r="I9" i="13"/>
  <c r="K20" i="17"/>
  <c r="I20" i="17"/>
  <c r="P20" i="17"/>
  <c r="X20" i="17"/>
  <c r="AF20" i="17"/>
  <c r="O20" i="17"/>
  <c r="W20" i="17"/>
  <c r="AE20" i="17"/>
  <c r="M20" i="17"/>
  <c r="U20" i="17"/>
  <c r="AC20" i="17"/>
  <c r="L20" i="17"/>
  <c r="T20" i="17"/>
  <c r="AB20" i="17"/>
  <c r="S20" i="17"/>
  <c r="AA20" i="17"/>
  <c r="E26" i="14"/>
  <c r="N20" i="17"/>
  <c r="V20" i="17"/>
  <c r="AD20" i="17"/>
  <c r="G6" i="17"/>
  <c r="G7" i="16"/>
  <c r="G8" i="16" s="1"/>
  <c r="H6" i="16"/>
  <c r="F7" i="16"/>
  <c r="F8" i="16" s="1"/>
  <c r="F7" i="15"/>
  <c r="F8" i="15" s="1"/>
  <c r="G7" i="15"/>
  <c r="G8" i="15" s="1"/>
  <c r="H6" i="15"/>
  <c r="G7" i="14"/>
  <c r="G8" i="14" s="1"/>
  <c r="H6" i="14"/>
  <c r="F7" i="14"/>
  <c r="F8" i="14" s="1"/>
  <c r="N16" i="13" l="1"/>
  <c r="N20" i="13" s="1"/>
  <c r="N22" i="13" s="1"/>
  <c r="AY17" i="30"/>
  <c r="AV17" i="30"/>
  <c r="AW17" i="30"/>
  <c r="P16" i="13"/>
  <c r="P20" i="13" s="1"/>
  <c r="P22" i="13" s="1"/>
  <c r="P23" i="30"/>
  <c r="O23" i="30"/>
  <c r="X23" i="30"/>
  <c r="AC23" i="30"/>
  <c r="Y10" i="30"/>
  <c r="AG10" i="30"/>
  <c r="AH29" i="30"/>
  <c r="AH38" i="30" s="1"/>
  <c r="AH20" i="30"/>
  <c r="L20" i="30"/>
  <c r="L29" i="30"/>
  <c r="L38" i="30" s="1"/>
  <c r="AI20" i="30"/>
  <c r="AI29" i="30"/>
  <c r="AI38" i="30" s="1"/>
  <c r="R23" i="30"/>
  <c r="AB23" i="30"/>
  <c r="I10" i="30"/>
  <c r="J23" i="30"/>
  <c r="AA10" i="30"/>
  <c r="AA13" i="30" s="1"/>
  <c r="Z23" i="30"/>
  <c r="U23" i="30"/>
  <c r="AC10" i="30"/>
  <c r="AA23" i="30"/>
  <c r="S20" i="30"/>
  <c r="S29" i="30"/>
  <c r="S38" i="30" s="1"/>
  <c r="V23" i="30"/>
  <c r="AH23" i="30"/>
  <c r="AD10" i="30"/>
  <c r="AD13" i="30" s="1"/>
  <c r="W20" i="30"/>
  <c r="W29" i="30"/>
  <c r="W38" i="30" s="1"/>
  <c r="V29" i="30"/>
  <c r="V38" i="30" s="1"/>
  <c r="V20" i="30"/>
  <c r="J29" i="30"/>
  <c r="J38" i="30" s="1"/>
  <c r="J20" i="30"/>
  <c r="K29" i="30"/>
  <c r="K38" i="30" s="1"/>
  <c r="K20" i="30"/>
  <c r="AB10" i="30"/>
  <c r="AB13" i="30" s="1"/>
  <c r="N23" i="30"/>
  <c r="Q10" i="30"/>
  <c r="W23" i="30"/>
  <c r="AI23" i="30"/>
  <c r="P29" i="30"/>
  <c r="P38" i="30" s="1"/>
  <c r="P20" i="30"/>
  <c r="K23" i="30"/>
  <c r="O11" i="13"/>
  <c r="O16" i="13" s="1"/>
  <c r="O20" i="13" s="1"/>
  <c r="O22" i="13" s="1"/>
  <c r="O10" i="30"/>
  <c r="O13" i="30" s="1"/>
  <c r="AG23" i="30"/>
  <c r="AD23" i="30"/>
  <c r="AF11" i="13"/>
  <c r="AF16" i="13" s="1"/>
  <c r="AF20" i="13" s="1"/>
  <c r="AF22" i="13" s="1"/>
  <c r="AF10" i="30"/>
  <c r="AF13" i="30" s="1"/>
  <c r="T29" i="30"/>
  <c r="T38" i="30" s="1"/>
  <c r="T20" i="30"/>
  <c r="N20" i="30"/>
  <c r="N29" i="30"/>
  <c r="N38" i="30" s="1"/>
  <c r="R29" i="30"/>
  <c r="R38" i="30" s="1"/>
  <c r="R20" i="30"/>
  <c r="Z20" i="30"/>
  <c r="Z29" i="30"/>
  <c r="Z38" i="30" s="1"/>
  <c r="X29" i="30"/>
  <c r="X38" i="30" s="1"/>
  <c r="X20" i="30"/>
  <c r="L23" i="30"/>
  <c r="S23" i="30"/>
  <c r="F11" i="13"/>
  <c r="F16" i="13" s="1"/>
  <c r="F20" i="13" s="1"/>
  <c r="F22" i="13" s="1"/>
  <c r="F10" i="30"/>
  <c r="F13" i="30" s="1"/>
  <c r="Y23" i="30"/>
  <c r="I23" i="30"/>
  <c r="M10" i="30"/>
  <c r="AF23" i="30"/>
  <c r="Q23" i="30"/>
  <c r="U10" i="30"/>
  <c r="AE23" i="30"/>
  <c r="I8" i="18"/>
  <c r="G7" i="17"/>
  <c r="G8" i="17" s="1"/>
  <c r="AG11" i="13"/>
  <c r="AG16" i="13" s="1"/>
  <c r="AG20" i="13" s="1"/>
  <c r="AC11" i="13"/>
  <c r="AC16" i="13" s="1"/>
  <c r="AC20" i="13" s="1"/>
  <c r="Y11" i="13"/>
  <c r="Y16" i="13" s="1"/>
  <c r="Y20" i="13" s="1"/>
  <c r="AA11" i="13"/>
  <c r="AA16" i="13" s="1"/>
  <c r="AA20" i="13" s="1"/>
  <c r="AA22" i="13" s="1"/>
  <c r="Q11" i="13"/>
  <c r="Q16" i="13" s="1"/>
  <c r="Q20" i="13" s="1"/>
  <c r="Z16" i="13"/>
  <c r="Z20" i="13" s="1"/>
  <c r="Z22" i="13" s="1"/>
  <c r="M11" i="13"/>
  <c r="AH16" i="13"/>
  <c r="AH20" i="13" s="1"/>
  <c r="AH22" i="13" s="1"/>
  <c r="AI16" i="13"/>
  <c r="AI20" i="13" s="1"/>
  <c r="AI22" i="13" s="1"/>
  <c r="V16" i="13"/>
  <c r="V20" i="13" s="1"/>
  <c r="V22" i="13" s="1"/>
  <c r="W16" i="13"/>
  <c r="W20" i="13" s="1"/>
  <c r="W22" i="13" s="1"/>
  <c r="X16" i="13"/>
  <c r="X20" i="13" s="1"/>
  <c r="X22" i="13" s="1"/>
  <c r="T17" i="13"/>
  <c r="U11" i="13"/>
  <c r="U16" i="13" s="1"/>
  <c r="U20" i="13" s="1"/>
  <c r="T16" i="13"/>
  <c r="S16" i="13"/>
  <c r="S20" i="13" s="1"/>
  <c r="S22" i="13" s="1"/>
  <c r="R16" i="13"/>
  <c r="R20" i="13" s="1"/>
  <c r="R22" i="13" s="1"/>
  <c r="E9" i="13"/>
  <c r="H12" i="13"/>
  <c r="G9" i="13"/>
  <c r="K12" i="13"/>
  <c r="K16" i="13" s="1"/>
  <c r="K20" i="13" s="1"/>
  <c r="K22" i="13" s="1"/>
  <c r="L16" i="13"/>
  <c r="L20" i="13" s="1"/>
  <c r="L22" i="13" s="1"/>
  <c r="M12" i="13"/>
  <c r="AX8" i="15"/>
  <c r="M17" i="13"/>
  <c r="J16" i="13"/>
  <c r="J20" i="13" s="1"/>
  <c r="J22" i="13" s="1"/>
  <c r="J7" i="18"/>
  <c r="K6" i="18"/>
  <c r="AZ8" i="18"/>
  <c r="AX8" i="17"/>
  <c r="AX8" i="16"/>
  <c r="AX8" i="14"/>
  <c r="H9" i="13"/>
  <c r="I11" i="13"/>
  <c r="H17" i="13"/>
  <c r="G17" i="13"/>
  <c r="H6" i="17"/>
  <c r="H7" i="16"/>
  <c r="I6" i="16"/>
  <c r="H7" i="15"/>
  <c r="I6" i="15"/>
  <c r="I6" i="14"/>
  <c r="H7" i="14"/>
  <c r="AY23" i="30" l="1"/>
  <c r="E11" i="13"/>
  <c r="E16" i="13" s="1"/>
  <c r="E20" i="13" s="1"/>
  <c r="E22" i="13" s="1"/>
  <c r="E10" i="30"/>
  <c r="T23" i="30"/>
  <c r="AF29" i="30"/>
  <c r="AF38" i="30" s="1"/>
  <c r="AF20" i="30"/>
  <c r="K41" i="30"/>
  <c r="K51" i="30" s="1"/>
  <c r="K53" i="30" s="1"/>
  <c r="K22" i="30"/>
  <c r="K24" i="30" s="1"/>
  <c r="K26" i="30" s="1"/>
  <c r="K56" i="30" s="1"/>
  <c r="K61" i="30" s="1"/>
  <c r="AD20" i="30"/>
  <c r="AD29" i="30"/>
  <c r="AD38" i="30" s="1"/>
  <c r="AC13" i="30"/>
  <c r="I13" i="30"/>
  <c r="AV10" i="30"/>
  <c r="BA23" i="30"/>
  <c r="M13" i="30"/>
  <c r="AW10" i="30"/>
  <c r="Z41" i="30"/>
  <c r="Z51" i="30" s="1"/>
  <c r="Z53" i="30" s="1"/>
  <c r="Z22" i="30"/>
  <c r="Z24" i="30" s="1"/>
  <c r="Z26" i="30" s="1"/>
  <c r="Z56" i="30" s="1"/>
  <c r="Z61" i="30" s="1"/>
  <c r="L41" i="30"/>
  <c r="L51" i="30" s="1"/>
  <c r="L53" i="30" s="1"/>
  <c r="L22" i="30"/>
  <c r="L24" i="30" s="1"/>
  <c r="L26" i="30" s="1"/>
  <c r="L56" i="30" s="1"/>
  <c r="L61" i="30" s="1"/>
  <c r="U13" i="30"/>
  <c r="AY10" i="30"/>
  <c r="AV23" i="30"/>
  <c r="R41" i="30"/>
  <c r="R51" i="30" s="1"/>
  <c r="R53" i="30" s="1"/>
  <c r="R22" i="30"/>
  <c r="R24" i="30" s="1"/>
  <c r="R26" i="30" s="1"/>
  <c r="R56" i="30" s="1"/>
  <c r="R61" i="30" s="1"/>
  <c r="AH41" i="30"/>
  <c r="AH22" i="30"/>
  <c r="AH24" i="30" s="1"/>
  <c r="AH26" i="30" s="1"/>
  <c r="AH56" i="30" s="1"/>
  <c r="AH61" i="30" s="1"/>
  <c r="P41" i="30"/>
  <c r="P51" i="30" s="1"/>
  <c r="P53" i="30" s="1"/>
  <c r="P22" i="30"/>
  <c r="P24" i="30" s="1"/>
  <c r="P26" i="30" s="1"/>
  <c r="P56" i="30" s="1"/>
  <c r="P61" i="30" s="1"/>
  <c r="V41" i="30"/>
  <c r="V51" i="30" s="1"/>
  <c r="V53" i="30" s="1"/>
  <c r="V22" i="30"/>
  <c r="V24" i="30" s="1"/>
  <c r="V26" i="30" s="1"/>
  <c r="V56" i="30" s="1"/>
  <c r="V61" i="30" s="1"/>
  <c r="AA29" i="30"/>
  <c r="AA38" i="30" s="1"/>
  <c r="AA20" i="30"/>
  <c r="AG13" i="30"/>
  <c r="BB10" i="30"/>
  <c r="Q13" i="30"/>
  <c r="AX10" i="30"/>
  <c r="J41" i="30"/>
  <c r="J51" i="30" s="1"/>
  <c r="J53" i="30" s="1"/>
  <c r="J22" i="30"/>
  <c r="J24" i="30" s="1"/>
  <c r="J26" i="30" s="1"/>
  <c r="J56" i="30" s="1"/>
  <c r="J61" i="30" s="1"/>
  <c r="AX23" i="30"/>
  <c r="AZ23" i="30"/>
  <c r="N41" i="30"/>
  <c r="N51" i="30" s="1"/>
  <c r="N53" i="30" s="1"/>
  <c r="N22" i="30"/>
  <c r="N24" i="30" s="1"/>
  <c r="N26" i="30" s="1"/>
  <c r="N56" i="30" s="1"/>
  <c r="N61" i="30" s="1"/>
  <c r="BB23" i="30"/>
  <c r="X41" i="30"/>
  <c r="X51" i="30" s="1"/>
  <c r="X53" i="30" s="1"/>
  <c r="X22" i="30"/>
  <c r="X24" i="30" s="1"/>
  <c r="X26" i="30" s="1"/>
  <c r="X56" i="30" s="1"/>
  <c r="X61" i="30" s="1"/>
  <c r="T22" i="30"/>
  <c r="T41" i="30"/>
  <c r="T51" i="30" s="1"/>
  <c r="T53" i="30" s="1"/>
  <c r="AB20" i="30"/>
  <c r="AB29" i="30"/>
  <c r="AB38" i="30" s="1"/>
  <c r="Y13" i="30"/>
  <c r="AZ10" i="30"/>
  <c r="H11" i="13"/>
  <c r="H16" i="13" s="1"/>
  <c r="H20" i="13" s="1"/>
  <c r="H22" i="13" s="1"/>
  <c r="H10" i="30"/>
  <c r="H13" i="30" s="1"/>
  <c r="M23" i="30"/>
  <c r="AW23" i="30" s="1"/>
  <c r="G23" i="30"/>
  <c r="G11" i="13"/>
  <c r="G16" i="13" s="1"/>
  <c r="G20" i="13" s="1"/>
  <c r="G22" i="13" s="1"/>
  <c r="G10" i="30"/>
  <c r="G13" i="30" s="1"/>
  <c r="H23" i="30"/>
  <c r="F29" i="30"/>
  <c r="F38" i="30" s="1"/>
  <c r="F20" i="30"/>
  <c r="O20" i="30"/>
  <c r="O29" i="30"/>
  <c r="O38" i="30" s="1"/>
  <c r="W41" i="30"/>
  <c r="W51" i="30" s="1"/>
  <c r="W53" i="30" s="1"/>
  <c r="W22" i="30"/>
  <c r="W24" i="30" s="1"/>
  <c r="W26" i="30" s="1"/>
  <c r="W56" i="30" s="1"/>
  <c r="W61" i="30" s="1"/>
  <c r="S41" i="30"/>
  <c r="S51" i="30" s="1"/>
  <c r="S53" i="30" s="1"/>
  <c r="S22" i="30"/>
  <c r="S24" i="30" s="1"/>
  <c r="S26" i="30" s="1"/>
  <c r="S56" i="30" s="1"/>
  <c r="S61" i="30" s="1"/>
  <c r="AI41" i="30"/>
  <c r="AI51" i="30" s="1"/>
  <c r="AI53" i="30" s="1"/>
  <c r="AI22" i="30"/>
  <c r="AI24" i="30" s="1"/>
  <c r="AI26" i="30" s="1"/>
  <c r="AI56" i="30" s="1"/>
  <c r="AI61" i="30" s="1"/>
  <c r="J8" i="18"/>
  <c r="H7" i="17"/>
  <c r="AY8" i="15"/>
  <c r="AZ8" i="15" s="1"/>
  <c r="M16" i="13"/>
  <c r="M20" i="13" s="1"/>
  <c r="T20" i="13"/>
  <c r="T22" i="13" s="1"/>
  <c r="H8" i="15"/>
  <c r="Q22" i="13"/>
  <c r="I16" i="13"/>
  <c r="Y22" i="13"/>
  <c r="H8" i="14"/>
  <c r="AC22" i="13"/>
  <c r="BA8" i="18"/>
  <c r="L6" i="18"/>
  <c r="K7" i="18"/>
  <c r="AY8" i="17"/>
  <c r="H8" i="16"/>
  <c r="AY8" i="16"/>
  <c r="AY8" i="14"/>
  <c r="I6" i="17"/>
  <c r="J6" i="16"/>
  <c r="I7" i="16"/>
  <c r="J6" i="15"/>
  <c r="I7" i="15"/>
  <c r="J6" i="14"/>
  <c r="I7" i="14"/>
  <c r="AU23" i="30" l="1"/>
  <c r="T24" i="30"/>
  <c r="T26" i="30" s="1"/>
  <c r="T56" i="30" s="1"/>
  <c r="T61" i="30" s="1"/>
  <c r="F41" i="30"/>
  <c r="F51" i="30" s="1"/>
  <c r="F53" i="30" s="1"/>
  <c r="F22" i="30"/>
  <c r="F24" i="30" s="1"/>
  <c r="F26" i="30" s="1"/>
  <c r="F56" i="30" s="1"/>
  <c r="F61" i="30" s="1"/>
  <c r="O41" i="30"/>
  <c r="O51" i="30" s="1"/>
  <c r="O53" i="30" s="1"/>
  <c r="O22" i="30"/>
  <c r="O24" i="30" s="1"/>
  <c r="O26" i="30" s="1"/>
  <c r="O56" i="30" s="1"/>
  <c r="O61" i="30" s="1"/>
  <c r="AG29" i="30"/>
  <c r="AG20" i="30"/>
  <c r="BB13" i="30"/>
  <c r="AD41" i="30"/>
  <c r="AD51" i="30" s="1"/>
  <c r="AD53" i="30" s="1"/>
  <c r="AD22" i="30"/>
  <c r="AD24" i="30" s="1"/>
  <c r="AD26" i="30" s="1"/>
  <c r="AD56" i="30" s="1"/>
  <c r="AD61" i="30" s="1"/>
  <c r="AA41" i="30"/>
  <c r="AA51" i="30" s="1"/>
  <c r="AA53" i="30" s="1"/>
  <c r="AA22" i="30"/>
  <c r="AA24" i="30" s="1"/>
  <c r="AA26" i="30" s="1"/>
  <c r="AA56" i="30" s="1"/>
  <c r="AA61" i="30" s="1"/>
  <c r="E13" i="30"/>
  <c r="AU10" i="30"/>
  <c r="AC20" i="30"/>
  <c r="AC29" i="30"/>
  <c r="AB41" i="30"/>
  <c r="AB51" i="30" s="1"/>
  <c r="AB53" i="30" s="1"/>
  <c r="AB22" i="30"/>
  <c r="AB24" i="30" s="1"/>
  <c r="AB26" i="30" s="1"/>
  <c r="AB56" i="30" s="1"/>
  <c r="AB61" i="30" s="1"/>
  <c r="AF41" i="30"/>
  <c r="AF51" i="30" s="1"/>
  <c r="AF53" i="30" s="1"/>
  <c r="AF22" i="30"/>
  <c r="AF24" i="30" s="1"/>
  <c r="AF26" i="30" s="1"/>
  <c r="AF56" i="30" s="1"/>
  <c r="AF61" i="30" s="1"/>
  <c r="Y20" i="30"/>
  <c r="Y29" i="30"/>
  <c r="AZ13" i="30"/>
  <c r="H20" i="30"/>
  <c r="H29" i="30"/>
  <c r="H38" i="30" s="1"/>
  <c r="Q29" i="30"/>
  <c r="Q20" i="30"/>
  <c r="AX13" i="30"/>
  <c r="U20" i="30"/>
  <c r="U29" i="30"/>
  <c r="AY13" i="30"/>
  <c r="I29" i="30"/>
  <c r="I20" i="30"/>
  <c r="AV13" i="30"/>
  <c r="G20" i="30"/>
  <c r="G29" i="30"/>
  <c r="G38" i="30" s="1"/>
  <c r="M20" i="30"/>
  <c r="M29" i="30"/>
  <c r="AW13" i="30"/>
  <c r="BB8" i="18"/>
  <c r="BC8" i="18" s="1"/>
  <c r="J6" i="17"/>
  <c r="J7" i="17" s="1"/>
  <c r="J8" i="17" s="1"/>
  <c r="H8" i="17"/>
  <c r="I20" i="13"/>
  <c r="M22" i="13"/>
  <c r="AG22" i="13"/>
  <c r="U22" i="13"/>
  <c r="L7" i="18"/>
  <c r="M6" i="18"/>
  <c r="K8" i="18"/>
  <c r="AZ8" i="17"/>
  <c r="I8" i="16"/>
  <c r="AZ8" i="16"/>
  <c r="I8" i="15"/>
  <c r="I8" i="14"/>
  <c r="AZ8" i="14"/>
  <c r="I7" i="17"/>
  <c r="K6" i="16"/>
  <c r="J7" i="16"/>
  <c r="BA8" i="15"/>
  <c r="BB8" i="15" s="1"/>
  <c r="BC8" i="15" s="1"/>
  <c r="BD8" i="15" s="1"/>
  <c r="K6" i="15"/>
  <c r="J7" i="15"/>
  <c r="K6" i="14"/>
  <c r="J7" i="14"/>
  <c r="BD8" i="18" l="1"/>
  <c r="BE8" i="18" s="1"/>
  <c r="M41" i="30"/>
  <c r="M22" i="30"/>
  <c r="AW20" i="30"/>
  <c r="U41" i="30"/>
  <c r="U22" i="30"/>
  <c r="AY20" i="30"/>
  <c r="E29" i="30"/>
  <c r="E20" i="30"/>
  <c r="AU13" i="30"/>
  <c r="AG41" i="30"/>
  <c r="AG22" i="30"/>
  <c r="BB20" i="30"/>
  <c r="M38" i="30"/>
  <c r="AW38" i="30" s="1"/>
  <c r="AW29" i="30"/>
  <c r="Q41" i="30"/>
  <c r="Q22" i="30"/>
  <c r="AX20" i="30"/>
  <c r="AG38" i="30"/>
  <c r="BB38" i="30" s="1"/>
  <c r="BB29" i="30"/>
  <c r="H41" i="30"/>
  <c r="H51" i="30" s="1"/>
  <c r="H53" i="30" s="1"/>
  <c r="H22" i="30"/>
  <c r="H24" i="30" s="1"/>
  <c r="H26" i="30" s="1"/>
  <c r="H56" i="30" s="1"/>
  <c r="H61" i="30" s="1"/>
  <c r="AC38" i="30"/>
  <c r="Q38" i="30"/>
  <c r="AX38" i="30" s="1"/>
  <c r="AX29" i="30"/>
  <c r="I41" i="30"/>
  <c r="I22" i="30"/>
  <c r="AV20" i="30"/>
  <c r="I38" i="30"/>
  <c r="AV38" i="30" s="1"/>
  <c r="AV29" i="30"/>
  <c r="AC41" i="30"/>
  <c r="AC22" i="30"/>
  <c r="G41" i="30"/>
  <c r="G51" i="30" s="1"/>
  <c r="G53" i="30" s="1"/>
  <c r="G22" i="30"/>
  <c r="G24" i="30" s="1"/>
  <c r="G26" i="30" s="1"/>
  <c r="G56" i="30" s="1"/>
  <c r="G61" i="30" s="1"/>
  <c r="Y38" i="30"/>
  <c r="AZ38" i="30" s="1"/>
  <c r="AZ29" i="30"/>
  <c r="U38" i="30"/>
  <c r="AY38" i="30" s="1"/>
  <c r="AY29" i="30"/>
  <c r="Y41" i="30"/>
  <c r="Y22" i="30"/>
  <c r="AZ20" i="30"/>
  <c r="L8" i="18"/>
  <c r="K6" i="17"/>
  <c r="K7" i="17" s="1"/>
  <c r="J8" i="14"/>
  <c r="I22" i="13"/>
  <c r="N6" i="18"/>
  <c r="M7" i="18"/>
  <c r="I8" i="17"/>
  <c r="BA8" i="17"/>
  <c r="BA8" i="16"/>
  <c r="J8" i="16"/>
  <c r="J8" i="15"/>
  <c r="BA8" i="14"/>
  <c r="L6" i="16"/>
  <c r="K7" i="16"/>
  <c r="L6" i="15"/>
  <c r="K7" i="15"/>
  <c r="K7" i="14"/>
  <c r="L6" i="14"/>
  <c r="Y51" i="30" l="1"/>
  <c r="AZ41" i="30"/>
  <c r="I51" i="30"/>
  <c r="AV41" i="30"/>
  <c r="AC24" i="30"/>
  <c r="AG51" i="30"/>
  <c r="AG53" i="30" s="1"/>
  <c r="BB41" i="30"/>
  <c r="U24" i="30"/>
  <c r="AY22" i="30"/>
  <c r="AC51" i="30"/>
  <c r="U51" i="30"/>
  <c r="AY41" i="30"/>
  <c r="AG24" i="30"/>
  <c r="BB22" i="30"/>
  <c r="Q24" i="30"/>
  <c r="AX22" i="30"/>
  <c r="E41" i="30"/>
  <c r="E22" i="30"/>
  <c r="AU20" i="30"/>
  <c r="M24" i="30"/>
  <c r="AW22" i="30"/>
  <c r="Y24" i="30"/>
  <c r="AZ22" i="30"/>
  <c r="I24" i="30"/>
  <c r="AV22" i="30"/>
  <c r="Q51" i="30"/>
  <c r="AX41" i="30"/>
  <c r="E38" i="30"/>
  <c r="AU38" i="30" s="1"/>
  <c r="AU29" i="30"/>
  <c r="M51" i="30"/>
  <c r="AW41" i="30"/>
  <c r="BB8" i="16"/>
  <c r="L6" i="17"/>
  <c r="M6" i="17" s="1"/>
  <c r="BB8" i="14"/>
  <c r="BB8" i="17"/>
  <c r="K8" i="14"/>
  <c r="M8" i="18"/>
  <c r="O6" i="18"/>
  <c r="N7" i="18"/>
  <c r="K8" i="17"/>
  <c r="K8" i="16"/>
  <c r="K8" i="15"/>
  <c r="M6" i="16"/>
  <c r="L7" i="16"/>
  <c r="M6" i="15"/>
  <c r="L7" i="15"/>
  <c r="L7" i="14"/>
  <c r="M6" i="14"/>
  <c r="L7" i="17" l="1"/>
  <c r="I26" i="30"/>
  <c r="AV24" i="30"/>
  <c r="E51" i="30"/>
  <c r="AU41" i="30"/>
  <c r="U53" i="30"/>
  <c r="AY51" i="30"/>
  <c r="AY53" i="30" s="1"/>
  <c r="Q26" i="30"/>
  <c r="AX24" i="30"/>
  <c r="U26" i="30"/>
  <c r="AY24" i="30"/>
  <c r="Q53" i="30"/>
  <c r="AX51" i="30"/>
  <c r="AX53" i="30" s="1"/>
  <c r="Y26" i="30"/>
  <c r="AZ24" i="30"/>
  <c r="AC26" i="30"/>
  <c r="AC53" i="30"/>
  <c r="I53" i="30"/>
  <c r="AV51" i="30"/>
  <c r="AV53" i="30" s="1"/>
  <c r="M53" i="30"/>
  <c r="AW51" i="30"/>
  <c r="AW53" i="30" s="1"/>
  <c r="M26" i="30"/>
  <c r="AW24" i="30"/>
  <c r="AG26" i="30"/>
  <c r="BB24" i="30"/>
  <c r="E24" i="30"/>
  <c r="AU22" i="30"/>
  <c r="Y53" i="30"/>
  <c r="AZ51" i="30"/>
  <c r="AZ53" i="30" s="1"/>
  <c r="BC8" i="16"/>
  <c r="BC8" i="17"/>
  <c r="BD8" i="17" s="1"/>
  <c r="BC8" i="14"/>
  <c r="BD8" i="14" s="1"/>
  <c r="N8" i="18"/>
  <c r="P6" i="18"/>
  <c r="O7" i="18"/>
  <c r="L8" i="17"/>
  <c r="L8" i="16"/>
  <c r="L8" i="15"/>
  <c r="L8" i="14"/>
  <c r="N6" i="17"/>
  <c r="M7" i="17"/>
  <c r="N6" i="16"/>
  <c r="M7" i="16"/>
  <c r="N6" i="15"/>
  <c r="M7" i="15"/>
  <c r="N6" i="14"/>
  <c r="M7" i="14"/>
  <c r="E26" i="30" l="1"/>
  <c r="AU24" i="30"/>
  <c r="AC56" i="30"/>
  <c r="AC61" i="30" s="1"/>
  <c r="U56" i="30"/>
  <c r="U61" i="30" s="1"/>
  <c r="AY26" i="30"/>
  <c r="E53" i="30"/>
  <c r="AU51" i="30"/>
  <c r="AU53" i="30" s="1"/>
  <c r="AG56" i="30"/>
  <c r="AG61" i="30" s="1"/>
  <c r="BB26" i="30"/>
  <c r="Y56" i="30"/>
  <c r="Y61" i="30" s="1"/>
  <c r="AZ26" i="30"/>
  <c r="Q56" i="30"/>
  <c r="Q61" i="30" s="1"/>
  <c r="AX26" i="30"/>
  <c r="M56" i="30"/>
  <c r="M61" i="30" s="1"/>
  <c r="AW26" i="30"/>
  <c r="I56" i="30"/>
  <c r="I61" i="30" s="1"/>
  <c r="AV26" i="30"/>
  <c r="Q6" i="18"/>
  <c r="P7" i="18"/>
  <c r="O8" i="18"/>
  <c r="M8" i="17"/>
  <c r="M8" i="16"/>
  <c r="M8" i="15"/>
  <c r="M8" i="14"/>
  <c r="N7" i="17"/>
  <c r="O6" i="17"/>
  <c r="O6" i="16"/>
  <c r="N7" i="16"/>
  <c r="O6" i="15"/>
  <c r="N7" i="15"/>
  <c r="O6" i="14"/>
  <c r="N7" i="14"/>
  <c r="AW61" i="30" l="1"/>
  <c r="AW56" i="30"/>
  <c r="AZ61" i="30"/>
  <c r="AZ56" i="30"/>
  <c r="AV61" i="30"/>
  <c r="AV56" i="30"/>
  <c r="AX61" i="30"/>
  <c r="AX56" i="30"/>
  <c r="BB61" i="30"/>
  <c r="BB56" i="30"/>
  <c r="AY61" i="30"/>
  <c r="AY56" i="30"/>
  <c r="E56" i="30"/>
  <c r="E61" i="30" s="1"/>
  <c r="AU26" i="30"/>
  <c r="P8" i="18"/>
  <c r="Q7" i="18"/>
  <c r="R6" i="18"/>
  <c r="N8" i="17"/>
  <c r="N8" i="16"/>
  <c r="N8" i="15"/>
  <c r="N8" i="14"/>
  <c r="O7" i="17"/>
  <c r="P6" i="17"/>
  <c r="O7" i="16"/>
  <c r="P6" i="16"/>
  <c r="O7" i="15"/>
  <c r="P6" i="15"/>
  <c r="P6" i="14"/>
  <c r="O7" i="14"/>
  <c r="AU61" i="30" l="1"/>
  <c r="AU56" i="30"/>
  <c r="Q8" i="18"/>
  <c r="R7" i="18"/>
  <c r="S6" i="18"/>
  <c r="O8" i="17"/>
  <c r="O8" i="16"/>
  <c r="O8" i="15"/>
  <c r="O8" i="14"/>
  <c r="Q6" i="17"/>
  <c r="P7" i="17"/>
  <c r="P7" i="16"/>
  <c r="Q6" i="16"/>
  <c r="P7" i="15"/>
  <c r="Q6" i="15"/>
  <c r="Q6" i="14"/>
  <c r="P7" i="14"/>
  <c r="R8" i="18" l="1"/>
  <c r="T6" i="18"/>
  <c r="S7" i="18"/>
  <c r="P8" i="17"/>
  <c r="P8" i="16"/>
  <c r="P8" i="15"/>
  <c r="P8" i="14"/>
  <c r="R6" i="17"/>
  <c r="Q7" i="17"/>
  <c r="R6" i="16"/>
  <c r="Q7" i="16"/>
  <c r="Q7" i="15"/>
  <c r="R6" i="15"/>
  <c r="R6" i="14"/>
  <c r="Q7" i="14"/>
  <c r="Q8" i="15" l="1"/>
  <c r="Q8" i="14"/>
  <c r="T7" i="18"/>
  <c r="U6" i="18"/>
  <c r="S8" i="18"/>
  <c r="Q8" i="17"/>
  <c r="Q8" i="16"/>
  <c r="S6" i="17"/>
  <c r="R7" i="17"/>
  <c r="S6" i="16"/>
  <c r="R7" i="16"/>
  <c r="S6" i="15"/>
  <c r="R7" i="15"/>
  <c r="R8" i="15" s="1"/>
  <c r="S6" i="14"/>
  <c r="R7" i="14"/>
  <c r="R8" i="16" l="1"/>
  <c r="T8" i="18"/>
  <c r="V6" i="18"/>
  <c r="U7" i="18"/>
  <c r="R8" i="17"/>
  <c r="R8" i="14"/>
  <c r="T6" i="17"/>
  <c r="S7" i="17"/>
  <c r="T6" i="16"/>
  <c r="S7" i="16"/>
  <c r="S8" i="16" s="1"/>
  <c r="T6" i="15"/>
  <c r="S7" i="15"/>
  <c r="S8" i="15" s="1"/>
  <c r="S7" i="14"/>
  <c r="T6" i="14"/>
  <c r="U8" i="18" l="1"/>
  <c r="S8" i="14"/>
  <c r="W6" i="18"/>
  <c r="V7" i="18"/>
  <c r="S8" i="17"/>
  <c r="U6" i="17"/>
  <c r="T7" i="17"/>
  <c r="T8" i="17" s="1"/>
  <c r="U6" i="16"/>
  <c r="T7" i="16"/>
  <c r="T8" i="16" s="1"/>
  <c r="U6" i="15"/>
  <c r="T7" i="15"/>
  <c r="T8" i="15" s="1"/>
  <c r="T7" i="14"/>
  <c r="U6" i="14"/>
  <c r="V8" i="18" l="1"/>
  <c r="T8" i="14"/>
  <c r="X6" i="18"/>
  <c r="W7" i="18"/>
  <c r="V6" i="17"/>
  <c r="U7" i="17"/>
  <c r="U8" i="17" s="1"/>
  <c r="V6" i="16"/>
  <c r="U7" i="16"/>
  <c r="U8" i="16" s="1"/>
  <c r="V6" i="15"/>
  <c r="U7" i="15"/>
  <c r="U8" i="15" s="1"/>
  <c r="V6" i="14"/>
  <c r="U7" i="14"/>
  <c r="U8" i="14" s="1"/>
  <c r="W8" i="18" l="1"/>
  <c r="Y6" i="18"/>
  <c r="X7" i="18"/>
  <c r="V7" i="17"/>
  <c r="V8" i="17" s="1"/>
  <c r="W6" i="17"/>
  <c r="W6" i="16"/>
  <c r="V7" i="16"/>
  <c r="V8" i="16" s="1"/>
  <c r="W6" i="15"/>
  <c r="V7" i="15"/>
  <c r="V8" i="15" s="1"/>
  <c r="W6" i="14"/>
  <c r="V7" i="14"/>
  <c r="V8" i="14" s="1"/>
  <c r="X8" i="18" l="1"/>
  <c r="Y7" i="18"/>
  <c r="Z6" i="18"/>
  <c r="W7" i="17"/>
  <c r="W8" i="17" s="1"/>
  <c r="X6" i="17"/>
  <c r="W7" i="16"/>
  <c r="W8" i="16" s="1"/>
  <c r="X6" i="16"/>
  <c r="X6" i="15"/>
  <c r="W7" i="15"/>
  <c r="W8" i="15" s="1"/>
  <c r="W7" i="14"/>
  <c r="W8" i="14" s="1"/>
  <c r="X6" i="14"/>
  <c r="Y8" i="18" l="1"/>
  <c r="Z7" i="18"/>
  <c r="AA6" i="18"/>
  <c r="X7" i="17"/>
  <c r="X8" i="17" s="1"/>
  <c r="Y6" i="17"/>
  <c r="X7" i="16"/>
  <c r="X8" i="16" s="1"/>
  <c r="Y6" i="16"/>
  <c r="X7" i="15"/>
  <c r="X8" i="15" s="1"/>
  <c r="Y6" i="15"/>
  <c r="Y6" i="14"/>
  <c r="X7" i="14"/>
  <c r="X8" i="14" s="1"/>
  <c r="Z8" i="18" l="1"/>
  <c r="AB6" i="18"/>
  <c r="AA7" i="18"/>
  <c r="Z6" i="17"/>
  <c r="Y7" i="17"/>
  <c r="Y8" i="17" s="1"/>
  <c r="Z6" i="16"/>
  <c r="Y7" i="16"/>
  <c r="Y8" i="16" s="1"/>
  <c r="Y7" i="15"/>
  <c r="Y8" i="15" s="1"/>
  <c r="Z6" i="15"/>
  <c r="Z6" i="14"/>
  <c r="Y7" i="14"/>
  <c r="Y8" i="14" s="1"/>
  <c r="AA8" i="18" l="1"/>
  <c r="AB7" i="18"/>
  <c r="AC6" i="18"/>
  <c r="AA6" i="17"/>
  <c r="Z7" i="17"/>
  <c r="Z8" i="17" s="1"/>
  <c r="AA6" i="16"/>
  <c r="Z7" i="16"/>
  <c r="Z8" i="16" s="1"/>
  <c r="AA6" i="15"/>
  <c r="Z7" i="15"/>
  <c r="Z8" i="15" s="1"/>
  <c r="AA6" i="14"/>
  <c r="Z7" i="14"/>
  <c r="Z8" i="14" s="1"/>
  <c r="AB8" i="18" l="1"/>
  <c r="AD6" i="18"/>
  <c r="AC7" i="18"/>
  <c r="AB6" i="17"/>
  <c r="AA7" i="17"/>
  <c r="AA8" i="17" s="1"/>
  <c r="AB6" i="16"/>
  <c r="AA7" i="16"/>
  <c r="AA8" i="16" s="1"/>
  <c r="AB6" i="15"/>
  <c r="AA7" i="15"/>
  <c r="AA8" i="15" s="1"/>
  <c r="AA7" i="14"/>
  <c r="AA8" i="14" s="1"/>
  <c r="AB6" i="14"/>
  <c r="AC8" i="18" l="1"/>
  <c r="AE6" i="18"/>
  <c r="AD7" i="18"/>
  <c r="AC6" i="17"/>
  <c r="AB7" i="17"/>
  <c r="AB8" i="17" s="1"/>
  <c r="AC6" i="16"/>
  <c r="AB7" i="16"/>
  <c r="AB8" i="16" s="1"/>
  <c r="AC6" i="15"/>
  <c r="AB7" i="15"/>
  <c r="AB8" i="15" s="1"/>
  <c r="AB7" i="14"/>
  <c r="AB8" i="14" s="1"/>
  <c r="AC6" i="14"/>
  <c r="AD8" i="18" l="1"/>
  <c r="AF6" i="18"/>
  <c r="AE7" i="18"/>
  <c r="AD6" i="17"/>
  <c r="AC7" i="17"/>
  <c r="AC8" i="17" s="1"/>
  <c r="AD6" i="16"/>
  <c r="AC7" i="16"/>
  <c r="AC8" i="16" s="1"/>
  <c r="AD6" i="15"/>
  <c r="AC7" i="15"/>
  <c r="AC8" i="15" s="1"/>
  <c r="AD6" i="14"/>
  <c r="AC7" i="14"/>
  <c r="AC8" i="14" s="1"/>
  <c r="AE8" i="18" l="1"/>
  <c r="AG6" i="18"/>
  <c r="AF7" i="18"/>
  <c r="AD7" i="17"/>
  <c r="AD8" i="17" s="1"/>
  <c r="AE6" i="17"/>
  <c r="AE6" i="16"/>
  <c r="AD7" i="16"/>
  <c r="AD8" i="16" s="1"/>
  <c r="AE6" i="15"/>
  <c r="AD7" i="15"/>
  <c r="AD8" i="15" s="1"/>
  <c r="AE6" i="14"/>
  <c r="AD7" i="14"/>
  <c r="AD8" i="14" s="1"/>
  <c r="AF8" i="18" l="1"/>
  <c r="AG7" i="18"/>
  <c r="AH6" i="18"/>
  <c r="AE7" i="17"/>
  <c r="AE8" i="17" s="1"/>
  <c r="AF6" i="17"/>
  <c r="AE7" i="16"/>
  <c r="AE8" i="16" s="1"/>
  <c r="AF6" i="16"/>
  <c r="AE7" i="15"/>
  <c r="AE8" i="15" s="1"/>
  <c r="AF6" i="15"/>
  <c r="AF6" i="14"/>
  <c r="AE7" i="14"/>
  <c r="AE8" i="14" s="1"/>
  <c r="AG8" i="18" l="1"/>
  <c r="AH7" i="18"/>
  <c r="AI6" i="18"/>
  <c r="AJ6" i="18" s="1"/>
  <c r="AK6" i="18" s="1"/>
  <c r="AL6" i="18" s="1"/>
  <c r="AG6" i="17"/>
  <c r="AF7" i="17"/>
  <c r="AF8" i="17" s="1"/>
  <c r="AF7" i="16"/>
  <c r="AF8" i="16" s="1"/>
  <c r="AG6" i="16"/>
  <c r="AF7" i="15"/>
  <c r="AF8" i="15" s="1"/>
  <c r="AG6" i="15"/>
  <c r="AG6" i="14"/>
  <c r="AF7" i="14"/>
  <c r="AF8" i="14" s="1"/>
  <c r="AH8" i="18" l="1"/>
  <c r="AL7" i="18"/>
  <c r="AL8" i="18" s="1"/>
  <c r="AM6" i="18"/>
  <c r="AN6" i="18" s="1"/>
  <c r="AK7" i="18"/>
  <c r="AK8" i="18" s="1"/>
  <c r="AJ7" i="18"/>
  <c r="AJ8" i="18" s="1"/>
  <c r="AI7" i="18"/>
  <c r="AH6" i="17"/>
  <c r="AG7" i="17"/>
  <c r="AG8" i="17" s="1"/>
  <c r="AH6" i="16"/>
  <c r="AG7" i="16"/>
  <c r="AG8" i="16" s="1"/>
  <c r="AH6" i="15"/>
  <c r="AG7" i="15"/>
  <c r="AG8" i="15" s="1"/>
  <c r="AH6" i="14"/>
  <c r="AG7" i="14"/>
  <c r="AG8" i="14" s="1"/>
  <c r="AI8" i="18" l="1"/>
  <c r="AO6" i="18"/>
  <c r="AN7" i="18"/>
  <c r="AN8" i="18" s="1"/>
  <c r="AM7" i="18"/>
  <c r="AM8" i="18" s="1"/>
  <c r="AI6" i="17"/>
  <c r="AH7" i="17"/>
  <c r="AH8" i="17" s="1"/>
  <c r="AI6" i="16"/>
  <c r="AJ6" i="16" s="1"/>
  <c r="AH7" i="16"/>
  <c r="AH8" i="16" s="1"/>
  <c r="AI6" i="15"/>
  <c r="AJ6" i="15" s="1"/>
  <c r="AH7" i="15"/>
  <c r="AH8" i="15" s="1"/>
  <c r="AI6" i="14"/>
  <c r="AJ6" i="14" s="1"/>
  <c r="AK6" i="14" s="1"/>
  <c r="AL6" i="14" s="1"/>
  <c r="AH7" i="14"/>
  <c r="AH8" i="14" s="1"/>
  <c r="AP6" i="18" l="1"/>
  <c r="AQ6" i="18" s="1"/>
  <c r="AO7" i="18"/>
  <c r="AO8" i="18" s="1"/>
  <c r="AL7" i="14"/>
  <c r="AL8" i="14" s="1"/>
  <c r="AM6" i="14"/>
  <c r="AN6" i="14" s="1"/>
  <c r="AJ7" i="15"/>
  <c r="AJ8" i="15" s="1"/>
  <c r="AK6" i="15"/>
  <c r="AL6" i="15" s="1"/>
  <c r="AJ7" i="16"/>
  <c r="AJ8" i="16" s="1"/>
  <c r="AK6" i="16"/>
  <c r="AL6" i="16" s="1"/>
  <c r="AJ6" i="17"/>
  <c r="AJ7" i="17" s="1"/>
  <c r="AJ8" i="17" s="1"/>
  <c r="AK7" i="14"/>
  <c r="AK8" i="14" s="1"/>
  <c r="AJ7" i="14"/>
  <c r="AJ8" i="14" s="1"/>
  <c r="AI7" i="14"/>
  <c r="AI7" i="17"/>
  <c r="AI8" i="17" s="1"/>
  <c r="AI7" i="16"/>
  <c r="AI7" i="15"/>
  <c r="AQ7" i="18" l="1"/>
  <c r="AN7" i="14"/>
  <c r="AN8" i="14" s="1"/>
  <c r="AO6" i="14"/>
  <c r="AP7" i="18"/>
  <c r="AZ27" i="18"/>
  <c r="AX25" i="18"/>
  <c r="BA26" i="18"/>
  <c r="AU13" i="18"/>
  <c r="AU12" i="18"/>
  <c r="AV18" i="18"/>
  <c r="AU16" i="18"/>
  <c r="AV13" i="18"/>
  <c r="AV11" i="18"/>
  <c r="AX17" i="18"/>
  <c r="AW15" i="18"/>
  <c r="AZ11" i="18"/>
  <c r="AX12" i="18"/>
  <c r="AZ13" i="18"/>
  <c r="BA12" i="18"/>
  <c r="BA11" i="18"/>
  <c r="AY12" i="18"/>
  <c r="BA15" i="18"/>
  <c r="BB27" i="18"/>
  <c r="AY26" i="18"/>
  <c r="AV12" i="18"/>
  <c r="BB19" i="18"/>
  <c r="AV9" i="18"/>
  <c r="AW29" i="18"/>
  <c r="BB22" i="18"/>
  <c r="AU17" i="18"/>
  <c r="AU10" i="18"/>
  <c r="AW21" i="18"/>
  <c r="AX15" i="18"/>
  <c r="AV22" i="18"/>
  <c r="AW9" i="18"/>
  <c r="BB21" i="18"/>
  <c r="AY29" i="18"/>
  <c r="AZ29" i="18"/>
  <c r="AX11" i="18"/>
  <c r="BA16" i="18"/>
  <c r="AZ18" i="18"/>
  <c r="AU27" i="18"/>
  <c r="AW25" i="18"/>
  <c r="AU15" i="18"/>
  <c r="BB12" i="18"/>
  <c r="AW11" i="18"/>
  <c r="AV15" i="18"/>
  <c r="AW10" i="18"/>
  <c r="AU9" i="18"/>
  <c r="AU11" i="18"/>
  <c r="AZ22" i="18"/>
  <c r="AW18" i="18"/>
  <c r="AY22" i="18"/>
  <c r="AX29" i="18"/>
  <c r="AY17" i="18"/>
  <c r="AZ10" i="18"/>
  <c r="AZ19" i="18"/>
  <c r="BB16" i="18"/>
  <c r="AW16" i="18"/>
  <c r="AX13" i="18"/>
  <c r="AY23" i="18"/>
  <c r="BA22" i="18"/>
  <c r="AV27" i="18"/>
  <c r="AV25" i="18"/>
  <c r="AX26" i="18"/>
  <c r="BB25" i="18"/>
  <c r="AV10" i="18"/>
  <c r="BB18" i="18"/>
  <c r="AU18" i="18"/>
  <c r="AW19" i="18"/>
  <c r="AV19" i="18"/>
  <c r="AX16" i="18"/>
  <c r="AX22" i="18"/>
  <c r="AZ15" i="18"/>
  <c r="AZ21" i="18"/>
  <c r="AZ23" i="18"/>
  <c r="AZ9" i="18"/>
  <c r="AW27" i="18"/>
  <c r="AV26" i="18"/>
  <c r="AZ26" i="18"/>
  <c r="BB26" i="18"/>
  <c r="AU22" i="18"/>
  <c r="AU29" i="18"/>
  <c r="AX19" i="18"/>
  <c r="AY11" i="18"/>
  <c r="AX10" i="18"/>
  <c r="AY10" i="18"/>
  <c r="AX23" i="18"/>
  <c r="BA21" i="18"/>
  <c r="AY13" i="18"/>
  <c r="AY27" i="18"/>
  <c r="AW26" i="18"/>
  <c r="AZ25" i="18"/>
  <c r="AW22" i="18"/>
  <c r="AV17" i="18"/>
  <c r="AW13" i="18"/>
  <c r="AU19" i="18"/>
  <c r="BB23" i="18"/>
  <c r="AV21" i="18"/>
  <c r="AX18" i="18"/>
  <c r="AW23" i="18"/>
  <c r="AY21" i="18"/>
  <c r="AX21" i="18"/>
  <c r="BA9" i="18"/>
  <c r="AZ12" i="18"/>
  <c r="BA23" i="18"/>
  <c r="BA29" i="18"/>
  <c r="BA18" i="18"/>
  <c r="AU26" i="18"/>
  <c r="AY15" i="18"/>
  <c r="AX27" i="18"/>
  <c r="AU25" i="18"/>
  <c r="AY25" i="18"/>
  <c r="AV23" i="18"/>
  <c r="BB15" i="18"/>
  <c r="BB17" i="18"/>
  <c r="AV29" i="18"/>
  <c r="AU21" i="18"/>
  <c r="AU23" i="18"/>
  <c r="BB11" i="18"/>
  <c r="AX9" i="18"/>
  <c r="AY19" i="18"/>
  <c r="AY18" i="18"/>
  <c r="AY16" i="18"/>
  <c r="AY9" i="18"/>
  <c r="AZ17" i="18"/>
  <c r="BA13" i="18"/>
  <c r="AZ16" i="18"/>
  <c r="BA10" i="18"/>
  <c r="BA17" i="18"/>
  <c r="BA27" i="18"/>
  <c r="BA25" i="18"/>
  <c r="BB13" i="18"/>
  <c r="AV16" i="18"/>
  <c r="AW17" i="18"/>
  <c r="AW12" i="18"/>
  <c r="BA19" i="18"/>
  <c r="AL7" i="16"/>
  <c r="AL8" i="16" s="1"/>
  <c r="AM6" i="16"/>
  <c r="AN6" i="16" s="1"/>
  <c r="AO6" i="16" s="1"/>
  <c r="AM6" i="15"/>
  <c r="AN6" i="15" s="1"/>
  <c r="AL7" i="15"/>
  <c r="AL8" i="15" s="1"/>
  <c r="AM7" i="14"/>
  <c r="AK7" i="15"/>
  <c r="AK7" i="16"/>
  <c r="AK8" i="16" s="1"/>
  <c r="AK6" i="17"/>
  <c r="AL6" i="17" s="1"/>
  <c r="AI8" i="16"/>
  <c r="AI8" i="15"/>
  <c r="AI8" i="14"/>
  <c r="BE10" i="18" l="1"/>
  <c r="BE11" i="18"/>
  <c r="BE29" i="18"/>
  <c r="BE18" i="18"/>
  <c r="BE27" i="18"/>
  <c r="BE23" i="18"/>
  <c r="BE17" i="18"/>
  <c r="BE16" i="18"/>
  <c r="BE19" i="18"/>
  <c r="BE25" i="18"/>
  <c r="BE12" i="18"/>
  <c r="BE15" i="18"/>
  <c r="BE14" i="18" s="1"/>
  <c r="BE21" i="18"/>
  <c r="BE22" i="18"/>
  <c r="BE26" i="18"/>
  <c r="BE13" i="18"/>
  <c r="AY14" i="18"/>
  <c r="BB14" i="18"/>
  <c r="BA14" i="18"/>
  <c r="AU14" i="18"/>
  <c r="AW14" i="18"/>
  <c r="AV14" i="18"/>
  <c r="AZ14" i="18"/>
  <c r="AX14" i="18"/>
  <c r="AQ8" i="18"/>
  <c r="BC11" i="18"/>
  <c r="AP8" i="18"/>
  <c r="AO7" i="16"/>
  <c r="AO8" i="16" s="1"/>
  <c r="AP6" i="16"/>
  <c r="AO6" i="15"/>
  <c r="AN7" i="15"/>
  <c r="AN8" i="15" s="1"/>
  <c r="AO7" i="14"/>
  <c r="AO8" i="14"/>
  <c r="AP6" i="14"/>
  <c r="AQ6" i="14" s="1"/>
  <c r="AQ7" i="14" s="1"/>
  <c r="AQ8" i="14" s="1"/>
  <c r="BC15" i="18"/>
  <c r="BC16" i="18"/>
  <c r="BC22" i="18"/>
  <c r="BC9" i="18"/>
  <c r="BC10" i="18"/>
  <c r="BC17" i="18"/>
  <c r="BC29" i="18"/>
  <c r="BC18" i="18"/>
  <c r="BC25" i="18"/>
  <c r="BD17" i="18"/>
  <c r="BD11" i="18"/>
  <c r="BC23" i="18"/>
  <c r="BD10" i="18"/>
  <c r="BD21" i="18"/>
  <c r="BC12" i="18"/>
  <c r="BC21" i="18"/>
  <c r="BD13" i="18"/>
  <c r="BD18" i="18"/>
  <c r="BD22" i="18"/>
  <c r="BC13" i="18"/>
  <c r="BD16" i="18"/>
  <c r="BD15" i="18"/>
  <c r="BD26" i="18"/>
  <c r="BC27" i="18"/>
  <c r="BD23" i="18"/>
  <c r="BD25" i="18"/>
  <c r="BD19" i="18"/>
  <c r="BC19" i="18"/>
  <c r="BD29" i="18"/>
  <c r="BD12" i="18"/>
  <c r="BC26" i="18"/>
  <c r="BD27" i="18"/>
  <c r="AN7" i="16"/>
  <c r="AN8" i="16" s="1"/>
  <c r="AM8" i="14"/>
  <c r="AL7" i="17"/>
  <c r="AL8" i="17" s="1"/>
  <c r="AM6" i="17"/>
  <c r="AN6" i="17" s="1"/>
  <c r="AO6" i="17" s="1"/>
  <c r="AM7" i="16"/>
  <c r="AM7" i="15"/>
  <c r="AM8" i="15" s="1"/>
  <c r="AK8" i="15"/>
  <c r="AK7" i="17"/>
  <c r="AK8" i="17" s="1"/>
  <c r="AV8" i="13"/>
  <c r="E7" i="13"/>
  <c r="F6" i="13"/>
  <c r="BE9" i="18" l="1"/>
  <c r="AP7" i="16"/>
  <c r="AQ6" i="16"/>
  <c r="AQ7" i="16" s="1"/>
  <c r="AQ8" i="16" s="1"/>
  <c r="BC14" i="18"/>
  <c r="BD14" i="18"/>
  <c r="BD9" i="18"/>
  <c r="AP6" i="17"/>
  <c r="AO7" i="17"/>
  <c r="AO8" i="17" s="1"/>
  <c r="AP8" i="16"/>
  <c r="AO7" i="15"/>
  <c r="AO8" i="15" s="1"/>
  <c r="AP6" i="15"/>
  <c r="AQ6" i="15" s="1"/>
  <c r="AQ7" i="15" s="1"/>
  <c r="AP7" i="14"/>
  <c r="AP8" i="14" s="1"/>
  <c r="BA9" i="16"/>
  <c r="AU12" i="16"/>
  <c r="BA12" i="16"/>
  <c r="BC12" i="16"/>
  <c r="AU10" i="16"/>
  <c r="AW14" i="16"/>
  <c r="AN7" i="17"/>
  <c r="AN8" i="17" s="1"/>
  <c r="BA14" i="16"/>
  <c r="AV10" i="16"/>
  <c r="AZ9" i="16"/>
  <c r="AU14" i="16"/>
  <c r="BB9" i="16"/>
  <c r="BA11" i="16"/>
  <c r="AY10" i="16"/>
  <c r="BC11" i="16"/>
  <c r="BB14" i="16"/>
  <c r="AY9" i="16"/>
  <c r="AV11" i="16"/>
  <c r="BB12" i="16"/>
  <c r="BC10" i="16"/>
  <c r="AX10" i="16"/>
  <c r="AY11" i="16"/>
  <c r="AW10" i="16"/>
  <c r="AX11" i="16"/>
  <c r="BC14" i="16"/>
  <c r="BB11" i="16"/>
  <c r="AZ14" i="16"/>
  <c r="AV12" i="16"/>
  <c r="AZ10" i="16"/>
  <c r="AY12" i="16"/>
  <c r="BC9" i="16"/>
  <c r="AY14" i="16"/>
  <c r="AV14" i="16"/>
  <c r="BB10" i="16"/>
  <c r="AX12" i="16"/>
  <c r="BA10" i="16"/>
  <c r="AZ11" i="16"/>
  <c r="AW11" i="16"/>
  <c r="AZ12" i="16"/>
  <c r="AU11" i="16"/>
  <c r="AU9" i="16"/>
  <c r="AV9" i="16"/>
  <c r="AM7" i="17"/>
  <c r="AM8" i="17" s="1"/>
  <c r="AW12" i="16"/>
  <c r="AX9" i="16"/>
  <c r="AM8" i="16"/>
  <c r="G6" i="13"/>
  <c r="G7" i="13" s="1"/>
  <c r="E8" i="13"/>
  <c r="AW8" i="13"/>
  <c r="F7" i="13"/>
  <c r="AW9" i="16" l="1"/>
  <c r="AX14" i="16"/>
  <c r="AQ8" i="15"/>
  <c r="AP7" i="17"/>
  <c r="BD16" i="17" s="1"/>
  <c r="AQ6" i="17"/>
  <c r="AQ7" i="17" s="1"/>
  <c r="AQ8" i="17" s="1"/>
  <c r="AP8" i="17"/>
  <c r="BD17" i="17"/>
  <c r="BD13" i="17"/>
  <c r="BD20" i="17"/>
  <c r="BD18" i="17"/>
  <c r="BD14" i="17"/>
  <c r="AP7" i="15"/>
  <c r="AP8" i="15" s="1"/>
  <c r="BD19" i="14"/>
  <c r="BD12" i="14"/>
  <c r="BD10" i="14"/>
  <c r="BD11" i="14"/>
  <c r="AX12" i="14"/>
  <c r="BB17" i="14"/>
  <c r="AY9" i="14"/>
  <c r="AY14" i="14"/>
  <c r="AU9" i="14"/>
  <c r="AY22" i="14"/>
  <c r="AV22" i="14"/>
  <c r="AV20" i="14"/>
  <c r="BC10" i="14"/>
  <c r="BC21" i="14"/>
  <c r="AV14" i="14"/>
  <c r="AU18" i="14"/>
  <c r="AX20" i="14"/>
  <c r="AZ24" i="14"/>
  <c r="AV18" i="14"/>
  <c r="BC19" i="14"/>
  <c r="AX21" i="14"/>
  <c r="BC22" i="14"/>
  <c r="BA12" i="14"/>
  <c r="AW24" i="14"/>
  <c r="AX17" i="14"/>
  <c r="AW11" i="14"/>
  <c r="AZ19" i="14"/>
  <c r="AV11" i="14"/>
  <c r="AX15" i="14"/>
  <c r="AY15" i="14"/>
  <c r="BC12" i="14"/>
  <c r="AX18" i="14"/>
  <c r="AY21" i="14"/>
  <c r="AZ14" i="14"/>
  <c r="AU23" i="14"/>
  <c r="AW26" i="14"/>
  <c r="BB19" i="14"/>
  <c r="BB14" i="14"/>
  <c r="AY19" i="14"/>
  <c r="BB22" i="14"/>
  <c r="AV26" i="14"/>
  <c r="BC23" i="14"/>
  <c r="BC26" i="14"/>
  <c r="AW15" i="14"/>
  <c r="AV15" i="14"/>
  <c r="BC16" i="14"/>
  <c r="AY18" i="14"/>
  <c r="AZ23" i="14"/>
  <c r="BA10" i="14"/>
  <c r="AU13" i="14"/>
  <c r="BB9" i="14"/>
  <c r="AY20" i="14"/>
  <c r="AX23" i="14"/>
  <c r="BA13" i="14"/>
  <c r="BA15" i="14"/>
  <c r="AZ10" i="14"/>
  <c r="AY16" i="14"/>
  <c r="BA21" i="14"/>
  <c r="BC17" i="14"/>
  <c r="BC11" i="14"/>
  <c r="AX22" i="14"/>
  <c r="AW21" i="14"/>
  <c r="AZ16" i="14"/>
  <c r="AZ18" i="14"/>
  <c r="AV12" i="14"/>
  <c r="BA18" i="14"/>
  <c r="AX16" i="14"/>
  <c r="AW16" i="14"/>
  <c r="AU17" i="14"/>
  <c r="BB11" i="14"/>
  <c r="AV19" i="14"/>
  <c r="AX14" i="14"/>
  <c r="AY17" i="14"/>
  <c r="BB21" i="14"/>
  <c r="AZ13" i="14"/>
  <c r="AX26" i="14"/>
  <c r="BA9" i="14"/>
  <c r="AZ17" i="14"/>
  <c r="AZ12" i="14"/>
  <c r="BB15" i="14"/>
  <c r="BC15" i="14"/>
  <c r="AX11" i="14"/>
  <c r="BC18" i="14"/>
  <c r="AU21" i="14"/>
  <c r="AU19" i="14"/>
  <c r="AU15" i="14"/>
  <c r="BA22" i="14"/>
  <c r="AY26" i="14"/>
  <c r="BA23" i="14"/>
  <c r="BC20" i="14"/>
  <c r="BA24" i="14"/>
  <c r="AX13" i="14"/>
  <c r="AV9" i="14"/>
  <c r="AY11" i="14"/>
  <c r="AZ15" i="14"/>
  <c r="AU16" i="14"/>
  <c r="AW12" i="14"/>
  <c r="BB13" i="14"/>
  <c r="AV17" i="14"/>
  <c r="AU10" i="14"/>
  <c r="BA20" i="14"/>
  <c r="AW20" i="14"/>
  <c r="AV21" i="14"/>
  <c r="AU12" i="14"/>
  <c r="AW13" i="14"/>
  <c r="BA11" i="14"/>
  <c r="AY13" i="14"/>
  <c r="AX19" i="14"/>
  <c r="BB23" i="14"/>
  <c r="AW19" i="14"/>
  <c r="AX24" i="14"/>
  <c r="AU14" i="14"/>
  <c r="BB12" i="14"/>
  <c r="BB18" i="14"/>
  <c r="BA17" i="14"/>
  <c r="AZ20" i="14"/>
  <c r="BC9" i="14"/>
  <c r="AW17" i="14"/>
  <c r="AZ26" i="14"/>
  <c r="AY23" i="14"/>
  <c r="AW22" i="14"/>
  <c r="AY10" i="14"/>
  <c r="AX10" i="14"/>
  <c r="AU24" i="14"/>
  <c r="BB24" i="14"/>
  <c r="AV23" i="14"/>
  <c r="BB10" i="14"/>
  <c r="AU26" i="14"/>
  <c r="AZ21" i="14"/>
  <c r="BA14" i="14"/>
  <c r="BB20" i="14"/>
  <c r="BC14" i="14"/>
  <c r="AW23" i="14"/>
  <c r="AY24" i="14"/>
  <c r="BA19" i="14"/>
  <c r="AW10" i="14"/>
  <c r="AV13" i="14"/>
  <c r="AU11" i="14"/>
  <c r="BC13" i="14"/>
  <c r="AV16" i="14"/>
  <c r="BC24" i="14"/>
  <c r="BB16" i="14"/>
  <c r="AZ22" i="14"/>
  <c r="AW18" i="14"/>
  <c r="AW14" i="14"/>
  <c r="AZ11" i="14"/>
  <c r="BB26" i="14"/>
  <c r="AW9" i="14"/>
  <c r="AV10" i="14"/>
  <c r="AX9" i="14"/>
  <c r="AY12" i="14"/>
  <c r="AV24" i="14"/>
  <c r="AU22" i="14"/>
  <c r="AU20" i="14"/>
  <c r="BA16" i="14"/>
  <c r="AZ9" i="14"/>
  <c r="AV13" i="17"/>
  <c r="AY9" i="17"/>
  <c r="BB9" i="17"/>
  <c r="AU16" i="17"/>
  <c r="AZ17" i="17"/>
  <c r="AZ20" i="17"/>
  <c r="BA17" i="17"/>
  <c r="AU10" i="17"/>
  <c r="BB16" i="17"/>
  <c r="BB15" i="17"/>
  <c r="BB20" i="17"/>
  <c r="BC16" i="17"/>
  <c r="AV10" i="17"/>
  <c r="AZ15" i="17"/>
  <c r="AX13" i="17"/>
  <c r="AZ18" i="17"/>
  <c r="AV11" i="17"/>
  <c r="BC10" i="17"/>
  <c r="AU20" i="17"/>
  <c r="AY15" i="17"/>
  <c r="AU9" i="17"/>
  <c r="BA16" i="17"/>
  <c r="BC17" i="17"/>
  <c r="BC11" i="17"/>
  <c r="AW14" i="17"/>
  <c r="BA11" i="17"/>
  <c r="BA15" i="17"/>
  <c r="AX15" i="17"/>
  <c r="BB13" i="17"/>
  <c r="AZ11" i="17"/>
  <c r="AV14" i="17"/>
  <c r="AV18" i="17"/>
  <c r="AZ16" i="17"/>
  <c r="BB17" i="17"/>
  <c r="AX14" i="17"/>
  <c r="AY16" i="17"/>
  <c r="BC14" i="17"/>
  <c r="AU17" i="17"/>
  <c r="AZ10" i="17"/>
  <c r="AV20" i="17"/>
  <c r="AW11" i="17"/>
  <c r="BA20" i="17"/>
  <c r="BA18" i="17"/>
  <c r="AX18" i="17"/>
  <c r="BC13" i="17"/>
  <c r="BB10" i="17"/>
  <c r="AY14" i="17"/>
  <c r="AW16" i="17"/>
  <c r="AX10" i="17"/>
  <c r="AV15" i="17"/>
  <c r="AX16" i="17"/>
  <c r="BA9" i="17"/>
  <c r="AW9" i="17"/>
  <c r="BC9" i="17"/>
  <c r="AW15" i="17"/>
  <c r="AU11" i="17"/>
  <c r="AW17" i="17"/>
  <c r="AX20" i="17"/>
  <c r="AW20" i="17"/>
  <c r="AX11" i="17"/>
  <c r="AY13" i="17"/>
  <c r="BC20" i="17"/>
  <c r="BA10" i="17"/>
  <c r="AU14" i="17"/>
  <c r="BB14" i="17"/>
  <c r="AW18" i="17"/>
  <c r="AU18" i="17"/>
  <c r="AY18" i="17"/>
  <c r="AW13" i="17"/>
  <c r="BC18" i="17"/>
  <c r="BC15" i="17"/>
  <c r="AW10" i="17"/>
  <c r="AV16" i="17"/>
  <c r="AY11" i="17"/>
  <c r="AV9" i="17"/>
  <c r="BA13" i="17"/>
  <c r="AY10" i="17"/>
  <c r="BB11" i="17"/>
  <c r="H6" i="13"/>
  <c r="H7" i="13" s="1"/>
  <c r="F8" i="13"/>
  <c r="G8" i="13"/>
  <c r="AX8" i="13"/>
  <c r="BB18" i="17" l="1"/>
  <c r="AY20" i="17"/>
  <c r="AY17" i="17"/>
  <c r="AU15" i="17"/>
  <c r="AX17" i="17"/>
  <c r="AZ13" i="17"/>
  <c r="AX9" i="17"/>
  <c r="AZ14" i="17"/>
  <c r="BD15" i="17"/>
  <c r="BD9" i="17"/>
  <c r="AU13" i="17"/>
  <c r="BD11" i="17"/>
  <c r="BA14" i="17"/>
  <c r="BD10" i="17"/>
  <c r="AV17" i="17"/>
  <c r="AZ9" i="17"/>
  <c r="BD13" i="15"/>
  <c r="BD10" i="15"/>
  <c r="BD15" i="15"/>
  <c r="BD12" i="15"/>
  <c r="AV12" i="15"/>
  <c r="BB12" i="15"/>
  <c r="AX14" i="15"/>
  <c r="BC15" i="15"/>
  <c r="BA9" i="15"/>
  <c r="BA12" i="15"/>
  <c r="BA14" i="15"/>
  <c r="AU15" i="15"/>
  <c r="AZ12" i="15"/>
  <c r="BB13" i="15"/>
  <c r="AX11" i="15"/>
  <c r="AU14" i="15"/>
  <c r="AY10" i="15"/>
  <c r="AY12" i="15"/>
  <c r="AW12" i="15"/>
  <c r="AX10" i="15"/>
  <c r="AZ10" i="15"/>
  <c r="AX9" i="15"/>
  <c r="AV9" i="15"/>
  <c r="AV13" i="15"/>
  <c r="AW14" i="15"/>
  <c r="AW13" i="15"/>
  <c r="AW11" i="15"/>
  <c r="AX13" i="15"/>
  <c r="BA11" i="15"/>
  <c r="AV17" i="15"/>
  <c r="AU11" i="15"/>
  <c r="BC11" i="15"/>
  <c r="AV15" i="15"/>
  <c r="AX12" i="15"/>
  <c r="AX15" i="15"/>
  <c r="AY17" i="15"/>
  <c r="BC10" i="15"/>
  <c r="BC17" i="15"/>
  <c r="AY9" i="15"/>
  <c r="BB11" i="15"/>
  <c r="AW9" i="15"/>
  <c r="BB9" i="15"/>
  <c r="BC12" i="15"/>
  <c r="AW15" i="15"/>
  <c r="BB15" i="15"/>
  <c r="AU9" i="15"/>
  <c r="AZ14" i="15"/>
  <c r="BC13" i="15"/>
  <c r="AY13" i="15"/>
  <c r="AZ9" i="15"/>
  <c r="BA13" i="15"/>
  <c r="AW10" i="15"/>
  <c r="BB10" i="15"/>
  <c r="BA15" i="15"/>
  <c r="AY11" i="15"/>
  <c r="AU12" i="15"/>
  <c r="AW17" i="15"/>
  <c r="AV11" i="15"/>
  <c r="AU17" i="15"/>
  <c r="AZ11" i="15"/>
  <c r="AX17" i="15"/>
  <c r="BC14" i="15"/>
  <c r="AV14" i="15"/>
  <c r="AY15" i="15"/>
  <c r="BC9" i="15"/>
  <c r="AY14" i="15"/>
  <c r="AV10" i="15"/>
  <c r="AZ15" i="15"/>
  <c r="AU13" i="15"/>
  <c r="AU10" i="15"/>
  <c r="I6" i="13"/>
  <c r="J6" i="13" s="1"/>
  <c r="H8" i="13"/>
  <c r="AY8" i="13"/>
  <c r="I7" i="13" l="1"/>
  <c r="I8" i="13" s="1"/>
  <c r="AZ8" i="13"/>
  <c r="K6" i="13"/>
  <c r="J7" i="13"/>
  <c r="J8" i="13" s="1"/>
  <c r="BA8" i="13" l="1"/>
  <c r="BB8" i="13" s="1"/>
  <c r="BC8" i="13" s="1"/>
  <c r="BD8" i="13" s="1"/>
  <c r="L6" i="13"/>
  <c r="K7" i="13"/>
  <c r="K8" i="13" s="1"/>
  <c r="L7" i="13" l="1"/>
  <c r="M6" i="13"/>
  <c r="L8" i="13" l="1"/>
  <c r="M7" i="13"/>
  <c r="N6" i="13"/>
  <c r="M8" i="13" l="1"/>
  <c r="O6" i="13"/>
  <c r="N7" i="13"/>
  <c r="N8" i="13" s="1"/>
  <c r="P6" i="13" l="1"/>
  <c r="O7" i="13"/>
  <c r="O8" i="13" l="1"/>
  <c r="Q6" i="13"/>
  <c r="P7" i="13"/>
  <c r="P8" i="13" l="1"/>
  <c r="R6" i="13"/>
  <c r="Q7" i="13"/>
  <c r="Q8" i="13" l="1"/>
  <c r="S6" i="13"/>
  <c r="R7" i="13"/>
  <c r="R8" i="13" l="1"/>
  <c r="T6" i="13"/>
  <c r="S7" i="13"/>
  <c r="S8" i="13" s="1"/>
  <c r="T7" i="13" l="1"/>
  <c r="U6" i="13"/>
  <c r="T8" i="13" l="1"/>
  <c r="U7" i="13"/>
  <c r="U8" i="13" s="1"/>
  <c r="V6" i="13"/>
  <c r="W6" i="13" l="1"/>
  <c r="V7" i="13"/>
  <c r="V8" i="13" s="1"/>
  <c r="X6" i="13" l="1"/>
  <c r="W7" i="13"/>
  <c r="W8" i="13" s="1"/>
  <c r="Y6" i="13" l="1"/>
  <c r="X7" i="13"/>
  <c r="X8" i="13" s="1"/>
  <c r="Y7" i="13" l="1"/>
  <c r="Y8" i="13" s="1"/>
  <c r="Z6" i="13"/>
  <c r="AA6" i="13" l="1"/>
  <c r="Z7" i="13"/>
  <c r="Z8" i="13" s="1"/>
  <c r="AB6" i="13" l="1"/>
  <c r="AA7" i="13"/>
  <c r="AA8" i="13" s="1"/>
  <c r="AB7" i="13" l="1"/>
  <c r="AB8" i="13" s="1"/>
  <c r="AC6" i="13"/>
  <c r="AC7" i="13" l="1"/>
  <c r="AC8" i="13" s="1"/>
  <c r="AD6" i="13"/>
  <c r="AE6" i="13" l="1"/>
  <c r="AD7" i="13"/>
  <c r="AD8" i="13" s="1"/>
  <c r="AF6" i="13" l="1"/>
  <c r="AE7" i="13"/>
  <c r="AE8" i="13" s="1"/>
  <c r="AG6" i="13" l="1"/>
  <c r="AF7" i="13"/>
  <c r="AF8" i="13" s="1"/>
  <c r="AH6" i="13" l="1"/>
  <c r="AG7" i="13"/>
  <c r="AG8" i="13" s="1"/>
  <c r="AI6" i="13" l="1"/>
  <c r="AJ6" i="13" s="1"/>
  <c r="AH7" i="13"/>
  <c r="AH8" i="13" s="1"/>
  <c r="AJ7" i="13" l="1"/>
  <c r="AJ8" i="13" s="1"/>
  <c r="AK6" i="13"/>
  <c r="AL6" i="13" s="1"/>
  <c r="AI7" i="13"/>
  <c r="AI8" i="13" s="1"/>
  <c r="AM6" i="13" l="1"/>
  <c r="AN6" i="13" s="1"/>
  <c r="AL7" i="13"/>
  <c r="AL8" i="13" s="1"/>
  <c r="AK7" i="13"/>
  <c r="AK8" i="13" s="1"/>
  <c r="AO6" i="13" l="1"/>
  <c r="AN7" i="13"/>
  <c r="AN8" i="13" s="1"/>
  <c r="AM7" i="13"/>
  <c r="AB17" i="15"/>
  <c r="AZ13" i="15"/>
  <c r="AO7" i="13" l="1"/>
  <c r="AO8" i="13" s="1"/>
  <c r="AP6" i="13"/>
  <c r="AM8" i="13"/>
  <c r="AZ17" i="15"/>
  <c r="AB10" i="13"/>
  <c r="AP7" i="13" l="1"/>
  <c r="AQ6" i="13"/>
  <c r="AP8" i="13"/>
  <c r="AB11" i="13"/>
  <c r="AQ7" i="13" l="1"/>
  <c r="AQ8" i="13"/>
  <c r="AV11" i="13"/>
  <c r="AZ25" i="13"/>
  <c r="AX20" i="13"/>
  <c r="AU14" i="13"/>
  <c r="AY18" i="13"/>
  <c r="AW19" i="13"/>
  <c r="AY13" i="13"/>
  <c r="AW11" i="13"/>
  <c r="AV13" i="13"/>
  <c r="AZ9" i="13"/>
  <c r="AY20" i="13"/>
  <c r="BB14" i="13"/>
  <c r="AV16" i="13"/>
  <c r="BA15" i="13"/>
  <c r="AY21" i="13"/>
  <c r="AV25" i="13"/>
  <c r="AX9" i="13"/>
  <c r="AY14" i="13"/>
  <c r="AV24" i="13"/>
  <c r="AV9" i="13"/>
  <c r="AX18" i="13"/>
  <c r="AU10" i="13"/>
  <c r="BA14" i="13"/>
  <c r="BB13" i="13"/>
  <c r="AW25" i="13"/>
  <c r="AZ14" i="13"/>
  <c r="BB15" i="13"/>
  <c r="AZ15" i="13"/>
  <c r="BB26" i="13"/>
  <c r="AU17" i="13"/>
  <c r="BA26" i="13"/>
  <c r="AW14" i="13"/>
  <c r="AX21" i="13"/>
  <c r="AY10" i="13"/>
  <c r="AW10" i="13"/>
  <c r="AY12" i="13"/>
  <c r="AV17" i="13"/>
  <c r="AY19" i="13"/>
  <c r="AX25" i="13"/>
  <c r="BB25" i="13"/>
  <c r="AV15" i="13"/>
  <c r="AX24" i="13"/>
  <c r="AU12" i="13"/>
  <c r="BA18" i="13"/>
  <c r="AW15" i="13"/>
  <c r="AZ17" i="13"/>
  <c r="AY15" i="13"/>
  <c r="AW9" i="13"/>
  <c r="AW22" i="13"/>
  <c r="AW17" i="13"/>
  <c r="AX15" i="13"/>
  <c r="AU25" i="13"/>
  <c r="AX12" i="13"/>
  <c r="AX26" i="13"/>
  <c r="AU26" i="13"/>
  <c r="AU21" i="13"/>
  <c r="AW24" i="13"/>
  <c r="AV14" i="13"/>
  <c r="AZ12" i="13"/>
  <c r="BB12" i="13"/>
  <c r="AZ18" i="13"/>
  <c r="AY17" i="13"/>
  <c r="AY22" i="13"/>
  <c r="BB9" i="13"/>
  <c r="BA17" i="13"/>
  <c r="AY11" i="13"/>
  <c r="AV10" i="13"/>
  <c r="AZ13" i="13"/>
  <c r="AX19" i="13"/>
  <c r="BB19" i="13"/>
  <c r="AZ24" i="13"/>
  <c r="AX17" i="13"/>
  <c r="BB21" i="13"/>
  <c r="AY25" i="13"/>
  <c r="BA25" i="13"/>
  <c r="BA24" i="13"/>
  <c r="AU19" i="13"/>
  <c r="AV18" i="13"/>
  <c r="AV20" i="13"/>
  <c r="BA12" i="13"/>
  <c r="AW12" i="13"/>
  <c r="BB24" i="13"/>
  <c r="AY26" i="13"/>
  <c r="AV19" i="13"/>
  <c r="AU11" i="13"/>
  <c r="AW20" i="13"/>
  <c r="AW18" i="13"/>
  <c r="AX11" i="13"/>
  <c r="AU13" i="13"/>
  <c r="AU22" i="13"/>
  <c r="AW21" i="13"/>
  <c r="AX14" i="13"/>
  <c r="AY16" i="13"/>
  <c r="AV22" i="13"/>
  <c r="BA13" i="13"/>
  <c r="AZ21" i="13"/>
  <c r="AV21" i="13"/>
  <c r="BB17" i="13"/>
  <c r="AY24" i="13"/>
  <c r="AW16" i="13"/>
  <c r="AU20" i="13"/>
  <c r="BB18" i="13"/>
  <c r="AU18" i="13"/>
  <c r="AZ26" i="13"/>
  <c r="AV12" i="13"/>
  <c r="AU16" i="13"/>
  <c r="AX16" i="13"/>
  <c r="AX13" i="13"/>
  <c r="AW13" i="13"/>
  <c r="AU24" i="13"/>
  <c r="BA21" i="13"/>
  <c r="AY9" i="13"/>
  <c r="AU15" i="13"/>
  <c r="AV26" i="13"/>
  <c r="AZ19" i="13"/>
  <c r="AB16" i="13"/>
  <c r="AZ11" i="13"/>
  <c r="AP18" i="30" l="1"/>
  <c r="AU3" i="13"/>
  <c r="AP12" i="13"/>
  <c r="AP16" i="13" s="1"/>
  <c r="AP20" i="13" s="1"/>
  <c r="AP22" i="13" s="1"/>
  <c r="BC9" i="13"/>
  <c r="BC19" i="13"/>
  <c r="BC12" i="13"/>
  <c r="BC25" i="13"/>
  <c r="BC15" i="13"/>
  <c r="BD15" i="13"/>
  <c r="BC16" i="13"/>
  <c r="BC18" i="13"/>
  <c r="BC22" i="13"/>
  <c r="AX10" i="13"/>
  <c r="AX22" i="13"/>
  <c r="BD12" i="13"/>
  <c r="BC14" i="13"/>
  <c r="BC13" i="13"/>
  <c r="AW26" i="13"/>
  <c r="BC21" i="13"/>
  <c r="BA19" i="13"/>
  <c r="BC10" i="13"/>
  <c r="BC24" i="13"/>
  <c r="AZ10" i="13"/>
  <c r="BC26" i="13"/>
  <c r="BD17" i="13"/>
  <c r="BD18" i="13"/>
  <c r="BC11" i="13"/>
  <c r="BD13" i="13"/>
  <c r="BC20" i="13"/>
  <c r="BC17" i="13"/>
  <c r="BD19" i="13"/>
  <c r="BD14" i="13"/>
  <c r="BD21" i="13"/>
  <c r="AU9" i="13"/>
  <c r="AB20" i="13"/>
  <c r="AZ16" i="13"/>
  <c r="AP20" i="30" l="1"/>
  <c r="BD18" i="30"/>
  <c r="AZ20" i="13"/>
  <c r="AB22" i="13"/>
  <c r="AP22" i="30" l="1"/>
  <c r="AP24" i="30" s="1"/>
  <c r="AP26" i="30" s="1"/>
  <c r="AP56" i="30" s="1"/>
  <c r="AP61" i="30" s="1"/>
  <c r="AP41" i="30"/>
  <c r="AP51" i="30" s="1"/>
  <c r="AZ22" i="13"/>
  <c r="AE26" i="14"/>
  <c r="AP53" i="30" l="1"/>
  <c r="AE9" i="13"/>
  <c r="BA26" i="14"/>
  <c r="BA9" i="13"/>
  <c r="AE11" i="13" l="1"/>
  <c r="AE16" i="13" s="1"/>
  <c r="AE10" i="30"/>
  <c r="AE13" i="30" l="1"/>
  <c r="BA10" i="30"/>
  <c r="AE20" i="13"/>
  <c r="AE29" i="30" l="1"/>
  <c r="AE20" i="30"/>
  <c r="BA13" i="30"/>
  <c r="AE22" i="13"/>
  <c r="AE41" i="30" l="1"/>
  <c r="AE22" i="30"/>
  <c r="BA20" i="30"/>
  <c r="AE38" i="30"/>
  <c r="BA38" i="30" s="1"/>
  <c r="BA29" i="30"/>
  <c r="AD17" i="15"/>
  <c r="BA10" i="15"/>
  <c r="AE24" i="30" l="1"/>
  <c r="BA22" i="30"/>
  <c r="AE51" i="30"/>
  <c r="BA41" i="30"/>
  <c r="BA17" i="15"/>
  <c r="AD10" i="13"/>
  <c r="AE53" i="30" l="1"/>
  <c r="BA51" i="30"/>
  <c r="BA53" i="30" s="1"/>
  <c r="AE26" i="30"/>
  <c r="BA24" i="30"/>
  <c r="AD11" i="13"/>
  <c r="BA10" i="13"/>
  <c r="AE56" i="30" l="1"/>
  <c r="AE61" i="30" s="1"/>
  <c r="BA26" i="30"/>
  <c r="BA11" i="13"/>
  <c r="AD16" i="13"/>
  <c r="BA61" i="30" l="1"/>
  <c r="BA56" i="30"/>
  <c r="AD20" i="13"/>
  <c r="BA16" i="13"/>
  <c r="AD22" i="13" l="1"/>
  <c r="BA20" i="13"/>
  <c r="BA22" i="13" l="1"/>
  <c r="AH46" i="30" l="1"/>
  <c r="BB46" i="30" s="1"/>
  <c r="AH51" i="30" l="1"/>
  <c r="BB51" i="30" s="1"/>
  <c r="AH53" i="30" l="1"/>
  <c r="BB53" i="30"/>
  <c r="BB10" i="18" l="1"/>
  <c r="AJ29" i="18"/>
  <c r="BB29" i="18" l="1"/>
  <c r="BB9" i="18"/>
  <c r="AJ17" i="15" l="1"/>
  <c r="BB14" i="15"/>
  <c r="BB17" i="15" l="1"/>
  <c r="AJ10" i="13"/>
  <c r="BB10" i="13" l="1"/>
  <c r="AJ11" i="13"/>
  <c r="AJ16" i="13" l="1"/>
  <c r="BB11" i="13"/>
  <c r="AJ20" i="13" l="1"/>
  <c r="BB16" i="13"/>
  <c r="AJ22" i="13" l="1"/>
  <c r="BB20" i="13"/>
  <c r="AF27" i="32"/>
  <c r="AF39" i="32" s="1"/>
  <c r="BA35" i="32"/>
  <c r="BA27" i="32" s="1"/>
  <c r="BA39" i="32" s="1"/>
  <c r="BB22" i="13" l="1"/>
  <c r="U80" i="42" l="1"/>
  <c r="N82" i="42"/>
  <c r="U82" i="42"/>
  <c r="BD21" i="14" l="1"/>
  <c r="AR9" i="13" l="1"/>
  <c r="AR10" i="30" s="1"/>
  <c r="BD26" i="14"/>
  <c r="BD9" i="13" l="1"/>
  <c r="BD10" i="30"/>
  <c r="AR12" i="30"/>
  <c r="BD12" i="30" s="1"/>
  <c r="BD14" i="15"/>
  <c r="AR11" i="30"/>
  <c r="BD11" i="30" s="1"/>
  <c r="AR10" i="13" l="1"/>
  <c r="AR11" i="13" s="1"/>
  <c r="BD17" i="15"/>
  <c r="BD9" i="15"/>
  <c r="AR13" i="30"/>
  <c r="AR29" i="30" s="1"/>
  <c r="BD10" i="13"/>
  <c r="AR20" i="30" l="1"/>
  <c r="AR41" i="30" s="1"/>
  <c r="AR51" i="30" s="1"/>
  <c r="BD51" i="30" s="1"/>
  <c r="BD13" i="30"/>
  <c r="AR16" i="13"/>
  <c r="BD11" i="13"/>
  <c r="BD29" i="30"/>
  <c r="AR22" i="30" l="1"/>
  <c r="BD20" i="30"/>
  <c r="BD41" i="30"/>
  <c r="BD22" i="30"/>
  <c r="AR24" i="30"/>
  <c r="BD16" i="13"/>
  <c r="AR20" i="13"/>
  <c r="AR26" i="30" l="1"/>
  <c r="AR56" i="30" s="1"/>
  <c r="AR61" i="30" s="1"/>
  <c r="BD24" i="30"/>
  <c r="AR22" i="13"/>
  <c r="BD22" i="13" s="1"/>
  <c r="BD20" i="13"/>
  <c r="BD26" i="30" l="1"/>
  <c r="BD56" i="30" l="1"/>
  <c r="BD61" i="30"/>
  <c r="AR38" i="30"/>
  <c r="AR53" i="30" s="1"/>
  <c r="BD38" i="30" l="1"/>
  <c r="BD53" i="30" s="1"/>
  <c r="BD24" i="13" l="1"/>
  <c r="AP42" i="48"/>
  <c r="AP54" i="48" s="1"/>
  <c r="BD54" i="48" s="1"/>
  <c r="BD42" i="48"/>
  <c r="BD37" i="48"/>
  <c r="BD39" i="48"/>
  <c r="AP56" i="48" l="1"/>
  <c r="BD56" i="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P13" authorId="0" shapeId="0" xr:uid="{F32B2A36-5777-45D5-A556-B66EB4F820D4}">
      <text>
        <r>
          <rPr>
            <b/>
            <sz val="9"/>
            <color indexed="81"/>
            <rFont val="Tahoma"/>
            <family val="2"/>
          </rPr>
          <t>Investor Relations:</t>
        </r>
        <r>
          <rPr>
            <sz val="9"/>
            <color indexed="81"/>
            <rFont val="Tahoma"/>
            <family val="2"/>
          </rPr>
          <t xml:space="preserve">
Pirapora 50% stake acquisiton was concluded in Dec/18. Considers Dec/18 Energy Production.</t>
        </r>
      </text>
    </comment>
    <comment ref="AL13" authorId="0" shapeId="0" xr:uid="{4FEA6BBB-CD3C-47D2-9EA1-0C7B13B71D10}">
      <text>
        <r>
          <rPr>
            <b/>
            <sz val="9"/>
            <color indexed="81"/>
            <rFont val="Tahoma"/>
            <family val="2"/>
          </rPr>
          <t xml:space="preserve">Investor Relations:
</t>
        </r>
        <r>
          <rPr>
            <sz val="9"/>
            <color indexed="81"/>
            <rFont val="Tahoma"/>
            <family val="2"/>
          </rPr>
          <t xml:space="preserve">The Company concluded the asset swap with EDFR on March 28, 2024, and no longer has a stake in Pirapora.
</t>
        </r>
      </text>
    </comment>
    <comment ref="J17" authorId="0" shapeId="0" xr:uid="{70C6015A-E527-4CDB-A28E-92FC7B436FB4}">
      <text>
        <r>
          <rPr>
            <b/>
            <sz val="9"/>
            <color indexed="81"/>
            <rFont val="Tahoma"/>
            <family val="2"/>
          </rPr>
          <t>Investor Relations:</t>
        </r>
        <r>
          <rPr>
            <sz val="9"/>
            <color indexed="81"/>
            <rFont val="Tahoma"/>
            <family val="2"/>
          </rPr>
          <t xml:space="preserve">
Serra das Agulhas incorporated in 2Q17. Considers Apr-Jun/17 Energy Production.</t>
        </r>
      </text>
    </comment>
    <comment ref="X19" authorId="0" shapeId="0" xr:uid="{0F5119EC-F3C7-4F6A-BB4E-BAB0BAE78B23}">
      <text>
        <r>
          <rPr>
            <b/>
            <sz val="9"/>
            <color indexed="81"/>
            <rFont val="Tahoma"/>
            <family val="2"/>
          </rPr>
          <t>Investor Relations:</t>
        </r>
        <r>
          <rPr>
            <sz val="9"/>
            <color indexed="81"/>
            <rFont val="Tahoma"/>
            <family val="2"/>
          </rPr>
          <t xml:space="preserve">
Chuí acquistion was concluded in Nov/20. Considers Dec/20 Energy Production.</t>
        </r>
      </text>
    </comment>
    <comment ref="AJ23" authorId="0" shapeId="0" xr:uid="{50A6B09D-6DCD-4423-9DDA-CB1A7120FE47}">
      <text>
        <r>
          <rPr>
            <b/>
            <sz val="9"/>
            <color indexed="81"/>
            <rFont val="Tahoma"/>
            <family val="2"/>
          </rPr>
          <t xml:space="preserve">Investor Relations:
</t>
        </r>
        <r>
          <rPr>
            <sz val="9"/>
            <color indexed="81"/>
            <rFont val="Tahoma"/>
            <family val="2"/>
          </rPr>
          <t>Goodnight 1 started its ramp-up phase in Nov/23.</t>
        </r>
      </text>
    </comment>
    <comment ref="AK23" authorId="0" shapeId="0" xr:uid="{456C3F83-512D-4EEC-BF2B-95B40C3997B6}">
      <text>
        <r>
          <rPr>
            <b/>
            <sz val="9"/>
            <color indexed="81"/>
            <rFont val="Tahoma"/>
            <family val="2"/>
          </rPr>
          <t xml:space="preserve">Investor Relations:
</t>
        </r>
        <r>
          <rPr>
            <sz val="9"/>
            <color indexed="81"/>
            <rFont val="Tahoma"/>
            <family val="2"/>
          </rPr>
          <t>Goodnight 1 reached full COD in Jan/24.</t>
        </r>
      </text>
    </comment>
    <comment ref="AM27" authorId="0" shapeId="0" xr:uid="{6EA13DC2-0266-4BD5-A0BE-66BD6C500961}">
      <text>
        <r>
          <rPr>
            <b/>
            <sz val="9"/>
            <color indexed="81"/>
            <rFont val="Tahoma"/>
            <family val="2"/>
          </rPr>
          <t xml:space="preserve">Investor Relations:
</t>
        </r>
        <r>
          <rPr>
            <sz val="9"/>
            <color indexed="81"/>
            <rFont val="Tahoma"/>
            <family val="2"/>
          </rPr>
          <t>Energy Production from Distributed Generation assets began to be cumputed by local utilities.</t>
        </r>
      </text>
    </comment>
  </commentList>
</comments>
</file>

<file path=xl/sharedStrings.xml><?xml version="1.0" encoding="utf-8"?>
<sst xmlns="http://schemas.openxmlformats.org/spreadsheetml/2006/main" count="1635" uniqueCount="642">
  <si>
    <r>
      <rPr>
        <b/>
        <sz val="8"/>
        <color theme="9"/>
        <rFont val="Poppins"/>
      </rPr>
      <t xml:space="preserve">Disclaimer: </t>
    </r>
    <r>
      <rPr>
        <sz val="8"/>
        <color theme="9"/>
        <rFont val="Poppins"/>
      </rPr>
      <t xml:space="preserve">The Material prepared by Serena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
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
This material does not constitute an offer, or an invitation or solicitation for an offer, to purchase any securities issued by the Company. This material contains statements that are forward-looking, which are only predictions and may not be deemed as guarantees of future performance.  Such forward-looking statements are and will be subject to many risks, uncertainties and factors that may cause the actual results of the Company to be materially different from any future results expressed or implied in such forward-looking statements. Readers are cautioned not to rely on any such forward-looking statements in making any investment or business decision. No representation or warranty, express or implied, is made concerning the accuracy, fairness or completeness of the information presented herein. The Company does not undertake any obligation to update or correct this material or any information contained herein. </t>
    </r>
  </si>
  <si>
    <t>Financials Worksheet</t>
  </si>
  <si>
    <t>Energy Production</t>
  </si>
  <si>
    <t>Financial KPIs - Adjusted View</t>
  </si>
  <si>
    <t>Income Statement</t>
  </si>
  <si>
    <t>Net Operating Revenue</t>
  </si>
  <si>
    <t>Operating Costs</t>
  </si>
  <si>
    <t>G&amp;A Expenses</t>
  </si>
  <si>
    <t>Net Financial Result</t>
  </si>
  <si>
    <t>Balance Sheet - Assets</t>
  </si>
  <si>
    <t>Balance Sheet - Liabilities and Equity</t>
  </si>
  <si>
    <t>Cash Flow Statement</t>
  </si>
  <si>
    <t>Indebtedness</t>
  </si>
  <si>
    <t>Asset Structure</t>
  </si>
  <si>
    <t>Assuruá 4 &amp; 5 Holding Energia S.A. - Balance Sheet and Income Statement</t>
  </si>
  <si>
    <t>Source</t>
  </si>
  <si>
    <t>Delta Complex</t>
  </si>
  <si>
    <t>Wind</t>
  </si>
  <si>
    <t>Bahia Complex</t>
  </si>
  <si>
    <t>Chuí Complex</t>
  </si>
  <si>
    <t>Goodnight Complex</t>
  </si>
  <si>
    <t>Goodnight 1</t>
  </si>
  <si>
    <t>n.a.</t>
  </si>
  <si>
    <t>Distributed Generation</t>
  </si>
  <si>
    <t>-</t>
  </si>
  <si>
    <t>Solar</t>
  </si>
  <si>
    <t>Energy Platform</t>
  </si>
  <si>
    <t>Total</t>
  </si>
  <si>
    <t>Notes:</t>
  </si>
  <si>
    <t>Location</t>
  </si>
  <si>
    <t>Delta 1</t>
  </si>
  <si>
    <t>Delta 2</t>
  </si>
  <si>
    <t>Delta 3</t>
  </si>
  <si>
    <t>Delta 5 and 6</t>
  </si>
  <si>
    <t>Delta 7 and 8</t>
  </si>
  <si>
    <t>Assuruá 3</t>
  </si>
  <si>
    <t>Gargaú</t>
  </si>
  <si>
    <t>Proinfa</t>
  </si>
  <si>
    <t>Serra das Agulhas</t>
  </si>
  <si>
    <t>Hydro - SHP</t>
  </si>
  <si>
    <t>Indaiás</t>
  </si>
  <si>
    <t>Date</t>
  </si>
  <si>
    <t>Year</t>
  </si>
  <si>
    <t>Energy Production (in GWh)</t>
  </si>
  <si>
    <t>BR Assets - Utility Scale</t>
  </si>
  <si>
    <r>
      <t>Pirapora</t>
    </r>
    <r>
      <rPr>
        <vertAlign val="superscript"/>
        <sz val="8"/>
        <color theme="3"/>
        <rFont val="Poppins"/>
      </rPr>
      <t>1</t>
    </r>
  </si>
  <si>
    <t>Hídricas</t>
  </si>
  <si>
    <r>
      <t>Pipoca</t>
    </r>
    <r>
      <rPr>
        <vertAlign val="superscript"/>
        <sz val="8"/>
        <color theme="3"/>
        <rFont val="Poppins"/>
      </rPr>
      <t>2</t>
    </r>
  </si>
  <si>
    <t>Chuí</t>
  </si>
  <si>
    <t>US Assets - Utility Scale</t>
  </si>
  <si>
    <t>DG Asset s</t>
  </si>
  <si>
    <t>DG Complex</t>
  </si>
  <si>
    <t>Total Energy Production (BR + US)</t>
  </si>
  <si>
    <t>¹ Considers Company's proportional stake of 50% until 1Q24. The Company concluded the asset swap with EDFR on March 28, 2024. The Company started to consolidate 100% of Ventos da Bahia and no longer has a stake in Pirapora.</t>
  </si>
  <si>
    <t>Adjusted KPIs (in million Reais)</t>
  </si>
  <si>
    <t>P&amp;L (in million Reais)</t>
  </si>
  <si>
    <t>Energy Purchase</t>
  </si>
  <si>
    <t>Tax Credit</t>
  </si>
  <si>
    <t>Energy Gross Profit</t>
  </si>
  <si>
    <t>Operating and maintenance costs</t>
  </si>
  <si>
    <t>O&amp;M</t>
  </si>
  <si>
    <t>Regulatory Charges</t>
  </si>
  <si>
    <t>Administrative, personnel and general expenses</t>
  </si>
  <si>
    <t>Other Operating Income (Expenses)</t>
  </si>
  <si>
    <t>Equity Income</t>
  </si>
  <si>
    <t>EBITDA</t>
  </si>
  <si>
    <t>Depreciation and amortization</t>
  </si>
  <si>
    <t>Earnings Before Interest and Taxes (EBIT)</t>
  </si>
  <si>
    <t>Net financial result</t>
  </si>
  <si>
    <t>Earnings Before Taxes (EBT)</t>
  </si>
  <si>
    <t>Income Taxes</t>
  </si>
  <si>
    <t>Net Income (Losses)</t>
  </si>
  <si>
    <t>Adjusted Energy Gross Profit (in million Reais)</t>
  </si>
  <si>
    <t>Non-controlling interest (Minority Interest in Chuí)</t>
  </si>
  <si>
    <r>
      <t>Tax Equity Partner Allocation</t>
    </r>
    <r>
      <rPr>
        <b/>
        <vertAlign val="superscript"/>
        <sz val="8"/>
        <rFont val="Poppins"/>
      </rPr>
      <t>1</t>
    </r>
  </si>
  <si>
    <t>Energy Gross Profit from JVs</t>
  </si>
  <si>
    <t>Energy Platform (proportional to 51%)</t>
  </si>
  <si>
    <r>
      <t>Pirapora (proportional to 50%)</t>
    </r>
    <r>
      <rPr>
        <vertAlign val="superscript"/>
        <sz val="8"/>
        <rFont val="Poppins"/>
      </rPr>
      <t>2</t>
    </r>
  </si>
  <si>
    <r>
      <t>Ventos da Bahia 1, 2 and 3 (proportional to 50%)</t>
    </r>
    <r>
      <rPr>
        <vertAlign val="superscript"/>
        <sz val="8"/>
        <rFont val="Poppins"/>
      </rPr>
      <t>2</t>
    </r>
  </si>
  <si>
    <t>Pipoca (proportional to 51%) and minority Interest in Arco Energia S.A.</t>
  </si>
  <si>
    <t>Adjusted Energy Gross Profit</t>
  </si>
  <si>
    <t>Adjusted EBITDA (in million Reais)</t>
  </si>
  <si>
    <t>Non-recurring items</t>
  </si>
  <si>
    <t>EBITDA from JVs</t>
  </si>
  <si>
    <t>Adjusted EBITDA</t>
  </si>
  <si>
    <t>Adjusted EBITDA Margin</t>
  </si>
  <si>
    <t>Adjusted Net Income (in million Reais)</t>
  </si>
  <si>
    <t>Tax Equity IFRS effect of interest accrual</t>
  </si>
  <si>
    <t>Adjusted Net Income</t>
  </si>
  <si>
    <t>2016 to 2020: Result equivalent to Serena Geração.</t>
  </si>
  <si>
    <t>2020: Result was restated in 2021.</t>
  </si>
  <si>
    <t>2021: Result equivalent to 1 month of Serena Energia + 11 months Serena Geração.</t>
  </si>
  <si>
    <r>
      <rPr>
        <vertAlign val="superscript"/>
        <sz val="8"/>
        <rFont val="Poppins"/>
      </rPr>
      <t>1</t>
    </r>
    <r>
      <rPr>
        <sz val="8"/>
        <rFont val="Poppins"/>
      </rPr>
      <t xml:space="preserve"> Considers PTC (Production Tax Credit) proportional allocation to Tax Equity Partner and 5% EBITDA Cash Distribution to Tax Equity Partner. </t>
    </r>
  </si>
  <si>
    <r>
      <rPr>
        <vertAlign val="superscript"/>
        <sz val="8"/>
        <rFont val="Poppins"/>
      </rPr>
      <t>2</t>
    </r>
    <r>
      <rPr>
        <sz val="8"/>
        <rFont val="Poppins"/>
      </rPr>
      <t xml:space="preserve"> Considers Company's proportional stake of 50% until 1Q24. The Company concluded the asset swap with EDFR on March 28, 2024. The Company started to consolidate 100% of Ventos da Bahia and no longer has a stake in Pirapora.</t>
    </r>
  </si>
  <si>
    <t>Base: Slide</t>
  </si>
  <si>
    <t>Income Statement (in million Reais) - IFRS</t>
  </si>
  <si>
    <t>Operating and Maintenance Costs</t>
  </si>
  <si>
    <t>Gross Profit</t>
  </si>
  <si>
    <t>Operating Income (Expenses)</t>
  </si>
  <si>
    <t>General and Administrative Expenses</t>
  </si>
  <si>
    <t>Financial Income</t>
  </si>
  <si>
    <t>Financial Expenses</t>
  </si>
  <si>
    <t>Controlling Shareholders</t>
  </si>
  <si>
    <t>Non-controlling Interests</t>
  </si>
  <si>
    <t>Net Operating Revenue (in million Reais)</t>
  </si>
  <si>
    <t>Regulated PPAs Sales ("ACR")</t>
  </si>
  <si>
    <t>CCEAR</t>
  </si>
  <si>
    <t>LER</t>
  </si>
  <si>
    <t>Bilateral PPAs Sales ("ACL")</t>
  </si>
  <si>
    <t>Spot Market ("CCEE")</t>
  </si>
  <si>
    <t>Spot Market ("Merchant - US")</t>
  </si>
  <si>
    <t>PTC Revenue</t>
  </si>
  <si>
    <t>Trading MTM - BR</t>
  </si>
  <si>
    <t>Trading MTM  - US</t>
  </si>
  <si>
    <t>Carbon Credit Sales</t>
  </si>
  <si>
    <t>Other sales</t>
  </si>
  <si>
    <t>Taxes and Deductions</t>
  </si>
  <si>
    <t>PIS/Cofins</t>
  </si>
  <si>
    <t>ICMS</t>
  </si>
  <si>
    <t>Other sales deductions</t>
  </si>
  <si>
    <t>Operating and Maintenance Cost (in million Reais)</t>
  </si>
  <si>
    <t>Carbon Credit Costs</t>
  </si>
  <si>
    <t>Depreciation and Amortization</t>
  </si>
  <si>
    <t>Tax Credit (PIS/Cofins)</t>
  </si>
  <si>
    <t>Others</t>
  </si>
  <si>
    <t>Operating and Maintenance Cost</t>
  </si>
  <si>
    <t>General and Administrative Expenses (in million Reais)</t>
  </si>
  <si>
    <t>Personnel Expenses</t>
  </si>
  <si>
    <t>Third-Party Service</t>
  </si>
  <si>
    <t>Net Financial Result (in million Reais)</t>
  </si>
  <si>
    <t>Interest on Marketable Securities</t>
  </si>
  <si>
    <t>Other Income</t>
  </si>
  <si>
    <t>Interest on Loans, Financing and Debentures and Transaction Costs</t>
  </si>
  <si>
    <t>Commission on Guarantee</t>
  </si>
  <si>
    <t>Interest on Operating Leases</t>
  </si>
  <si>
    <t>Indexation Accrual of Accounts Payable</t>
  </si>
  <si>
    <t>Other Expenses</t>
  </si>
  <si>
    <t>Indebtedness Breakdown (in million Reais)</t>
  </si>
  <si>
    <t>Asset</t>
  </si>
  <si>
    <t>Ticker</t>
  </si>
  <si>
    <t>Financial 
Institution</t>
  </si>
  <si>
    <t>Maturity</t>
  </si>
  <si>
    <t>Interest 
Payment</t>
  </si>
  <si>
    <t>Principal 
Payment</t>
  </si>
  <si>
    <t>Debt Cost 
(p.a.)</t>
  </si>
  <si>
    <t>4Q25</t>
  </si>
  <si>
    <t>3Q25</t>
  </si>
  <si>
    <t>PTMI11</t>
  </si>
  <si>
    <t>Debentures</t>
  </si>
  <si>
    <t>Semiannual</t>
  </si>
  <si>
    <t>Semiannual
(Customized)</t>
  </si>
  <si>
    <t>IPCA + 7.38%</t>
  </si>
  <si>
    <t>OMNG12</t>
  </si>
  <si>
    <t>IPCA + 7.11%</t>
  </si>
  <si>
    <t>Serena Geração</t>
  </si>
  <si>
    <t>OMGE41</t>
  </si>
  <si>
    <t>Bullet</t>
  </si>
  <si>
    <t>IPCA + 5.00%</t>
  </si>
  <si>
    <t>OMGE12</t>
  </si>
  <si>
    <t>IPCA + 4.37%</t>
  </si>
  <si>
    <t>OMGE22</t>
  </si>
  <si>
    <t>Annual</t>
  </si>
  <si>
    <t>Serena Geração²</t>
  </si>
  <si>
    <t>SVIT11</t>
  </si>
  <si>
    <t>Semiannual
(Customized )</t>
  </si>
  <si>
    <t>IPCA + 8.50%</t>
  </si>
  <si>
    <t>OMGE15</t>
  </si>
  <si>
    <t>CDI + 1.65%</t>
  </si>
  <si>
    <t>OMGE16</t>
  </si>
  <si>
    <t>CDI + 1.15%</t>
  </si>
  <si>
    <t>OMGE26</t>
  </si>
  <si>
    <t>CDI + 1.25%</t>
  </si>
  <si>
    <t>OMGE36</t>
  </si>
  <si>
    <t>IPCA + 8.08%</t>
  </si>
  <si>
    <t>Assuruá 1</t>
  </si>
  <si>
    <t>SSRU11</t>
  </si>
  <si>
    <t>IPCA + 7.81%</t>
  </si>
  <si>
    <t>Assuruá 2</t>
  </si>
  <si>
    <t>CEAD11</t>
  </si>
  <si>
    <t>IPCA + 6.66%</t>
  </si>
  <si>
    <t>Ventos da Bahia 2</t>
  </si>
  <si>
    <t>VDBF12</t>
  </si>
  <si>
    <t>IPCA + 3.87%</t>
  </si>
  <si>
    <t>Assuruá 5 Energia S.A. (Assuruá 4 and 5 Holding)</t>
  </si>
  <si>
    <t>ASSR11</t>
  </si>
  <si>
    <t>IPCA + 6.50%</t>
  </si>
  <si>
    <t>ASSR21</t>
  </si>
  <si>
    <t>Serena Energia</t>
  </si>
  <si>
    <t>SRNA11</t>
  </si>
  <si>
    <t>IPCA + 8.24%</t>
  </si>
  <si>
    <t>BNDES</t>
  </si>
  <si>
    <t>Monthly</t>
  </si>
  <si>
    <t>TJLP + 2.18%</t>
  </si>
  <si>
    <t>TJLP + 2.02%</t>
  </si>
  <si>
    <t>TJLP + 2.27%</t>
  </si>
  <si>
    <t>TJLP + 2.32%</t>
  </si>
  <si>
    <t>TJLP + 2.75%</t>
  </si>
  <si>
    <t>Ventos da Bahia 1</t>
  </si>
  <si>
    <t>TJLP + 2.50%</t>
  </si>
  <si>
    <t>TJLP + 2.47%</t>
  </si>
  <si>
    <t>BNB</t>
  </si>
  <si>
    <t>Monthly
(Customized)</t>
  </si>
  <si>
    <t>IPCA + 1.75% </t>
  </si>
  <si>
    <t>IPCA + 2.19%</t>
  </si>
  <si>
    <t>IPCA + 2.33%</t>
  </si>
  <si>
    <t>Assuruá 4I, 4II, 4III, 4IV, 4V and 4VI (Assuruá 4)</t>
  </si>
  <si>
    <t>IPCA + 2.04%</t>
  </si>
  <si>
    <t>Ventos da Bahia 3</t>
  </si>
  <si>
    <t>IPCA + 1.36%</t>
  </si>
  <si>
    <t>Assuruá 5I, 5II and 5III (Assuruá 5)</t>
  </si>
  <si>
    <t>FDNE</t>
  </si>
  <si>
    <t>IPCA + 2.30%</t>
  </si>
  <si>
    <t>Assuruá 5IV, 5V and 5VI (Assuruá 5)</t>
  </si>
  <si>
    <t>IPCA + 2.84%</t>
  </si>
  <si>
    <t>Serena US</t>
  </si>
  <si>
    <t>Offshore Loan</t>
  </si>
  <si>
    <t>Term Loan</t>
  </si>
  <si>
    <t>Quarterly</t>
  </si>
  <si>
    <t>SOFR + 1.75%</t>
  </si>
  <si>
    <t>Tax Equity</t>
  </si>
  <si>
    <t>USD + 7.90%</t>
  </si>
  <si>
    <t>Gross Debt Before Tax Equity Offset</t>
  </si>
  <si>
    <t>(-) Goodnight 1</t>
  </si>
  <si>
    <t>Gross Debt</t>
  </si>
  <si>
    <t>Customized</t>
  </si>
  <si>
    <t>Debt KPIs (Historical Data)</t>
  </si>
  <si>
    <t>Debt KPIs</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</si>
  <si>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</si>
  <si>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</si>
  <si>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</si>
  <si>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</si>
  <si>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</si>
  <si>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</si>
  <si>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</si>
  <si>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</si>
  <si>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</si>
  <si>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</si>
  <si>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</si>
  <si>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</si>
  <si>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</si>
  <si>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</si>
  <si>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</si>
  <si>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</si>
  <si>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</si>
  <si>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</si>
  <si>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</si>
  <si>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</si>
  <si>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</si>
  <si>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</si>
  <si>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3Q23</t>
  </si>
  <si>
    <t>4Q23</t>
  </si>
  <si>
    <t>1Q24</t>
  </si>
  <si>
    <t>2Q24</t>
  </si>
  <si>
    <t>3Q24</t>
  </si>
  <si>
    <t>4Q24</t>
  </si>
  <si>
    <t>1Q25</t>
  </si>
  <si>
    <t>2Q25</t>
  </si>
  <si>
    <t>Cost (%)</t>
  </si>
  <si>
    <t>Duration (years)</t>
  </si>
  <si>
    <t>Amortization Curve¹ (in million Reais)</t>
  </si>
  <si>
    <t>Consolidated Principal Amortization</t>
  </si>
  <si>
    <t>Accrued 
Interest</t>
  </si>
  <si>
    <t>Long-term Loans</t>
  </si>
  <si>
    <t>Assets (in million Reais)</t>
  </si>
  <si>
    <t>Current assets</t>
  </si>
  <si>
    <t>Cash and cash equivalents</t>
  </si>
  <si>
    <t>Trade accounts receivable</t>
  </si>
  <si>
    <t>Energy futures contract</t>
  </si>
  <si>
    <t>Other</t>
  </si>
  <si>
    <t>Non-current assets</t>
  </si>
  <si>
    <t>Marketable securities - Restricted cash</t>
  </si>
  <si>
    <t>Deferred taxes (IRPJ and CSLL)</t>
  </si>
  <si>
    <t>Investments</t>
  </si>
  <si>
    <t>Property, plant and equipment</t>
  </si>
  <si>
    <t>Intangible assets</t>
  </si>
  <si>
    <t>Total assets</t>
  </si>
  <si>
    <t xml:space="preserve">Notes: The Company restated on March 18, 2024 the financial statements for the years ended on December 31, 2023, 2022, and 2021. </t>
  </si>
  <si>
    <t>Liabilities and Equity (in million Reais)</t>
  </si>
  <si>
    <t>Current liabilities</t>
  </si>
  <si>
    <t>Trade accounts payable</t>
  </si>
  <si>
    <t>Loans, financing and debentures</t>
  </si>
  <si>
    <t>Labor and tax obligations</t>
  </si>
  <si>
    <t>Lease liabilities</t>
  </si>
  <si>
    <t>Accounts payable on acquisition business</t>
  </si>
  <si>
    <t>Non-current liabilities</t>
  </si>
  <si>
    <t>Trade and accounts payable</t>
  </si>
  <si>
    <t>Deferred tax (IRPJ and CSLL)</t>
  </si>
  <si>
    <t>Total liabilities</t>
  </si>
  <si>
    <t>Total equity</t>
  </si>
  <si>
    <t>Capital</t>
  </si>
  <si>
    <t>Treasury Shares</t>
  </si>
  <si>
    <t>Funding Costs</t>
  </si>
  <si>
    <t>Capital Reserves</t>
  </si>
  <si>
    <t>Profit Reserves</t>
  </si>
  <si>
    <t>Other Reserves</t>
  </si>
  <si>
    <t>Equity Adjustment</t>
  </si>
  <si>
    <t>Retained Earnings</t>
  </si>
  <si>
    <t>Non-Controlling Interest</t>
  </si>
  <si>
    <t>Total liabilities and equity</t>
  </si>
  <si>
    <t>Cash Flow (in million Reais)</t>
  </si>
  <si>
    <t>1Q2022</t>
  </si>
  <si>
    <t>2Q2022</t>
  </si>
  <si>
    <t>3Q2022</t>
  </si>
  <si>
    <t>4Q2022</t>
  </si>
  <si>
    <t>Loss before taxes on income</t>
  </si>
  <si>
    <t>Adjustments for noncash items:</t>
  </si>
  <si>
    <t>Equity in results of investees</t>
  </si>
  <si>
    <t>Accrued interest on loans, financing, debenture and transaction cost amortization</t>
  </si>
  <si>
    <t>Accrued interest on leases</t>
  </si>
  <si>
    <t>Accrued Income on marketable securities</t>
  </si>
  <si>
    <t>Accrued income on financial instruments - MTM trading portfolio</t>
  </si>
  <si>
    <t>Non-cash effects</t>
  </si>
  <si>
    <t>PTC Tax Credit Allocated to Tax Equity</t>
  </si>
  <si>
    <t>Changes in assets/ liabilities</t>
  </si>
  <si>
    <t>Decrease (increase) in trade account receivable</t>
  </si>
  <si>
    <t>Decrease (increase) in other assets</t>
  </si>
  <si>
    <t>PTC tax recoverable (amortizing Tax Equity Balance)</t>
  </si>
  <si>
    <t>Increase (decrease) in trade account payable</t>
  </si>
  <si>
    <t>Increase (decrease) in other liabilities</t>
  </si>
  <si>
    <t>Cash flow from operating activities</t>
  </si>
  <si>
    <t>Dividend received</t>
  </si>
  <si>
    <t>Interest paid on loan, financing and debenture</t>
  </si>
  <si>
    <t>Income taxes paid</t>
  </si>
  <si>
    <t>Net cash generated by (used in) operating activities</t>
  </si>
  <si>
    <t>Cash flow from investing activities</t>
  </si>
  <si>
    <t>Acquisition of investments</t>
  </si>
  <si>
    <t>Additions to property and equipment and intangible assets</t>
  </si>
  <si>
    <t>Recurring</t>
  </si>
  <si>
    <t>Growth</t>
  </si>
  <si>
    <t>Advance for future capital increase in subsidiaries</t>
  </si>
  <si>
    <t/>
  </si>
  <si>
    <t>Marketable securities - restricted cash</t>
  </si>
  <si>
    <t>Cash flow (used in) investing activities</t>
  </si>
  <si>
    <t>Cash flow from financing activities</t>
  </si>
  <si>
    <t xml:space="preserve">New loans, financing and debenture </t>
  </si>
  <si>
    <t xml:space="preserve">Amortization of loans, financing and debenture </t>
  </si>
  <si>
    <t>Capital Increase by non-controlling shareholders in subsidiaries</t>
  </si>
  <si>
    <t>Capital Increase</t>
  </si>
  <si>
    <t>Leases paid</t>
  </si>
  <si>
    <t>Dividends Paid</t>
  </si>
  <si>
    <t>Other Financing Activities</t>
  </si>
  <si>
    <t xml:space="preserve">Cash flow generated by financing activities </t>
  </si>
  <si>
    <t xml:space="preserve">Increase (decrease) in cash and cash equivalents </t>
  </si>
  <si>
    <t>Effects of exchange rate changes on cash and cash equivalents</t>
  </si>
  <si>
    <t>Increase (decrease) in cash and cash equivalents  after FX</t>
  </si>
  <si>
    <t>Serena Energia S.A.' Companies</t>
  </si>
  <si>
    <t>% Stake</t>
  </si>
  <si>
    <t>Accounting Consolidation</t>
  </si>
  <si>
    <t>Classification</t>
  </si>
  <si>
    <t>Comercialização</t>
  </si>
  <si>
    <t>Serena Comercializadora de Energia S.A.</t>
  </si>
  <si>
    <t>São Paulo</t>
  </si>
  <si>
    <t>Full</t>
  </si>
  <si>
    <t>Controlled - Indirect</t>
  </si>
  <si>
    <t>Serena Geração S.A.</t>
  </si>
  <si>
    <t>Controlled - Direct</t>
  </si>
  <si>
    <t>Holding</t>
  </si>
  <si>
    <t>Energizou Comercializadora de Energia S.A.</t>
  </si>
  <si>
    <t>Ativos operacionais</t>
  </si>
  <si>
    <t>Bahia</t>
  </si>
  <si>
    <t>Assuruá 1 Energia S.A.</t>
  </si>
  <si>
    <t>Assuruá 1 - Holding</t>
  </si>
  <si>
    <t>Assuruá 1 I Energia S.A.</t>
  </si>
  <si>
    <t>Assuruá 1 - SPE</t>
  </si>
  <si>
    <t>Assuruá 1 II Energia S.A.</t>
  </si>
  <si>
    <t>Assuruá 1 III Energia S.A.</t>
  </si>
  <si>
    <t>Assuruá 3 Energia S.A.</t>
  </si>
  <si>
    <t>Assuruá 3 - Holding</t>
  </si>
  <si>
    <t>Assuruá 3 I Energia S.A.</t>
  </si>
  <si>
    <t>Assuruá 3 - SPE</t>
  </si>
  <si>
    <t>Assuruá 3 II Energia S.A.</t>
  </si>
  <si>
    <t>Assuruá 4 e 5 Holding Energia .S.A</t>
  </si>
  <si>
    <t>Assuruá 4 and 5 - Holding</t>
  </si>
  <si>
    <t>Assuruá 5 Subholding Energia S.A.</t>
  </si>
  <si>
    <t>Assuruá 5 I Energia S.A.</t>
  </si>
  <si>
    <t>Assuruá 5 - SPE</t>
  </si>
  <si>
    <t>Assuruá 5 II Energia S.A.</t>
  </si>
  <si>
    <t>Assuruá 5 III Energia S.A.</t>
  </si>
  <si>
    <t>Assuruá 5 IV Energia S.A.</t>
  </si>
  <si>
    <t>Assuruá 5 V Energia S.A.</t>
  </si>
  <si>
    <t>Assuruá 5 VI Energia S.A.</t>
  </si>
  <si>
    <t>Assuruá 4 Subholding I Energia S.A.</t>
  </si>
  <si>
    <t>Assuruá 4 - Holding (3 SPEs)</t>
  </si>
  <si>
    <t>Assuruá 2 Energia S.A.</t>
  </si>
  <si>
    <t>Assuruá 2 - Holding</t>
  </si>
  <si>
    <t>Delta 1 Energia S.A.</t>
  </si>
  <si>
    <t>Piauí</t>
  </si>
  <si>
    <t>Delta 1 - Holding</t>
  </si>
  <si>
    <t>Delta 1 I Energia S.A.</t>
  </si>
  <si>
    <t>Delta 1 - SPE</t>
  </si>
  <si>
    <t>Delta 1 II Energia S.A.</t>
  </si>
  <si>
    <t>Delta 1 III Energia S.A.</t>
  </si>
  <si>
    <t>Delta 2 Energia S.A.</t>
  </si>
  <si>
    <t>Delta 2 - Holding</t>
  </si>
  <si>
    <t>Delta 2 I Energia S.A.</t>
  </si>
  <si>
    <t>Delta 2 - SPE</t>
  </si>
  <si>
    <t>Delta 2 II Energia S.A.</t>
  </si>
  <si>
    <t>Delta 2 III Energia S.A.</t>
  </si>
  <si>
    <t>Delta 3 Energia S.A.</t>
  </si>
  <si>
    <t>Maranhão</t>
  </si>
  <si>
    <t>Delta 3 - Holding</t>
  </si>
  <si>
    <t>Delta 3 I Energia S.A.</t>
  </si>
  <si>
    <t>Delta 3 - SPE</t>
  </si>
  <si>
    <t>Delta 3 II Energia S.A.</t>
  </si>
  <si>
    <t>Delta 3 III Energia S.A.</t>
  </si>
  <si>
    <t>Delta 3 IV Energia S.A.</t>
  </si>
  <si>
    <t>Delta 3 V Energia S.A.</t>
  </si>
  <si>
    <t>Delta 3 VI Energia S.A.</t>
  </si>
  <si>
    <t>Delta 3 VII Energia S.A.</t>
  </si>
  <si>
    <t>Delta 3 VIII Energia S.A.</t>
  </si>
  <si>
    <t>Delta 5 I Energia S.A.</t>
  </si>
  <si>
    <t>Delta 5 - SPE</t>
  </si>
  <si>
    <t>Delta 5 II Energia S.A.</t>
  </si>
  <si>
    <t>Delta 6 I Energia S.A.</t>
  </si>
  <si>
    <t>Delta 6 - SPE</t>
  </si>
  <si>
    <t>Delta 6 II Energia S.A.</t>
  </si>
  <si>
    <t>Delta 7 e 8 Holding S.A.</t>
  </si>
  <si>
    <t>Delta 7 and 8 - Holding</t>
  </si>
  <si>
    <t>Delta 7 I Energia S.A.</t>
  </si>
  <si>
    <t>Delta 7 - SPE</t>
  </si>
  <si>
    <t>Delta 7 II Energia S.A.</t>
  </si>
  <si>
    <t>Delta 8 I Energia S.A.</t>
  </si>
  <si>
    <t>Delta 8 - SPE</t>
  </si>
  <si>
    <t>Indaiá Grande Energia S.A.</t>
  </si>
  <si>
    <t>Mato Grosso do Sul</t>
  </si>
  <si>
    <t>Indaiás - SPE</t>
  </si>
  <si>
    <t>Indaiazinho Energia S.A.</t>
  </si>
  <si>
    <t>Minas Gerais</t>
  </si>
  <si>
    <t>Assuruá 4 VI Energia S.A.</t>
  </si>
  <si>
    <t>Assuruá 4 - SPE</t>
  </si>
  <si>
    <t>Assuruá 4 V Energia S.A.</t>
  </si>
  <si>
    <t>Serena Desenvolvimento de Energia Subholding I S.A.</t>
  </si>
  <si>
    <t>Assuruá 4 I Energia S.A.</t>
  </si>
  <si>
    <t>Assuruá 4 IV Energia S.A.</t>
  </si>
  <si>
    <t>Assuruá 4 III Energia S.A.</t>
  </si>
  <si>
    <t>Assuruá 4 II Energia S.A.</t>
  </si>
  <si>
    <t>Rio Grande do Sul</t>
  </si>
  <si>
    <t>Assuruá 4 Subholding II Energia S.A.</t>
  </si>
  <si>
    <t>Serena Chuí Holding Energia S.A.</t>
  </si>
  <si>
    <t>GD Parnaíba Energia S.A.</t>
  </si>
  <si>
    <t>Serena UC Energia S.A.</t>
  </si>
  <si>
    <t>Assuruá 2 I Energia S.A.</t>
  </si>
  <si>
    <t>Assuruá 2 - SPE</t>
  </si>
  <si>
    <t>Assuruá 2 II Energia S.A.</t>
  </si>
  <si>
    <t>Assuruá 2 III Energia S.A.</t>
  </si>
  <si>
    <t>Assuruá 2 IV Energia S.A.</t>
  </si>
  <si>
    <t>Assuruá 2 V Energia S.A.</t>
  </si>
  <si>
    <t>Assuruá 2 VI Energia S.A.</t>
  </si>
  <si>
    <t>Assuruá 2 VII Energia S.A.</t>
  </si>
  <si>
    <t>Assuruá 2 VIII Energia S.A.</t>
  </si>
  <si>
    <t>Assuruá 2 IX Energia S.A.</t>
  </si>
  <si>
    <t>Assuruá 2 X Energia S.A.</t>
  </si>
  <si>
    <t>MEP</t>
  </si>
  <si>
    <t>Serra das Agulhas Energia S.A.</t>
  </si>
  <si>
    <t>Serra das Agulhas - SPE</t>
  </si>
  <si>
    <t>Joint Venture</t>
  </si>
  <si>
    <t>Ventos da Bahia 1 Geração de Energia S.A.</t>
  </si>
  <si>
    <t>Ventos da Bahia 1 - Holding</t>
  </si>
  <si>
    <t>Ventos da Bahia 1 - SPE</t>
  </si>
  <si>
    <t>Ventos da Bahia 2 Geração de Energia S.A.</t>
  </si>
  <si>
    <t>Ventos da Bahia 2 - Holding</t>
  </si>
  <si>
    <t>Ventos da Bahia 2 - SPE</t>
  </si>
  <si>
    <t>Ventos da Bahia 3 Geração de Energia S.A.</t>
  </si>
  <si>
    <t>Ventos da Bahia 3 - Holding</t>
  </si>
  <si>
    <t>Ventos da Bahia 3 - SPE</t>
  </si>
  <si>
    <t>Ativos em desenvolvimento</t>
  </si>
  <si>
    <t>Serena Desenvolvimento S.A.</t>
  </si>
  <si>
    <t>Arco Energia S.A.</t>
  </si>
  <si>
    <t>Arco DG Assets - Holding</t>
  </si>
  <si>
    <t>Arco Energia T1 S.A.</t>
  </si>
  <si>
    <t>Arco DG Assets - SPE</t>
  </si>
  <si>
    <t>Arco Energia T2 S.A.</t>
  </si>
  <si>
    <t>Arco Energia 3 S.A.</t>
  </si>
  <si>
    <t>Arco Energia 4 S.A.</t>
  </si>
  <si>
    <t>Arco Energia 5 S.A.</t>
  </si>
  <si>
    <t>Arco Energia 6 S.A.</t>
  </si>
  <si>
    <t>Assuruá 6 Energia S.A.</t>
  </si>
  <si>
    <t>Delta MA I Energia S.A.</t>
  </si>
  <si>
    <t>Delta MA II Energia S.A.</t>
  </si>
  <si>
    <t>Serena Desenvolvimento Comercializadora de Energia Ltda</t>
  </si>
  <si>
    <t>Delta MA III Energia S.A.</t>
  </si>
  <si>
    <t>Delta MA IV Energia S.A.</t>
  </si>
  <si>
    <t>Delta MA V Energia S.A.</t>
  </si>
  <si>
    <t>Delta MA VI Energia S.A.</t>
  </si>
  <si>
    <t>Sol 345 Energia S.A.</t>
  </si>
  <si>
    <t>Serena Desenvolvimento de Energia 14 S.A.</t>
  </si>
  <si>
    <t>Serena Desenvolvimento de Energia 16 S.A.</t>
  </si>
  <si>
    <t>Serena Desenvolvimento de Energia 17 S.A.</t>
  </si>
  <si>
    <t>Serena Desenvolvimento de Energia 19 S.A.</t>
  </si>
  <si>
    <t>Serena Desenvolvimento de Energia 22 S.A.</t>
  </si>
  <si>
    <t>Emana Investimento de Energia S.A.</t>
  </si>
  <si>
    <t>DG Assets</t>
  </si>
  <si>
    <t>Serena Desenvolvimento de Energia 27 S.A.</t>
  </si>
  <si>
    <t>Serena Desenvolvimento de Energia 28 S.A.</t>
  </si>
  <si>
    <t>Sol 5 Energia S.A.</t>
  </si>
  <si>
    <t>Serena Desenvolvimento de Energia 30 S.A.</t>
  </si>
  <si>
    <t>Sol 1 Energia S.A.</t>
  </si>
  <si>
    <t>Sol 2 Energia S.A.</t>
  </si>
  <si>
    <t>Serena Desenvolvimento de Energia 33 S.A.</t>
  </si>
  <si>
    <t>Serena Desenvolvimento de Energia 34 S.A.</t>
  </si>
  <si>
    <t>Serena Desenvolvimento de Energia 35 S.A.</t>
  </si>
  <si>
    <t>Serena Desenvolvimento de Energia 37 S.A.</t>
  </si>
  <si>
    <t>Serena Desenvolvimento de Energia 38 S.A.</t>
  </si>
  <si>
    <t>Serena Desenvolvimento de Energia 39 S.A.</t>
  </si>
  <si>
    <t>Serena Desenvolvimento de Energia 40 S.A.</t>
  </si>
  <si>
    <t>Delta Maranhão Holding Energia S.A.</t>
  </si>
  <si>
    <t>Serena Desenvolvimento de Energia 41 S.A.</t>
  </si>
  <si>
    <t>Serena Desenvolvimento de Energia 42 S.A.</t>
  </si>
  <si>
    <t>Serena Desenvolvimento de Energia 43 S.A.</t>
  </si>
  <si>
    <t>Serena Desenvolvimento de Energia 44 S.A.</t>
  </si>
  <si>
    <t>Serena Desenvolvimento de Energia 45 S.A.</t>
  </si>
  <si>
    <t xml:space="preserve">KPIs (in million Reais) </t>
  </si>
  <si>
    <t>Balance Sheet (in million Reais)</t>
  </si>
  <si>
    <t>Profit reserves</t>
  </si>
  <si>
    <t>Retained earnings</t>
  </si>
  <si>
    <t>Income Statement (in million Reais)</t>
  </si>
  <si>
    <t>EBIT</t>
  </si>
  <si>
    <t>Financial income</t>
  </si>
  <si>
    <t>Financial expenses</t>
  </si>
  <si>
    <t>EBT</t>
  </si>
  <si>
    <t>Income taxes</t>
  </si>
  <si>
    <t xml:space="preserve"> Net income (Losses) </t>
  </si>
  <si>
    <t>Recoverable taxes</t>
  </si>
  <si>
    <t>Related parties</t>
  </si>
  <si>
    <t>Equity adjustment</t>
  </si>
  <si>
    <t>Non-controlling interest</t>
  </si>
  <si>
    <t>Other operating income (expenses)</t>
  </si>
  <si>
    <t>Equity income</t>
  </si>
  <si>
    <t xml:space="preserve"> </t>
  </si>
  <si>
    <t>Net Income from JVs</t>
  </si>
  <si>
    <t>1Q26</t>
  </si>
  <si>
    <t>Serena Geração S.A. - Balance Sheet and Income Statement</t>
  </si>
  <si>
    <t>Issuance Amount¹</t>
  </si>
  <si>
    <t>Issuance Date</t>
  </si>
  <si>
    <t>Outstanding Balance Mar/26¹</t>
  </si>
  <si>
    <t>OMGE17</t>
  </si>
  <si>
    <t>CDI + 0.89%</t>
  </si>
  <si>
    <t>OMGE27</t>
  </si>
  <si>
    <t>CDI + 1.02%</t>
  </si>
  <si>
    <t>OMGE37</t>
  </si>
  <si>
    <t>CDI + 1.14%</t>
  </si>
  <si>
    <t>Arco Energia (Arco T1)</t>
  </si>
  <si>
    <t>Commercial Note</t>
  </si>
  <si>
    <t>CDI + 0.95%</t>
  </si>
  <si>
    <t>TJLP + 2.45%</t>
  </si>
  <si>
    <t>CEF</t>
  </si>
  <si>
    <t>TJLP + 4.30%</t>
  </si>
  <si>
    <t>SOFR + 2.40%</t>
  </si>
  <si>
    <t>Revenues</t>
  </si>
  <si>
    <t>Tax Credit Adjustments</t>
  </si>
  <si>
    <t>Advance for Future Capital Increase</t>
  </si>
  <si>
    <t>Loss on disposal of investments</t>
  </si>
  <si>
    <t>Serena Bahia Holding S.A.</t>
  </si>
  <si>
    <t>Serena Bahia II S.A.</t>
  </si>
  <si>
    <t>Serena Bahia III S.A.</t>
  </si>
  <si>
    <t>Quixabeira Energia S.A.</t>
  </si>
  <si>
    <t>Serena GD 1 S.A.</t>
  </si>
  <si>
    <t>—</t>
  </si>
  <si>
    <t>Serena GD 2 S.A.</t>
  </si>
  <si>
    <t>Serena GD 3 S.A.</t>
  </si>
  <si>
    <t>Serena GD 4 S.A.</t>
  </si>
  <si>
    <t>Serena GD 5 S.A.</t>
  </si>
  <si>
    <t>Serena GD 6 S.A.</t>
  </si>
  <si>
    <t>Serena GD 7 S.A.</t>
  </si>
  <si>
    <t>Serena GD 8 S.A.</t>
  </si>
  <si>
    <t>Serena GD 9 S.A.</t>
  </si>
  <si>
    <t>Serena GD 10 S.A.</t>
  </si>
  <si>
    <t>Serena GD 11 S.A.</t>
  </si>
  <si>
    <t>Serena GD 12 S.A.</t>
  </si>
  <si>
    <t>Serena GD 13 S.A.</t>
  </si>
  <si>
    <t>Serena Desenvolvimento de Energia 36 S.A.</t>
  </si>
  <si>
    <t>Arco Energia 1 S.A.</t>
  </si>
  <si>
    <t>Stima Piauí Energia S.A.</t>
  </si>
  <si>
    <t>Emana Piauí Energia S.A.</t>
  </si>
  <si>
    <t>Serra do Ramalho Energia S.A.</t>
  </si>
  <si>
    <t>Serena Power LLC</t>
  </si>
  <si>
    <t>EUA</t>
  </si>
  <si>
    <t>Omega US Holding I, LLC</t>
  </si>
  <si>
    <t>Omega US Holding II, LLC</t>
  </si>
  <si>
    <t>FGE Goodnight, LLC</t>
  </si>
  <si>
    <t>Texas, EUA</t>
  </si>
  <si>
    <t>FGE Goodnight Wind Project, LLC</t>
  </si>
  <si>
    <t>FGE Goodnight I, LLC</t>
  </si>
  <si>
    <t>FGE Goodnight II, LLC</t>
  </si>
  <si>
    <t>Goodnight I Class B Holdco, LLC</t>
  </si>
  <si>
    <t>Goodnight I Class B Member, LLC</t>
  </si>
  <si>
    <t>Goodnight I TE Partners, LLC</t>
  </si>
  <si>
    <t>Goodnight II Class B Holdco, LLC</t>
  </si>
  <si>
    <t>Goodnight II Class B Member, LLC</t>
  </si>
  <si>
    <t>Goodnight II TE Partners, LLC</t>
  </si>
  <si>
    <t>AEG Goodnight Wind I, LLC</t>
  </si>
  <si>
    <t>Serenity Wind, LLC</t>
  </si>
  <si>
    <t>Serenity Wind 1, LLC</t>
  </si>
  <si>
    <t>Serenity Wind 2, LLC</t>
  </si>
  <si>
    <t>Serenity Wind 3, LLC</t>
  </si>
  <si>
    <t>Serenity Wind 4, LLC</t>
  </si>
  <si>
    <t>Sunrise Renewables, LLC</t>
  </si>
  <si>
    <t>Sunrise Solar 1, LLC</t>
  </si>
  <si>
    <t>Sunrise Solar 2, LLC</t>
  </si>
  <si>
    <t>Sunrise Solar 3, LLC</t>
  </si>
  <si>
    <t>Omega Green Deer, LLC</t>
  </si>
  <si>
    <t>Consórcio Assuruá 5 II</t>
  </si>
  <si>
    <t>Consórcio Ventos e Águas</t>
  </si>
  <si>
    <t>Brasil</t>
  </si>
  <si>
    <t>Consórcio Serena &amp; Cargill</t>
  </si>
  <si>
    <t>2Q23</t>
  </si>
  <si>
    <t>Total
Ammount
(Mar 31, 2026)</t>
  </si>
  <si>
    <t>Serena Power Offshore Loan</t>
  </si>
  <si>
    <t>Serena Chuí I Energia S.A.</t>
  </si>
  <si>
    <t>Serena Bahia - SPE</t>
  </si>
  <si>
    <t>Quixabeira - SPE</t>
  </si>
  <si>
    <t>Serena GD - SPE</t>
  </si>
  <si>
    <t>Stima - SPE</t>
  </si>
  <si>
    <t>Emana - SPE</t>
  </si>
  <si>
    <t>Serra do Ramalho - SPE</t>
  </si>
  <si>
    <t>Serena USA - Holding</t>
  </si>
  <si>
    <t>Omega USA - Holding</t>
  </si>
  <si>
    <t>Goodnight - Holding</t>
  </si>
  <si>
    <t>Goodnight - SPE</t>
  </si>
  <si>
    <t>Goodnight - Investment Vehicle</t>
  </si>
  <si>
    <t>Serenity - Holding</t>
  </si>
  <si>
    <t>Serenity - SPE</t>
  </si>
  <si>
    <t>Sunrise - Holding</t>
  </si>
  <si>
    <t>Sunrise - SPE</t>
  </si>
  <si>
    <t>Omega Green Deer - SPE</t>
  </si>
  <si>
    <t>Assuruá 5 - Consortium</t>
  </si>
  <si>
    <t>Ventos e Águas - Consortium</t>
  </si>
  <si>
    <t>Serena &amp; Cargill - Consortium</t>
  </si>
  <si>
    <t>Bahia Holding</t>
  </si>
  <si>
    <t>Ventos da Bahia F1 I Energia S.A.</t>
  </si>
  <si>
    <t>Ventos da Bahia F1 II Energia S.A.</t>
  </si>
  <si>
    <t>Ventos da Bahia F1 III Energia S.A.</t>
  </si>
  <si>
    <t>Ventos da Bahia F2 I Energia S.A.</t>
  </si>
  <si>
    <t>Ventos da Bahia F2 II Energia S.A.</t>
  </si>
  <si>
    <t>Ventos da Bahia F2 III Energia S.A.</t>
  </si>
  <si>
    <t>Ventos da Bahia F2 IV Energia S.A.</t>
  </si>
  <si>
    <t>Ventos da Bahia F3 I Energia S.A.</t>
  </si>
  <si>
    <t>Ventos da Bahia F3 II Energia S.A.</t>
  </si>
  <si>
    <t>Ventos da Bahia F3 III Energia S.A.</t>
  </si>
  <si>
    <t>Ventos da Bahia F3 IV Energia S.A.</t>
  </si>
  <si>
    <t>² Considers 100% of Pipoca. The Company no longer holds a stake in Pipoca as of March 31, 2026</t>
  </si>
  <si>
    <r>
      <rPr>
        <vertAlign val="superscript"/>
        <sz val="8"/>
        <rFont val="Poppins"/>
      </rPr>
      <t>1</t>
    </r>
    <r>
      <rPr>
        <sz val="8"/>
        <rFont val="Poppins"/>
      </rPr>
      <t xml:space="preserve"> The Company no longer holds a stake in Pipoca as of March 31,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</si>
</sst>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2">
    <numFmt numFmtId="41" formatCode="_-* #,##0_-;\-* #,##0_-;_-* &quot;-&quot;_-;_-@_-"/>
    <numFmt numFmtId="44" formatCode="_-&quot;R$&quot;\ * #,##0.00_-;\-&quot;R$&quot;\ * #,##0.00_-;_-&quot;R$&quot;\ * &quot;-&quot;??_-;_-@_-"/>
    <numFmt numFmtId="43" formatCode="_-* #,##0.00_-;\-* #,##0.00_-;_-* &quot;-&quot;??_-;_-@_-"/>
    <numFmt numFmtId="164" formatCode="&quot;$&quot;#,##0.00_);[Red]\(&quot;$&quot;#,##0.00\)"/>
    <numFmt numFmtId="165" formatCode="_(&quot;$&quot;* #,##0.00_);_(&quot;$&quot;* \(#,##0.00\);_(&quot;$&quot;* &quot;-&quot;??_);_(@_)"/>
    <numFmt numFmtId="166" formatCode="0.0"/>
    <numFmt numFmtId="167" formatCode="#,##0.0"/>
    <numFmt numFmtId="168" formatCode="#,##0.00000000000;#,##0.00000000000;&quot;-&quot;"/>
    <numFmt numFmtId="169" formatCode="#,##0.0;\(#,##0.0\);&quot;-&quot;;"/>
    <numFmt numFmtId="170" formatCode="#,##0.0;\(#,##0.0\);&quot;-&quot;"/>
    <numFmt numFmtId="171" formatCode="#,##0.000"/>
    <numFmt numFmtId="172" formatCode="#,##0.00000"/>
    <numFmt numFmtId="173" formatCode="0.000"/>
    <numFmt numFmtId="174" formatCode="#,##0.0000;\(#,##0.0000\);&quot;-&quot;"/>
    <numFmt numFmtId="175" formatCode="#,##0.000;\(#,##0.000\);&quot;-&quot;"/>
    <numFmt numFmtId="176" formatCode="#,##0.00;\(#,##0.00\);&quot;-&quot;"/>
    <numFmt numFmtId="177" formatCode="[$-409]mmm\-yy;@"/>
    <numFmt numFmtId="178" formatCode="0.0%"/>
    <numFmt numFmtId="179" formatCode="0_ ;\-0\ "/>
    <numFmt numFmtId="180" formatCode="0.000000"/>
    <numFmt numFmtId="181" formatCode="[$-416]mmm\-yy;@"/>
    <numFmt numFmtId="182" formatCode="#,##0.0_ ;\(\-#,##0.0\)"/>
    <numFmt numFmtId="183" formatCode="_-* #,##0.00\ [$€-1]_-;\-* #,##0.00\ [$€-1]_-;_-* &quot;-&quot;??\ [$€-1]_-"/>
    <numFmt numFmtId="184" formatCode="#,##0.00;\-#,##0.00_-"/>
    <numFmt numFmtId="185" formatCode="#,##0_);\(#,##0\);&quot;-  &quot;;&quot; &quot;@&quot; &quot;"/>
    <numFmt numFmtId="186" formatCode="#,##0&quot; &quot;;&quot;(&quot;#,##0&quot;)&quot;;&quot;-  &quot;;&quot; &quot;@&quot; &quot;"/>
    <numFmt numFmtId="187" formatCode="#,##0.00_ ;\-#,##0.00\ "/>
    <numFmt numFmtId="188" formatCode="#,##0.0000"/>
    <numFmt numFmtId="189" formatCode="#,##0.0_);\(#,##0.0\)"/>
    <numFmt numFmtId="190" formatCode="#,##0;\(#,##0\);&quot;-&quot;"/>
    <numFmt numFmtId="191" formatCode="#,##0.00000000000000"/>
    <numFmt numFmtId="192" formatCode="#,##0.000000000000000"/>
  </numFmts>
  <fonts count="108">
    <font>
      <sz val="11"/>
      <color theme="1"/>
      <name val="Calibri"/>
      <family val="2"/>
      <scheme val="minor"/>
    </font>
    <font>
      <sz val="8"/>
      <color theme="3"/>
      <name val="Poppins"/>
    </font>
    <font>
      <b/>
      <sz val="8"/>
      <color theme="8"/>
      <name val="Poppins"/>
    </font>
    <font>
      <b/>
      <sz val="8"/>
      <color theme="3"/>
      <name val="Poppins"/>
    </font>
    <font>
      <sz val="8"/>
      <name val="Poppins"/>
    </font>
    <font>
      <b/>
      <sz val="8"/>
      <name val="Poppins"/>
    </font>
    <font>
      <i/>
      <sz val="8"/>
      <color theme="4"/>
      <name val="Poppins"/>
    </font>
    <font>
      <sz val="9"/>
      <color indexed="81"/>
      <name val="Tahoma"/>
      <family val="2"/>
    </font>
    <font>
      <b/>
      <sz val="9"/>
      <color indexed="81"/>
      <name val="Tahoma"/>
      <family val="2"/>
    </font>
    <font>
      <i/>
      <sz val="8"/>
      <name val="Poppins"/>
    </font>
    <font>
      <u/>
      <sz val="11"/>
      <color theme="10"/>
      <name val="Calibri"/>
      <family val="2"/>
      <scheme val="minor"/>
    </font>
    <font>
      <sz val="11"/>
      <color theme="1"/>
      <name val="Calibri"/>
      <family val="2"/>
      <scheme val="minor"/>
    </font>
    <font>
      <b/>
      <sz val="8"/>
      <color theme="9"/>
      <name val="Poppins"/>
    </font>
    <font>
      <sz val="8"/>
      <color theme="9"/>
      <name val="Poppins"/>
    </font>
    <font>
      <b/>
      <sz val="14"/>
      <color theme="9"/>
      <name val="Serena"/>
      <family val="3"/>
    </font>
    <font>
      <sz val="8"/>
      <color theme="1"/>
      <name val="Poppins"/>
    </font>
    <font>
      <b/>
      <sz val="8"/>
      <color theme="1"/>
      <name val="Serena"/>
      <family val="3"/>
    </font>
    <font>
      <sz val="8"/>
      <color rgb="FF181818"/>
      <name val="Poppins"/>
    </font>
    <font>
      <u/>
      <sz val="8"/>
      <color rgb="FF0070C0"/>
      <name val="Poppins"/>
    </font>
    <font>
      <b/>
      <u/>
      <sz val="10"/>
      <color theme="1"/>
      <name val="Poppins"/>
    </font>
    <font>
      <u/>
      <sz val="10"/>
      <color theme="3"/>
      <name val="Poppins"/>
    </font>
    <font>
      <b/>
      <sz val="12"/>
      <color theme="3"/>
      <name val="Poppins"/>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vertAlign val="superscript"/>
      <sz val="8"/>
      <color theme="3"/>
      <name val="Poppins"/>
    </font>
    <font>
      <sz val="10"/>
      <name val="Arial"/>
      <family val="2"/>
    </font>
    <font>
      <sz val="11"/>
      <color theme="1"/>
      <name val="Arial"/>
      <family val="2"/>
    </font>
    <font>
      <sz val="9"/>
      <color theme="1"/>
      <name val="Arial"/>
      <family val="2"/>
    </font>
    <font>
      <sz val="10"/>
      <color theme="1"/>
      <name val="Arial"/>
      <family val="2"/>
    </font>
    <font>
      <sz val="12"/>
      <color theme="1"/>
      <name val="Calibri"/>
      <family val="2"/>
      <scheme val="minor"/>
    </font>
    <font>
      <sz val="8"/>
      <color theme="1"/>
      <name val="Arial"/>
      <family val="2"/>
    </font>
    <font>
      <b/>
      <sz val="8"/>
      <color theme="1"/>
      <name val="Arial"/>
      <family val="2"/>
    </font>
    <font>
      <b/>
      <sz val="8"/>
      <color theme="0"/>
      <name val="Arial"/>
      <family val="2"/>
    </font>
    <font>
      <sz val="8"/>
      <name val="Arial"/>
      <family val="2"/>
    </font>
    <font>
      <sz val="11"/>
      <name val="Calibri"/>
      <family val="2"/>
      <scheme val="minor"/>
    </font>
    <font>
      <sz val="8"/>
      <color theme="0"/>
      <name val="Arial"/>
      <family val="2"/>
    </font>
    <font>
      <b/>
      <sz val="13"/>
      <color theme="3"/>
      <name val="Arial"/>
      <family val="2"/>
    </font>
    <font>
      <sz val="8"/>
      <color theme="1"/>
      <name val="ArialMT"/>
      <family val="2"/>
    </font>
    <font>
      <b/>
      <sz val="8"/>
      <color theme="3"/>
      <name val="Arial"/>
      <family val="2"/>
    </font>
    <font>
      <sz val="8"/>
      <color theme="3"/>
      <name val="Arial"/>
      <family val="2"/>
    </font>
    <font>
      <b/>
      <sz val="15"/>
      <color theme="3"/>
      <name val="Arial"/>
      <family val="2"/>
    </font>
    <font>
      <b/>
      <sz val="8"/>
      <color rgb="FFFA7D00"/>
      <name val="Arial"/>
      <family val="2"/>
    </font>
    <font>
      <sz val="10"/>
      <color theme="1"/>
      <name val="Calibri"/>
      <family val="2"/>
      <scheme val="minor"/>
    </font>
    <font>
      <sz val="10"/>
      <color theme="0"/>
      <name val="Arial"/>
      <family val="2"/>
    </font>
    <font>
      <sz val="10"/>
      <color rgb="FF000000"/>
      <name val="Calibri"/>
      <family val="2"/>
    </font>
    <font>
      <sz val="8"/>
      <color rgb="FF0000FF"/>
      <name val="Arial"/>
      <family val="2"/>
    </font>
    <font>
      <sz val="11"/>
      <color indexed="8"/>
      <name val="Calibri"/>
      <family val="2"/>
    </font>
    <font>
      <sz val="8"/>
      <color rgb="FF008000"/>
      <name val="Arial"/>
      <family val="2"/>
    </font>
    <font>
      <sz val="8"/>
      <color theme="7" tint="-0.24994659260841701"/>
      <name val="Arial"/>
      <family val="2"/>
    </font>
    <font>
      <sz val="11"/>
      <color rgb="FF000000"/>
      <name val="Calibri"/>
      <family val="2"/>
    </font>
    <font>
      <u/>
      <sz val="11"/>
      <color theme="10"/>
      <name val="Arial"/>
      <family val="2"/>
    </font>
    <font>
      <sz val="10"/>
      <color theme="1"/>
      <name val="Calibri"/>
      <family val="2"/>
    </font>
    <font>
      <sz val="10"/>
      <color rgb="FF9C6500"/>
      <name val="Calibri"/>
      <family val="2"/>
    </font>
    <font>
      <sz val="9"/>
      <name val="Geneva"/>
    </font>
    <font>
      <sz val="10"/>
      <name val="Geneva"/>
    </font>
    <font>
      <u/>
      <sz val="10"/>
      <color theme="10"/>
      <name val="Arial"/>
      <family val="2"/>
    </font>
    <font>
      <b/>
      <sz val="10"/>
      <color theme="1"/>
      <name val="Calibri"/>
      <family val="2"/>
      <scheme val="minor"/>
    </font>
    <font>
      <sz val="10"/>
      <color rgb="FFFF0000"/>
      <name val="Calibri"/>
      <family val="2"/>
      <scheme val="minor"/>
    </font>
    <font>
      <sz val="11"/>
      <color rgb="FF000000"/>
      <name val="Calibri"/>
      <family val="2"/>
      <scheme val="minor"/>
    </font>
    <font>
      <sz val="10"/>
      <color theme="1"/>
      <name val="Fonte do Corpo"/>
      <family val="2"/>
    </font>
    <font>
      <b/>
      <sz val="10"/>
      <color theme="0"/>
      <name val="Calibri"/>
      <family val="2"/>
      <scheme val="minor"/>
    </font>
    <font>
      <sz val="10"/>
      <color theme="0"/>
      <name val="Calibri"/>
      <family val="2"/>
      <scheme val="minor"/>
    </font>
    <font>
      <sz val="11"/>
      <color theme="1"/>
      <name val="D-DIN"/>
      <family val="2"/>
    </font>
    <font>
      <sz val="11"/>
      <color indexed="8"/>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5700"/>
      <name val="Calibri"/>
      <family val="2"/>
      <scheme val="minor"/>
    </font>
    <font>
      <b/>
      <sz val="10"/>
      <color rgb="FF3F3F3F"/>
      <name val="Calibri"/>
      <family val="2"/>
      <scheme val="minor"/>
    </font>
    <font>
      <i/>
      <sz val="10"/>
      <color theme="3"/>
      <name val="Poppins"/>
    </font>
    <font>
      <b/>
      <vertAlign val="superscript"/>
      <sz val="8"/>
      <name val="Poppins"/>
    </font>
    <font>
      <b/>
      <u/>
      <sz val="10"/>
      <color theme="2"/>
      <name val="Poppins"/>
    </font>
    <font>
      <sz val="8"/>
      <color theme="2"/>
      <name val="Poppins"/>
    </font>
    <font>
      <i/>
      <sz val="8"/>
      <color theme="2"/>
      <name val="Poppins"/>
    </font>
    <font>
      <vertAlign val="superscript"/>
      <sz val="8"/>
      <name val="Poppins"/>
    </font>
    <font>
      <sz val="9"/>
      <name val="Poppins"/>
    </font>
    <font>
      <sz val="6"/>
      <color rgb="FF4B4B4B"/>
      <name val="Poppins"/>
    </font>
    <font>
      <b/>
      <sz val="8"/>
      <color rgb="FFFF0000"/>
      <name val="Poppins"/>
    </font>
    <font>
      <sz val="7"/>
      <color rgb="FF4B4B4B"/>
      <name val="Poppins"/>
    </font>
    <font>
      <b/>
      <sz val="8"/>
      <color theme="1" tint="-0.499984740745262"/>
      <name val="Poppins"/>
    </font>
    <font>
      <sz val="8"/>
      <color theme="1" tint="-0.499984740745262"/>
      <name val="Poppins"/>
    </font>
    <font>
      <sz val="6.5"/>
      <color rgb="FF4B4B4B"/>
      <name val="Poppins"/>
    </font>
    <font>
      <b/>
      <sz val="8"/>
      <color rgb="FFFFFFFF"/>
      <name val="Poppins"/>
    </font>
    <font>
      <b/>
      <sz val="10"/>
      <color rgb="FFFFFFFF"/>
      <name val="Gotham HTF"/>
    </font>
    <font>
      <b/>
      <sz val="9"/>
      <color rgb="FF181818"/>
      <name val="Gotham HTF"/>
    </font>
    <font>
      <sz val="9"/>
      <color rgb="FF181818"/>
      <name val="Gotham HTF"/>
    </font>
    <font>
      <i/>
      <sz val="7"/>
      <color theme="3"/>
      <name val="Poppins"/>
    </font>
    <font>
      <b/>
      <sz val="11"/>
      <color rgb="FFFFFFFF"/>
      <name val="Gotham HTF"/>
    </font>
    <font>
      <b/>
      <sz val="10"/>
      <color rgb="FF181818"/>
      <name val="Gotham HTF"/>
    </font>
    <font>
      <sz val="8"/>
      <color rgb="FF181818"/>
      <name val="Gotham HTF"/>
    </font>
  </fonts>
  <fills count="50">
    <fill>
      <patternFill patternType="none"/>
    </fill>
    <fill>
      <patternFill patternType="gray125"/>
    </fill>
    <fill>
      <patternFill patternType="solid">
        <fgColor theme="1"/>
        <bgColor indexed="64"/>
      </patternFill>
    </fill>
    <fill>
      <patternFill patternType="solid">
        <fgColor theme="4"/>
        <bgColor indexed="64"/>
      </patternFill>
    </fill>
    <fill>
      <patternFill patternType="solid">
        <fgColor theme="3"/>
        <bgColor indexed="64"/>
      </patternFill>
    </fill>
    <fill>
      <patternFill patternType="solid">
        <fgColor theme="5"/>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FFCC"/>
        <bgColor indexed="64"/>
      </patternFill>
    </fill>
    <fill>
      <patternFill patternType="solid">
        <fgColor theme="4"/>
        <bgColor theme="4"/>
      </patternFill>
    </fill>
    <fill>
      <patternFill patternType="solid">
        <fgColor theme="0" tint="-4.9989318521683403E-2"/>
        <bgColor indexed="65"/>
      </patternFill>
    </fill>
    <fill>
      <patternFill patternType="solid">
        <fgColor rgb="FF37424A"/>
        <bgColor indexed="64"/>
      </patternFill>
    </fill>
    <fill>
      <patternFill patternType="solid">
        <fgColor theme="0" tint="-0.14996795556505021"/>
        <bgColor indexed="64"/>
      </patternFill>
    </fill>
    <fill>
      <patternFill patternType="lightGray">
        <bgColor theme="2" tint="-0.24994659260841701"/>
      </patternFill>
    </fill>
    <fill>
      <patternFill patternType="solid">
        <fgColor theme="7" tint="0.79998168889431442"/>
        <bgColor indexed="64"/>
      </patternFill>
    </fill>
    <fill>
      <patternFill patternType="solid">
        <fgColor rgb="FFFFFFFF"/>
        <bgColor indexed="64"/>
      </patternFill>
    </fill>
    <fill>
      <patternFill patternType="solid">
        <fgColor rgb="FFFF5245"/>
        <bgColor indexed="64"/>
      </patternFill>
    </fill>
    <fill>
      <patternFill patternType="solid">
        <fgColor rgb="FF181818"/>
        <bgColor indexed="64"/>
      </patternFill>
    </fill>
    <fill>
      <patternFill patternType="solid">
        <fgColor rgb="FFD9D9D9"/>
        <bgColor indexed="64"/>
      </patternFill>
    </fill>
  </fills>
  <borders count="22">
    <border>
      <left/>
      <right/>
      <top/>
      <bottom/>
      <diagonal/>
    </border>
    <border>
      <left/>
      <right/>
      <top/>
      <bottom style="thin">
        <color indexed="64"/>
      </bottom>
      <diagonal/>
    </border>
    <border>
      <left/>
      <right/>
      <top style="thin">
        <color indexed="64"/>
      </top>
      <bottom/>
      <diagonal/>
    </border>
    <border>
      <left/>
      <right/>
      <top/>
      <bottom style="thin">
        <color theme="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right/>
      <top/>
      <bottom style="hair">
        <color theme="4" tint="0.39994506668294322"/>
      </bottom>
      <diagonal/>
    </border>
    <border>
      <left style="thin">
        <color theme="4" tint="0.39994506668294322"/>
      </left>
      <right style="thin">
        <color theme="4" tint="0.39991454817346722"/>
      </right>
      <top style="thin">
        <color theme="4" tint="0.39994506668294322"/>
      </top>
      <bottom style="thin">
        <color theme="4" tint="0.39991454817346722"/>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auto="1"/>
      </left>
      <right/>
      <top/>
      <bottom/>
      <diagonal/>
    </border>
    <border>
      <left style="thin">
        <color indexed="64"/>
      </left>
      <right/>
      <top/>
      <bottom style="thin">
        <color indexed="64"/>
      </bottom>
      <diagonal/>
    </border>
  </borders>
  <cellStyleXfs count="36515">
    <xf numFmtId="0" fontId="0" fillId="0" borderId="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xf numFmtId="43" fontId="11" fillId="0" borderId="0" applyFont="0" applyFill="0" applyBorder="0" applyAlignment="0" applyProtection="0"/>
    <xf numFmtId="0" fontId="22" fillId="0" borderId="0" applyNumberFormat="0" applyFill="0" applyBorder="0" applyAlignment="0" applyProtection="0"/>
    <xf numFmtId="0" fontId="23" fillId="0" borderId="4"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6" fillId="7" borderId="0" applyNumberFormat="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7" applyNumberFormat="0" applyAlignment="0" applyProtection="0"/>
    <xf numFmtId="0" fontId="30" fillId="11" borderId="8" applyNumberFormat="0" applyAlignment="0" applyProtection="0"/>
    <xf numFmtId="0" fontId="31" fillId="11" borderId="7" applyNumberFormat="0" applyAlignment="0" applyProtection="0"/>
    <xf numFmtId="0" fontId="32" fillId="0" borderId="9" applyNumberFormat="0" applyFill="0" applyAlignment="0" applyProtection="0"/>
    <xf numFmtId="0" fontId="33" fillId="12" borderId="10" applyNumberFormat="0" applyAlignment="0" applyProtection="0"/>
    <xf numFmtId="0" fontId="34" fillId="0" borderId="0" applyNumberFormat="0" applyFill="0" applyBorder="0" applyAlignment="0" applyProtection="0"/>
    <xf numFmtId="0" fontId="11" fillId="13" borderId="11" applyNumberFormat="0" applyFont="0" applyAlignment="0" applyProtection="0"/>
    <xf numFmtId="0" fontId="35" fillId="0" borderId="0" applyNumberFormat="0" applyFill="0" applyBorder="0" applyAlignment="0" applyProtection="0"/>
    <xf numFmtId="0" fontId="36" fillId="0" borderId="12" applyNumberFormat="0" applyFill="0" applyAlignment="0" applyProtection="0"/>
    <xf numFmtId="0" fontId="37"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37"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37"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37"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37"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37"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40" fillId="0" borderId="0">
      <alignment wrapText="1"/>
    </xf>
    <xf numFmtId="0" fontId="40" fillId="0" borderId="0"/>
    <xf numFmtId="43" fontId="11" fillId="0" borderId="0" applyFont="0" applyFill="0" applyBorder="0" applyAlignment="0" applyProtection="0"/>
    <xf numFmtId="0" fontId="11" fillId="0" borderId="0"/>
    <xf numFmtId="0" fontId="11" fillId="0" borderId="0"/>
    <xf numFmtId="0" fontId="44" fillId="0" borderId="0"/>
    <xf numFmtId="43" fontId="11" fillId="0" borderId="0" applyFont="0" applyFill="0" applyBorder="0" applyAlignment="0" applyProtection="0"/>
    <xf numFmtId="0" fontId="45" fillId="0" borderId="0"/>
    <xf numFmtId="182" fontId="48" fillId="0" borderId="0" applyFill="0" applyBorder="0" applyProtection="0">
      <alignment horizontal="center" vertical="center"/>
      <protection locked="0"/>
    </xf>
    <xf numFmtId="43" fontId="11" fillId="0" borderId="0" applyFont="0" applyFill="0" applyBorder="0" applyAlignment="0" applyProtection="0"/>
    <xf numFmtId="0" fontId="49" fillId="0" borderId="0"/>
    <xf numFmtId="0" fontId="50" fillId="14" borderId="0" applyNumberFormat="0" applyBorder="0" applyAlignment="0" applyProtection="0"/>
    <xf numFmtId="0" fontId="51" fillId="0" borderId="5" applyNumberFormat="0" applyFill="0" applyAlignment="0" applyProtection="0"/>
    <xf numFmtId="9" fontId="11" fillId="0" borderId="0" applyFont="0" applyFill="0" applyBorder="0" applyAlignment="0" applyProtection="0"/>
    <xf numFmtId="43" fontId="11" fillId="0" borderId="0" applyFont="0" applyFill="0" applyBorder="0" applyAlignment="0" applyProtection="0"/>
    <xf numFmtId="0" fontId="52" fillId="41" borderId="0" applyNumberFormat="0" applyBorder="0" applyProtection="0">
      <alignment horizontal="center" vertical="center"/>
    </xf>
    <xf numFmtId="0" fontId="53" fillId="0" borderId="6" applyNumberFormat="0" applyFill="0" applyAlignment="0" applyProtection="0"/>
    <xf numFmtId="0" fontId="55" fillId="0" borderId="4" applyNumberFormat="0" applyFill="0" applyAlignment="0" applyProtection="0"/>
    <xf numFmtId="0" fontId="53" fillId="27" borderId="14" applyNumberFormat="0" applyAlignment="0" applyProtection="0"/>
    <xf numFmtId="10" fontId="45" fillId="0" borderId="0" applyFont="0" applyFill="0" applyBorder="0" applyProtection="0">
      <alignment horizontal="center" vertical="center"/>
    </xf>
    <xf numFmtId="0" fontId="56" fillId="11" borderId="7" applyNumberFormat="0" applyAlignment="0" applyProtection="0"/>
    <xf numFmtId="0" fontId="45" fillId="32" borderId="0" applyNumberFormat="0" applyBorder="0" applyAlignment="0" applyProtection="0"/>
    <xf numFmtId="0" fontId="45" fillId="31" borderId="0" applyNumberFormat="0" applyBorder="0" applyAlignment="0" applyProtection="0"/>
    <xf numFmtId="0" fontId="54" fillId="0" borderId="15" applyNumberFormat="0" applyFill="0" applyAlignment="0" applyProtection="0"/>
    <xf numFmtId="0" fontId="45" fillId="35" borderId="0" applyNumberFormat="0" applyBorder="0" applyAlignment="0" applyProtection="0"/>
    <xf numFmtId="0" fontId="47" fillId="40" borderId="16" applyProtection="0">
      <alignment horizontal="left" vertical="center"/>
    </xf>
    <xf numFmtId="0" fontId="55" fillId="0" borderId="4" applyNumberFormat="0" applyFill="0" applyAlignment="0" applyProtection="0"/>
    <xf numFmtId="0" fontId="40" fillId="0" borderId="0"/>
    <xf numFmtId="0" fontId="43" fillId="0" borderId="0"/>
    <xf numFmtId="0" fontId="58" fillId="14" borderId="0" applyNumberFormat="0" applyBorder="0" applyAlignment="0" applyProtection="0"/>
    <xf numFmtId="9"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3" fillId="0" borderId="6" applyNumberFormat="0" applyFill="0" applyAlignment="0" applyProtection="0"/>
    <xf numFmtId="0" fontId="53" fillId="27" borderId="14" applyNumberFormat="0" applyAlignment="0" applyProtection="0"/>
    <xf numFmtId="0" fontId="52" fillId="41" borderId="0" applyNumberFormat="0" applyBorder="0" applyProtection="0">
      <alignment horizontal="center" vertical="center"/>
    </xf>
    <xf numFmtId="0" fontId="49"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5" fillId="0" borderId="0" applyProtection="0">
      <alignment vertical="center"/>
    </xf>
    <xf numFmtId="183" fontId="11" fillId="0" borderId="0"/>
    <xf numFmtId="9" fontId="45" fillId="0" borderId="0" applyFont="0" applyFill="0" applyBorder="0" applyAlignment="0" applyProtection="0"/>
    <xf numFmtId="184" fontId="57" fillId="0" borderId="0"/>
    <xf numFmtId="184" fontId="11" fillId="0" borderId="0" applyFont="0" applyFill="0" applyBorder="0" applyProtection="0">
      <alignment horizontal="center" vertical="center"/>
    </xf>
    <xf numFmtId="10"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40" fillId="0" borderId="0"/>
    <xf numFmtId="43" fontId="11" fillId="0" borderId="0" applyFont="0" applyFill="0" applyBorder="0" applyAlignment="0" applyProtection="0"/>
    <xf numFmtId="181" fontId="45" fillId="0" borderId="0"/>
    <xf numFmtId="0" fontId="45" fillId="0" borderId="0"/>
    <xf numFmtId="0" fontId="53" fillId="27" borderId="14" applyNumberFormat="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40" fillId="0" borderId="0"/>
    <xf numFmtId="0" fontId="11" fillId="0" borderId="0"/>
    <xf numFmtId="0" fontId="48" fillId="0" borderId="0"/>
    <xf numFmtId="0" fontId="48" fillId="0" borderId="0"/>
    <xf numFmtId="177" fontId="11" fillId="0" borderId="0"/>
    <xf numFmtId="9" fontId="40" fillId="0" borderId="0" applyFont="0" applyFill="0" applyBorder="0" applyAlignment="0" applyProtection="0"/>
    <xf numFmtId="0" fontId="46" fillId="0" borderId="17"/>
    <xf numFmtId="0" fontId="45" fillId="0" borderId="0"/>
    <xf numFmtId="0" fontId="47" fillId="42" borderId="0" applyBorder="0"/>
    <xf numFmtId="14" fontId="62" fillId="43" borderId="13" applyNumberFormat="0"/>
    <xf numFmtId="9" fontId="11" fillId="0" borderId="0" applyFont="0" applyFill="0" applyBorder="0" applyAlignment="0" applyProtection="0"/>
    <xf numFmtId="41" fontId="60" fillId="39" borderId="13" applyNumberFormat="0"/>
    <xf numFmtId="9" fontId="61" fillId="0" borderId="0" applyFont="0" applyFill="0" applyBorder="0" applyAlignment="0" applyProtection="0"/>
    <xf numFmtId="41" fontId="63" fillId="38" borderId="13"/>
    <xf numFmtId="41" fontId="11" fillId="0" borderId="0" applyFont="0" applyFill="0" applyBorder="0" applyAlignment="0" applyProtection="0"/>
    <xf numFmtId="0" fontId="45" fillId="44" borderId="13" applyNumberFormat="0"/>
    <xf numFmtId="0" fontId="11" fillId="0" borderId="0"/>
    <xf numFmtId="0" fontId="44" fillId="0" borderId="0"/>
    <xf numFmtId="43" fontId="44" fillId="0" borderId="0" applyFont="0" applyFill="0" applyBorder="0" applyAlignment="0" applyProtection="0"/>
    <xf numFmtId="165" fontId="44" fillId="0" borderId="0" applyFont="0" applyFill="0" applyBorder="0" applyAlignment="0" applyProtection="0"/>
    <xf numFmtId="9"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57" fillId="0" borderId="0"/>
    <xf numFmtId="0" fontId="11" fillId="0" borderId="0"/>
    <xf numFmtId="0" fontId="40" fillId="0" borderId="0"/>
    <xf numFmtId="43" fontId="40"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41" fillId="0" borderId="0" applyFont="0" applyFill="0" applyBorder="0" applyAlignment="0" applyProtection="0"/>
    <xf numFmtId="0" fontId="41" fillId="0" borderId="0"/>
    <xf numFmtId="0" fontId="65" fillId="0" borderId="0" applyNumberFormat="0" applyFill="0" applyBorder="0" applyAlignment="0" applyProtection="0"/>
    <xf numFmtId="0" fontId="40" fillId="0" borderId="0"/>
    <xf numFmtId="43" fontId="41" fillId="0" borderId="0" applyFont="0" applyFill="0" applyBorder="0" applyAlignment="0" applyProtection="0"/>
    <xf numFmtId="41" fontId="48" fillId="0" borderId="0">
      <alignment horizontal="right" indent="1"/>
    </xf>
    <xf numFmtId="0" fontId="41" fillId="0" borderId="0"/>
    <xf numFmtId="0" fontId="11" fillId="0" borderId="0"/>
    <xf numFmtId="0" fontId="40" fillId="0" borderId="0"/>
    <xf numFmtId="9" fontId="11" fillId="0" borderId="0" applyFont="0" applyFill="0" applyBorder="0" applyAlignment="0" applyProtection="0"/>
    <xf numFmtId="43" fontId="4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45" fillId="0" borderId="0" applyProtection="0">
      <alignment vertical="center"/>
    </xf>
    <xf numFmtId="181" fontId="45" fillId="0" borderId="0"/>
    <xf numFmtId="0" fontId="45" fillId="0" borderId="0"/>
    <xf numFmtId="0" fontId="41" fillId="0" borderId="0"/>
    <xf numFmtId="0" fontId="11" fillId="24" borderId="0" applyNumberFormat="0" applyBorder="0" applyAlignment="0" applyProtection="0"/>
    <xf numFmtId="0" fontId="35" fillId="0" borderId="0" applyNumberFormat="0" applyFill="0" applyBorder="0" applyAlignment="0" applyProtection="0"/>
    <xf numFmtId="9"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9" fontId="43" fillId="0" borderId="0" applyFont="0" applyFill="0" applyBorder="0" applyAlignment="0" applyProtection="0"/>
    <xf numFmtId="43" fontId="11" fillId="0" borderId="0" applyFont="0" applyFill="0" applyBorder="0" applyAlignment="0" applyProtection="0"/>
    <xf numFmtId="0" fontId="40" fillId="0" borderId="0"/>
    <xf numFmtId="0" fontId="11" fillId="0" borderId="0"/>
    <xf numFmtId="0" fontId="43" fillId="0" borderId="0"/>
    <xf numFmtId="9" fontId="43" fillId="0" borderId="0" applyFont="0" applyFill="0" applyBorder="0" applyAlignment="0" applyProtection="0"/>
    <xf numFmtId="43" fontId="43" fillId="0" borderId="0" applyFont="0" applyFill="0" applyBorder="0" applyAlignment="0" applyProtection="0"/>
    <xf numFmtId="0" fontId="4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7" fontId="40" fillId="0" borderId="0"/>
    <xf numFmtId="0" fontId="40" fillId="0" borderId="0"/>
    <xf numFmtId="165" fontId="11" fillId="0" borderId="0" applyFont="0" applyFill="0" applyBorder="0" applyAlignment="0" applyProtection="0"/>
    <xf numFmtId="0" fontId="43" fillId="0" borderId="0"/>
    <xf numFmtId="9" fontId="43" fillId="0" borderId="0" applyFont="0" applyFill="0" applyBorder="0" applyAlignment="0" applyProtection="0"/>
    <xf numFmtId="0" fontId="43" fillId="0" borderId="0"/>
    <xf numFmtId="43" fontId="11" fillId="0" borderId="0" applyFont="0" applyFill="0" applyBorder="0" applyAlignment="0" applyProtection="0"/>
    <xf numFmtId="0" fontId="67" fillId="9" borderId="0" applyNumberFormat="0" applyBorder="0" applyAlignment="0" applyProtection="0"/>
    <xf numFmtId="0" fontId="40" fillId="0" borderId="0"/>
    <xf numFmtId="0" fontId="11" fillId="0" borderId="0"/>
    <xf numFmtId="0" fontId="11" fillId="0" borderId="0"/>
    <xf numFmtId="0" fontId="40" fillId="0" borderId="0"/>
    <xf numFmtId="0" fontId="11" fillId="0" borderId="0"/>
    <xf numFmtId="0" fontId="11" fillId="0" borderId="0"/>
    <xf numFmtId="0" fontId="66" fillId="0" borderId="0"/>
    <xf numFmtId="0" fontId="11" fillId="0" borderId="0"/>
    <xf numFmtId="43" fontId="11" fillId="0" borderId="0" applyFont="0" applyFill="0" applyBorder="0" applyAlignment="0" applyProtection="0"/>
    <xf numFmtId="0" fontId="11" fillId="0" borderId="0"/>
    <xf numFmtId="0" fontId="40" fillId="0" borderId="0"/>
    <xf numFmtId="0" fontId="11" fillId="0" borderId="0"/>
    <xf numFmtId="0" fontId="40" fillId="0" borderId="0"/>
    <xf numFmtId="0" fontId="11" fillId="0" borderId="0"/>
    <xf numFmtId="9" fontId="11" fillId="0" borderId="0" applyFont="0" applyFill="0" applyBorder="0" applyAlignment="0" applyProtection="0"/>
    <xf numFmtId="9" fontId="40"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9" fontId="11" fillId="0" borderId="0" applyFont="0" applyFill="0" applyBorder="0" applyAlignment="0" applyProtection="0"/>
    <xf numFmtId="0" fontId="40" fillId="0" borderId="0"/>
    <xf numFmtId="9" fontId="11" fillId="0" borderId="0" applyFont="0" applyFill="0" applyBorder="0" applyAlignment="0" applyProtection="0"/>
    <xf numFmtId="165" fontId="11" fillId="0" borderId="0" applyFont="0" applyFill="0" applyBorder="0" applyAlignment="0" applyProtection="0"/>
    <xf numFmtId="0" fontId="66" fillId="0" borderId="0"/>
    <xf numFmtId="9" fontId="40" fillId="0" borderId="0" applyFont="0" applyFill="0" applyBorder="0" applyAlignment="0" applyProtection="0"/>
    <xf numFmtId="0" fontId="40" fillId="0" borderId="0"/>
    <xf numFmtId="0" fontId="11" fillId="0" borderId="0"/>
    <xf numFmtId="0" fontId="11" fillId="0" borderId="0"/>
    <xf numFmtId="165" fontId="11" fillId="0" borderId="0" applyFont="0" applyFill="0" applyBorder="0" applyAlignment="0" applyProtection="0"/>
    <xf numFmtId="0" fontId="66" fillId="0" borderId="0"/>
    <xf numFmtId="0" fontId="66" fillId="0" borderId="0"/>
    <xf numFmtId="9" fontId="66" fillId="0" borderId="0" applyFont="0" applyFill="0" applyBorder="0" applyAlignment="0" applyProtection="0"/>
    <xf numFmtId="0" fontId="66" fillId="0" borderId="0"/>
    <xf numFmtId="0" fontId="66" fillId="0" borderId="0"/>
    <xf numFmtId="0" fontId="43" fillId="0" borderId="0"/>
    <xf numFmtId="43" fontId="40" fillId="0" borderId="0" applyFont="0" applyFill="0" applyBorder="0" applyAlignment="0" applyProtection="0"/>
    <xf numFmtId="0" fontId="40" fillId="0" borderId="0"/>
    <xf numFmtId="0" fontId="40" fillId="0" borderId="0"/>
    <xf numFmtId="165" fontId="40" fillId="0" borderId="0" applyFont="0" applyFill="0" applyBorder="0" applyAlignment="0" applyProtection="0"/>
    <xf numFmtId="165" fontId="11" fillId="0" borderId="0" applyFont="0" applyFill="0" applyBorder="0" applyAlignment="0" applyProtection="0"/>
    <xf numFmtId="0" fontId="41" fillId="0" borderId="0"/>
    <xf numFmtId="0" fontId="11" fillId="0" borderId="0"/>
    <xf numFmtId="0" fontId="11" fillId="0" borderId="0"/>
    <xf numFmtId="9" fontId="11" fillId="0" borderId="0" applyFont="0" applyFill="0" applyBorder="0" applyAlignment="0" applyProtection="0"/>
    <xf numFmtId="0" fontId="11" fillId="0" borderId="0"/>
    <xf numFmtId="43" fontId="41" fillId="0" borderId="0" applyFont="0" applyFill="0" applyBorder="0" applyAlignment="0" applyProtection="0"/>
    <xf numFmtId="0" fontId="11" fillId="0" borderId="0"/>
    <xf numFmtId="43" fontId="11" fillId="0" borderId="0" applyFont="0" applyFill="0" applyBorder="0" applyAlignment="0" applyProtection="0"/>
    <xf numFmtId="0" fontId="40"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0" fontId="40" fillId="0" borderId="0"/>
    <xf numFmtId="185" fontId="11" fillId="0" borderId="0" applyFont="0" applyFill="0" applyBorder="0" applyProtection="0">
      <alignment vertical="top"/>
    </xf>
    <xf numFmtId="0" fontId="10" fillId="0" borderId="0" applyNumberFormat="0" applyFill="0" applyBorder="0" applyAlignment="0" applyProtection="0"/>
    <xf numFmtId="0" fontId="42" fillId="0" borderId="0"/>
    <xf numFmtId="9" fontId="11" fillId="0" borderId="0" applyFont="0" applyFill="0" applyBorder="0" applyAlignment="0" applyProtection="0"/>
    <xf numFmtId="186" fontId="59" fillId="0" borderId="0">
      <alignment vertical="top"/>
    </xf>
    <xf numFmtId="0" fontId="64" fillId="0" borderId="0" applyFont="0" applyBorder="0" applyProtection="0"/>
    <xf numFmtId="0" fontId="11" fillId="0" borderId="0"/>
    <xf numFmtId="0" fontId="11" fillId="0" borderId="0"/>
    <xf numFmtId="0" fontId="11" fillId="0" borderId="0"/>
    <xf numFmtId="0" fontId="11" fillId="0" borderId="0"/>
    <xf numFmtId="0" fontId="49" fillId="0" borderId="0"/>
    <xf numFmtId="0" fontId="41" fillId="0" borderId="0"/>
    <xf numFmtId="43" fontId="4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11" fillId="0" borderId="0" applyFont="0" applyFill="0" applyBorder="0" applyAlignment="0" applyProtection="0"/>
    <xf numFmtId="0" fontId="41" fillId="0" borderId="0"/>
    <xf numFmtId="9" fontId="69"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180" fontId="68" fillId="0" borderId="0">
      <alignment horizontal="left" wrapText="1"/>
    </xf>
    <xf numFmtId="0" fontId="41" fillId="0" borderId="0"/>
    <xf numFmtId="43" fontId="41" fillId="0" borderId="0" applyFont="0" applyFill="0" applyBorder="0" applyAlignment="0" applyProtection="0"/>
    <xf numFmtId="44" fontId="11" fillId="0" borderId="0" applyFont="0" applyFill="0" applyBorder="0" applyAlignment="0" applyProtection="0"/>
    <xf numFmtId="0" fontId="41" fillId="0" borderId="0"/>
    <xf numFmtId="164" fontId="69"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0" fontId="41" fillId="0" borderId="0"/>
    <xf numFmtId="43" fontId="41" fillId="0" borderId="0" applyFont="0" applyFill="0" applyBorder="0" applyAlignment="0" applyProtection="0"/>
    <xf numFmtId="0" fontId="40" fillId="0" borderId="0"/>
    <xf numFmtId="0" fontId="70" fillId="0" borderId="0" applyNumberFormat="0" applyFill="0" applyBorder="0" applyAlignment="0" applyProtection="0"/>
    <xf numFmtId="43" fontId="11" fillId="0" borderId="0" applyFont="0" applyFill="0" applyBorder="0" applyAlignment="0" applyProtection="0"/>
    <xf numFmtId="0" fontId="38" fillId="0" borderId="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5" fillId="0" borderId="0" applyProtection="0">
      <alignment vertical="center"/>
    </xf>
    <xf numFmtId="43" fontId="11" fillId="0" borderId="0" applyFont="0" applyFill="0" applyBorder="0" applyAlignment="0" applyProtection="0"/>
    <xf numFmtId="187" fontId="11" fillId="0" borderId="0" applyFont="0" applyFill="0" applyBorder="0" applyProtection="0">
      <alignment horizontal="center" vertical="center"/>
    </xf>
    <xf numFmtId="184" fontId="57" fillId="0" borderId="0"/>
    <xf numFmtId="0" fontId="4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4" fillId="0" borderId="0"/>
    <xf numFmtId="43" fontId="11" fillId="0" borderId="0" applyFont="0" applyFill="0" applyBorder="0" applyAlignment="0" applyProtection="0"/>
    <xf numFmtId="43" fontId="11" fillId="0" borderId="0" applyFont="0" applyFill="0" applyBorder="0" applyAlignment="0" applyProtection="0"/>
    <xf numFmtId="0" fontId="49"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9"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0" fontId="11" fillId="0" borderId="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38" fillId="0" borderId="0"/>
    <xf numFmtId="43" fontId="6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74" fillId="0" borderId="0"/>
    <xf numFmtId="43" fontId="74" fillId="0" borderId="0" applyFont="0" applyFill="0" applyBorder="0" applyAlignment="0" applyProtection="0"/>
    <xf numFmtId="9" fontId="74" fillId="0" borderId="0" applyFont="0" applyFill="0" applyBorder="0" applyAlignment="0" applyProtection="0"/>
    <xf numFmtId="0" fontId="77" fillId="0" borderId="0"/>
    <xf numFmtId="44" fontId="11" fillId="0" borderId="0" applyFont="0" applyFill="0" applyBorder="0" applyAlignment="0" applyProtection="0"/>
    <xf numFmtId="0" fontId="78" fillId="0" borderId="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0" fontId="57" fillId="16" borderId="0" applyNumberFormat="0" applyBorder="0" applyAlignment="0" applyProtection="0"/>
    <xf numFmtId="0" fontId="57" fillId="20" borderId="0" applyNumberFormat="0" applyBorder="0" applyAlignment="0" applyProtection="0"/>
    <xf numFmtId="0" fontId="57" fillId="24" borderId="0" applyNumberFormat="0" applyBorder="0" applyAlignment="0" applyProtection="0"/>
    <xf numFmtId="0" fontId="57" fillId="28" borderId="0" applyNumberFormat="0" applyBorder="0" applyAlignment="0" applyProtection="0"/>
    <xf numFmtId="0" fontId="57" fillId="32" borderId="0" applyNumberFormat="0" applyBorder="0" applyAlignment="0" applyProtection="0"/>
    <xf numFmtId="0" fontId="57" fillId="36" borderId="0" applyNumberFormat="0" applyBorder="0" applyAlignment="0" applyProtection="0"/>
    <xf numFmtId="0" fontId="57" fillId="17" borderId="0" applyNumberFormat="0" applyBorder="0" applyAlignment="0" applyProtection="0"/>
    <xf numFmtId="0" fontId="57" fillId="21" borderId="0" applyNumberFormat="0" applyBorder="0" applyAlignment="0" applyProtection="0"/>
    <xf numFmtId="0" fontId="57" fillId="25" borderId="0" applyNumberFormat="0" applyBorder="0" applyAlignment="0" applyProtection="0"/>
    <xf numFmtId="0" fontId="57" fillId="29" borderId="0" applyNumberFormat="0" applyBorder="0" applyAlignment="0" applyProtection="0"/>
    <xf numFmtId="0" fontId="57" fillId="33" borderId="0" applyNumberFormat="0" applyBorder="0" applyAlignment="0" applyProtection="0"/>
    <xf numFmtId="0" fontId="57" fillId="37" borderId="0" applyNumberFormat="0" applyBorder="0" applyAlignment="0" applyProtection="0"/>
    <xf numFmtId="0" fontId="76" fillId="14" borderId="0" applyNumberFormat="0" applyBorder="0" applyAlignment="0" applyProtection="0"/>
    <xf numFmtId="0" fontId="76" fillId="18" borderId="0" applyNumberFormat="0" applyBorder="0" applyAlignment="0" applyProtection="0"/>
    <xf numFmtId="0" fontId="76" fillId="22" borderId="0" applyNumberFormat="0" applyBorder="0" applyAlignment="0" applyProtection="0"/>
    <xf numFmtId="0" fontId="76" fillId="26" borderId="0" applyNumberFormat="0" applyBorder="0" applyAlignment="0" applyProtection="0"/>
    <xf numFmtId="0" fontId="76" fillId="30" borderId="0" applyNumberFormat="0" applyBorder="0" applyAlignment="0" applyProtection="0"/>
    <xf numFmtId="0" fontId="76" fillId="34" borderId="0" applyNumberFormat="0" applyBorder="0" applyAlignment="0" applyProtection="0"/>
    <xf numFmtId="0" fontId="79" fillId="8" borderId="0" applyNumberFormat="0" applyBorder="0" applyAlignment="0" applyProtection="0"/>
    <xf numFmtId="0" fontId="80" fillId="11" borderId="7" applyNumberFormat="0" applyAlignment="0" applyProtection="0"/>
    <xf numFmtId="0" fontId="75" fillId="12" borderId="10" applyNumberFormat="0" applyAlignment="0" applyProtection="0"/>
    <xf numFmtId="0" fontId="81" fillId="0" borderId="0" applyNumberFormat="0" applyFill="0" applyBorder="0" applyAlignment="0" applyProtection="0"/>
    <xf numFmtId="0" fontId="82" fillId="7" borderId="0" applyNumberFormat="0" applyBorder="0" applyAlignment="0" applyProtection="0"/>
    <xf numFmtId="0" fontId="83" fillId="10" borderId="7" applyNumberFormat="0" applyAlignment="0" applyProtection="0"/>
    <xf numFmtId="0" fontId="84" fillId="0" borderId="9" applyNumberFormat="0" applyFill="0" applyAlignment="0" applyProtection="0"/>
    <xf numFmtId="0" fontId="85" fillId="9" borderId="0" applyNumberFormat="0" applyBorder="0" applyAlignment="0" applyProtection="0"/>
    <xf numFmtId="0" fontId="57" fillId="0" borderId="0"/>
    <xf numFmtId="0" fontId="57" fillId="13" borderId="11" applyNumberFormat="0" applyFont="0" applyAlignment="0" applyProtection="0"/>
    <xf numFmtId="0" fontId="86" fillId="11" borderId="8" applyNumberFormat="0" applyAlignment="0" applyProtection="0"/>
    <xf numFmtId="0" fontId="71" fillId="0" borderId="12" applyNumberFormat="0" applyFill="0" applyAlignment="0" applyProtection="0"/>
    <xf numFmtId="0" fontId="72" fillId="0" borderId="0" applyNumberFormat="0" applyFill="0" applyBorder="0" applyAlignment="0" applyProtection="0"/>
    <xf numFmtId="187" fontId="11" fillId="0" borderId="0" applyFont="0" applyFill="0" applyBorder="0" applyProtection="0">
      <alignment horizontal="center" vertical="center"/>
    </xf>
    <xf numFmtId="0" fontId="40" fillId="0" borderId="0"/>
    <xf numFmtId="184" fontId="11" fillId="0" borderId="0" applyFont="0" applyFill="0" applyBorder="0" applyProtection="0">
      <alignment horizontal="center" vertical="center"/>
    </xf>
    <xf numFmtId="10" fontId="11" fillId="0" borderId="0" applyFont="0" applyFill="0" applyBorder="0" applyAlignment="0" applyProtection="0"/>
    <xf numFmtId="0" fontId="73" fillId="0" borderId="0"/>
    <xf numFmtId="43" fontId="73" fillId="0" borderId="0" applyFont="0" applyFill="0" applyBorder="0" applyAlignment="0" applyProtection="0"/>
    <xf numFmtId="0" fontId="52" fillId="41" borderId="0" applyNumberFormat="0" applyBorder="0" applyProtection="0">
      <alignment horizontal="center" vertical="center"/>
    </xf>
    <xf numFmtId="0" fontId="50" fillId="14" borderId="0" applyNumberFormat="0" applyBorder="0" applyAlignment="0" applyProtection="0"/>
    <xf numFmtId="9" fontId="11" fillId="0" borderId="0" applyFont="0" applyFill="0" applyBorder="0" applyAlignment="0" applyProtection="0"/>
    <xf numFmtId="0" fontId="53" fillId="27" borderId="14" applyNumberFormat="0" applyAlignment="0" applyProtection="0"/>
    <xf numFmtId="0" fontId="56" fillId="11" borderId="7" applyNumberFormat="0" applyAlignment="0" applyProtection="0"/>
    <xf numFmtId="0" fontId="45" fillId="32" borderId="0" applyNumberFormat="0" applyBorder="0" applyAlignment="0" applyProtection="0"/>
    <xf numFmtId="0" fontId="45" fillId="31" borderId="0" applyNumberFormat="0" applyBorder="0" applyAlignment="0" applyProtection="0"/>
    <xf numFmtId="0" fontId="45" fillId="35" borderId="0" applyNumberFormat="0" applyBorder="0" applyAlignment="0" applyProtection="0"/>
    <xf numFmtId="0" fontId="43" fillId="0" borderId="0"/>
    <xf numFmtId="9" fontId="43" fillId="0" borderId="0" applyFont="0" applyFill="0" applyBorder="0" applyAlignment="0" applyProtection="0"/>
    <xf numFmtId="0" fontId="11" fillId="0" borderId="0"/>
    <xf numFmtId="0" fontId="44" fillId="0" borderId="0"/>
    <xf numFmtId="0" fontId="40"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4" fillId="0" borderId="0" applyFont="0" applyFill="0" applyBorder="0" applyAlignment="0" applyProtection="0"/>
    <xf numFmtId="44" fontId="11" fillId="0" borderId="0" applyFont="0" applyFill="0" applyBorder="0" applyAlignment="0" applyProtection="0"/>
    <xf numFmtId="43" fontId="7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0" fillId="0" borderId="0">
      <alignment wrapText="1"/>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4" fillId="0" borderId="0" applyFont="0" applyFill="0" applyBorder="0" applyAlignment="0" applyProtection="0"/>
    <xf numFmtId="44" fontId="11" fillId="0" borderId="0" applyFont="0" applyFill="0" applyBorder="0" applyAlignment="0" applyProtection="0"/>
    <xf numFmtId="43" fontId="7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4" fillId="0" borderId="0" applyFont="0" applyFill="0" applyBorder="0" applyAlignment="0" applyProtection="0"/>
    <xf numFmtId="44" fontId="11" fillId="0" borderId="0" applyFont="0" applyFill="0" applyBorder="0" applyAlignment="0" applyProtection="0"/>
    <xf numFmtId="43" fontId="7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0" fillId="39" borderId="13" applyNumberFormat="0"/>
    <xf numFmtId="41" fontId="63" fillId="38" borderId="13"/>
    <xf numFmtId="41"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1" fontId="48" fillId="0" borderId="0">
      <alignment horizontal="right" indent="1"/>
    </xf>
    <xf numFmtId="43" fontId="4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48" fillId="0" borderId="0">
      <alignment horizontal="right" indent="1"/>
    </xf>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1" fontId="60" fillId="39"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1" fontId="63" fillId="38"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cellStyleXfs>
  <cellXfs count="20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2" fillId="4" borderId="0" xfId="0" applyFont="1" applyFill="1" applyAlignment="1">
      <alignment vertical="center"/>
    </xf>
    <xf numFmtId="0" fontId="2" fillId="4" borderId="0" xfId="0" applyFont="1" applyFill="1" applyAlignment="1">
      <alignment horizontal="center" vertical="center"/>
    </xf>
    <xf numFmtId="0" fontId="3" fillId="0" borderId="0" xfId="0" applyFont="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vertical="center"/>
    </xf>
    <xf numFmtId="0" fontId="1" fillId="0" borderId="1" xfId="0" applyFont="1" applyBorder="1" applyAlignment="1">
      <alignment horizontal="center" vertical="center"/>
    </xf>
    <xf numFmtId="166" fontId="1" fillId="0" borderId="0" xfId="0" applyNumberFormat="1" applyFont="1" applyAlignment="1">
      <alignment horizontal="center" vertical="center"/>
    </xf>
    <xf numFmtId="0" fontId="1" fillId="0" borderId="0" xfId="0" applyFont="1" applyAlignment="1">
      <alignment horizontal="left" vertical="center" indent="2"/>
    </xf>
    <xf numFmtId="0" fontId="1" fillId="0" borderId="1" xfId="0" applyFont="1" applyBorder="1" applyAlignment="1">
      <alignment horizontal="left" vertical="center" indent="2"/>
    </xf>
    <xf numFmtId="168" fontId="1" fillId="0" borderId="0" xfId="0" applyNumberFormat="1" applyFont="1" applyAlignment="1">
      <alignment horizontal="center" vertical="center"/>
    </xf>
    <xf numFmtId="0" fontId="9" fillId="0" borderId="0" xfId="0" applyFont="1" applyAlignment="1">
      <alignment horizontal="center" vertical="center"/>
    </xf>
    <xf numFmtId="14" fontId="9" fillId="0" borderId="0" xfId="0" applyNumberFormat="1" applyFont="1" applyAlignment="1">
      <alignment horizontal="center" vertical="center"/>
    </xf>
    <xf numFmtId="169" fontId="1" fillId="0" borderId="0" xfId="0" applyNumberFormat="1" applyFont="1" applyAlignment="1">
      <alignment horizontal="center" vertical="center"/>
    </xf>
    <xf numFmtId="169" fontId="2" fillId="4" borderId="0" xfId="0" applyNumberFormat="1" applyFont="1" applyFill="1" applyAlignment="1">
      <alignment horizontal="center" vertical="center"/>
    </xf>
    <xf numFmtId="169" fontId="3" fillId="5" borderId="0" xfId="0" applyNumberFormat="1" applyFont="1" applyFill="1" applyAlignment="1">
      <alignment horizontal="center" vertical="center"/>
    </xf>
    <xf numFmtId="169" fontId="3" fillId="0" borderId="0" xfId="0" applyNumberFormat="1" applyFont="1" applyAlignment="1">
      <alignment horizontal="center" vertical="center"/>
    </xf>
    <xf numFmtId="169" fontId="1" fillId="0" borderId="1" xfId="0" applyNumberFormat="1" applyFont="1" applyBorder="1" applyAlignment="1">
      <alignment horizontal="center" vertical="center"/>
    </xf>
    <xf numFmtId="169" fontId="4" fillId="0" borderId="0" xfId="0" applyNumberFormat="1" applyFont="1" applyAlignment="1">
      <alignment horizontal="center" vertical="center"/>
    </xf>
    <xf numFmtId="0" fontId="4" fillId="0" borderId="0" xfId="0" applyFont="1" applyAlignment="1">
      <alignment horizontal="left" vertical="center" indent="1"/>
    </xf>
    <xf numFmtId="0" fontId="4" fillId="0" borderId="1" xfId="0" applyFont="1" applyBorder="1" applyAlignment="1">
      <alignment horizontal="left" vertical="center" indent="1"/>
    </xf>
    <xf numFmtId="0" fontId="4" fillId="0" borderId="1" xfId="0" applyFont="1" applyBorder="1" applyAlignment="1">
      <alignment horizontal="center" vertical="center"/>
    </xf>
    <xf numFmtId="0" fontId="3" fillId="5" borderId="1" xfId="0" applyFont="1" applyFill="1" applyBorder="1" applyAlignment="1">
      <alignment horizontal="left" vertical="center"/>
    </xf>
    <xf numFmtId="0" fontId="3" fillId="5" borderId="1" xfId="0" applyFont="1" applyFill="1" applyBorder="1" applyAlignment="1">
      <alignment horizontal="center" vertical="center"/>
    </xf>
    <xf numFmtId="169" fontId="3" fillId="5" borderId="1" xfId="0" applyNumberFormat="1"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169" fontId="2" fillId="3" borderId="0" xfId="0" applyNumberFormat="1" applyFont="1" applyFill="1" applyAlignment="1">
      <alignment horizontal="center" vertical="center"/>
    </xf>
    <xf numFmtId="0" fontId="3" fillId="5" borderId="2" xfId="0" applyFont="1" applyFill="1" applyBorder="1" applyAlignment="1">
      <alignment horizontal="left" vertical="center"/>
    </xf>
    <xf numFmtId="0" fontId="3" fillId="5" borderId="2" xfId="0" applyFont="1" applyFill="1" applyBorder="1" applyAlignment="1">
      <alignment horizontal="center" vertical="center"/>
    </xf>
    <xf numFmtId="170" fontId="4" fillId="0" borderId="0" xfId="0" applyNumberFormat="1" applyFont="1" applyAlignment="1">
      <alignment horizontal="center" vertical="center"/>
    </xf>
    <xf numFmtId="171" fontId="4" fillId="0" borderId="0" xfId="0" applyNumberFormat="1" applyFont="1" applyAlignment="1">
      <alignment horizontal="center" vertical="center"/>
    </xf>
    <xf numFmtId="174" fontId="4" fillId="0" borderId="0" xfId="0" applyNumberFormat="1" applyFont="1" applyAlignment="1">
      <alignment horizontal="center" vertical="center"/>
    </xf>
    <xf numFmtId="167" fontId="4" fillId="0" borderId="0" xfId="0" applyNumberFormat="1" applyFont="1" applyAlignment="1">
      <alignment horizontal="center" vertical="center"/>
    </xf>
    <xf numFmtId="172" fontId="4" fillId="0" borderId="0" xfId="0" applyNumberFormat="1" applyFont="1" applyAlignment="1">
      <alignment horizontal="center" vertical="center"/>
    </xf>
    <xf numFmtId="175" fontId="4" fillId="0" borderId="0" xfId="0" applyNumberFormat="1" applyFont="1" applyAlignment="1">
      <alignment horizontal="center" vertical="center"/>
    </xf>
    <xf numFmtId="0" fontId="5" fillId="5" borderId="0" xfId="0" applyFont="1" applyFill="1" applyAlignment="1">
      <alignment horizontal="left" vertical="center"/>
    </xf>
    <xf numFmtId="0" fontId="5" fillId="5" borderId="0" xfId="0" applyFont="1" applyFill="1" applyAlignment="1">
      <alignment horizontal="center" vertical="center"/>
    </xf>
    <xf numFmtId="0" fontId="2" fillId="3" borderId="0" xfId="0" applyFont="1" applyFill="1" applyAlignment="1">
      <alignment horizontal="left" vertical="center"/>
    </xf>
    <xf numFmtId="0" fontId="5" fillId="5" borderId="0" xfId="0" applyFont="1" applyFill="1" applyAlignment="1">
      <alignment vertical="center"/>
    </xf>
    <xf numFmtId="173" fontId="4" fillId="0" borderId="0" xfId="0" applyNumberFormat="1" applyFont="1" applyAlignment="1">
      <alignment horizontal="center" vertical="center"/>
    </xf>
    <xf numFmtId="166" fontId="4" fillId="0" borderId="0" xfId="0" applyNumberFormat="1" applyFont="1" applyAlignment="1">
      <alignment horizontal="center" vertical="center"/>
    </xf>
    <xf numFmtId="0" fontId="4" fillId="0" borderId="3" xfId="0" applyFont="1" applyBorder="1" applyAlignment="1">
      <alignment horizontal="left" vertical="center" indent="1"/>
    </xf>
    <xf numFmtId="0" fontId="4" fillId="0" borderId="3" xfId="0" applyFont="1" applyBorder="1" applyAlignment="1">
      <alignment horizontal="center" vertical="center"/>
    </xf>
    <xf numFmtId="167" fontId="2" fillId="3" borderId="0" xfId="0" applyNumberFormat="1" applyFont="1" applyFill="1" applyAlignment="1">
      <alignment horizontal="center" vertical="center"/>
    </xf>
    <xf numFmtId="0" fontId="0" fillId="2" borderId="0" xfId="0" applyFill="1"/>
    <xf numFmtId="0" fontId="13" fillId="2" borderId="0" xfId="0" applyFont="1" applyFill="1" applyAlignment="1">
      <alignment horizontal="left" vertical="center" wrapText="1"/>
    </xf>
    <xf numFmtId="0" fontId="14" fillId="2" borderId="0" xfId="0" applyFont="1" applyFill="1"/>
    <xf numFmtId="0" fontId="15" fillId="0" borderId="0" xfId="0" applyFont="1" applyAlignment="1">
      <alignment vertical="center"/>
    </xf>
    <xf numFmtId="0" fontId="1" fillId="0" borderId="0" xfId="0" applyFont="1" applyAlignment="1">
      <alignment horizontal="left" vertical="center" indent="1"/>
    </xf>
    <xf numFmtId="0" fontId="15" fillId="0" borderId="0" xfId="0" applyFont="1" applyAlignment="1">
      <alignment horizontal="center" vertical="center"/>
    </xf>
    <xf numFmtId="0" fontId="2" fillId="4" borderId="0" xfId="0" applyFont="1" applyFill="1" applyAlignment="1">
      <alignment horizontal="left" vertical="center"/>
    </xf>
    <xf numFmtId="0" fontId="2" fillId="2" borderId="0" xfId="0" applyFont="1" applyFill="1" applyAlignment="1">
      <alignment horizontal="center" vertical="center" wrapText="1"/>
    </xf>
    <xf numFmtId="9" fontId="1" fillId="0" borderId="0" xfId="2" applyFont="1" applyAlignment="1">
      <alignment horizontal="center" vertical="center"/>
    </xf>
    <xf numFmtId="0" fontId="12" fillId="6" borderId="0" xfId="0" applyFont="1" applyFill="1" applyAlignment="1">
      <alignment horizontal="left" vertical="center"/>
    </xf>
    <xf numFmtId="0" fontId="15" fillId="0" borderId="0" xfId="0" applyFont="1" applyAlignment="1">
      <alignment horizontal="left" vertical="center"/>
    </xf>
    <xf numFmtId="169" fontId="5" fillId="5" borderId="0" xfId="0" applyNumberFormat="1" applyFont="1" applyFill="1" applyAlignment="1">
      <alignment horizontal="center" vertical="center"/>
    </xf>
    <xf numFmtId="169" fontId="4" fillId="0" borderId="3" xfId="0" applyNumberFormat="1" applyFont="1" applyBorder="1" applyAlignment="1">
      <alignment horizontal="center" vertical="center"/>
    </xf>
    <xf numFmtId="169" fontId="3" fillId="5" borderId="2" xfId="0" applyNumberFormat="1" applyFont="1" applyFill="1" applyBorder="1" applyAlignment="1">
      <alignment horizontal="center" vertical="center"/>
    </xf>
    <xf numFmtId="169" fontId="4" fillId="0" borderId="0" xfId="0" quotePrefix="1" applyNumberFormat="1" applyFont="1" applyAlignment="1">
      <alignment horizontal="center" vertical="center"/>
    </xf>
    <xf numFmtId="169" fontId="4" fillId="0" borderId="1" xfId="0" applyNumberFormat="1" applyFont="1" applyBorder="1" applyAlignment="1">
      <alignment horizontal="center" vertical="center"/>
    </xf>
    <xf numFmtId="178" fontId="2" fillId="3" borderId="0" xfId="2" applyNumberFormat="1" applyFont="1" applyFill="1" applyAlignment="1">
      <alignment horizontal="center" vertical="center"/>
    </xf>
    <xf numFmtId="9" fontId="4" fillId="0" borderId="0" xfId="2"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67" fontId="5"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7" fontId="2" fillId="0" borderId="0" xfId="0" applyNumberFormat="1" applyFont="1" applyAlignment="1">
      <alignment horizontal="center" vertical="center"/>
    </xf>
    <xf numFmtId="0" fontId="2" fillId="6" borderId="0" xfId="0" applyFont="1" applyFill="1" applyAlignment="1">
      <alignment horizontal="left" vertical="center"/>
    </xf>
    <xf numFmtId="14" fontId="2" fillId="6" borderId="0" xfId="0" applyNumberFormat="1" applyFont="1" applyFill="1" applyAlignment="1">
      <alignment horizontal="center" vertical="center"/>
    </xf>
    <xf numFmtId="14" fontId="2" fillId="2" borderId="0" xfId="0" applyNumberFormat="1" applyFont="1" applyFill="1" applyAlignment="1">
      <alignment horizontal="center" vertical="center" wrapText="1"/>
    </xf>
    <xf numFmtId="175" fontId="5" fillId="5" borderId="0" xfId="0" applyNumberFormat="1" applyFont="1" applyFill="1" applyAlignment="1">
      <alignment horizontal="center" vertical="center"/>
    </xf>
    <xf numFmtId="0" fontId="17" fillId="0" borderId="0" xfId="0" quotePrefix="1" applyFont="1" applyAlignment="1">
      <alignment horizontal="center" vertical="center" wrapText="1"/>
    </xf>
    <xf numFmtId="0" fontId="17" fillId="0" borderId="0" xfId="0" applyFont="1" applyAlignment="1">
      <alignment horizontal="center" vertical="center" wrapText="1"/>
    </xf>
    <xf numFmtId="177" fontId="17" fillId="0" borderId="0" xfId="0" applyNumberFormat="1" applyFont="1" applyAlignment="1">
      <alignment horizontal="center" vertical="center" wrapText="1"/>
    </xf>
    <xf numFmtId="0" fontId="18" fillId="0" borderId="0" xfId="3" applyFont="1" applyAlignment="1">
      <alignment horizontal="center" vertical="center" wrapText="1"/>
    </xf>
    <xf numFmtId="0" fontId="17" fillId="0" borderId="0" xfId="0" quotePrefix="1" applyFont="1" applyAlignment="1">
      <alignment horizontal="center" vertical="center"/>
    </xf>
    <xf numFmtId="178" fontId="1" fillId="0" borderId="0" xfId="2" applyNumberFormat="1" applyFont="1" applyAlignment="1">
      <alignment horizontal="center" vertical="center"/>
    </xf>
    <xf numFmtId="14" fontId="2" fillId="0" borderId="0" xfId="0" applyNumberFormat="1" applyFont="1" applyAlignment="1">
      <alignment horizontal="center" vertical="center"/>
    </xf>
    <xf numFmtId="0" fontId="0" fillId="0" borderId="0" xfId="0" applyAlignment="1">
      <alignment vertical="center"/>
    </xf>
    <xf numFmtId="0" fontId="21" fillId="0" borderId="0" xfId="0" applyFont="1" applyAlignment="1">
      <alignment vertical="center"/>
    </xf>
    <xf numFmtId="169" fontId="17" fillId="0" borderId="0" xfId="0" applyNumberFormat="1" applyFont="1" applyAlignment="1">
      <alignment horizontal="center" vertical="center" wrapText="1"/>
    </xf>
    <xf numFmtId="9" fontId="1" fillId="0" borderId="0" xfId="0" applyNumberFormat="1" applyFont="1" applyAlignment="1">
      <alignment horizontal="center" vertical="center"/>
    </xf>
    <xf numFmtId="188" fontId="4" fillId="0" borderId="0" xfId="0" applyNumberFormat="1" applyFont="1" applyAlignment="1">
      <alignment horizontal="center" vertical="center"/>
    </xf>
    <xf numFmtId="170" fontId="3" fillId="5" borderId="0" xfId="0" applyNumberFormat="1" applyFont="1" applyFill="1" applyAlignment="1">
      <alignment horizontal="center" vertical="center"/>
    </xf>
    <xf numFmtId="14" fontId="12" fillId="6" borderId="0" xfId="0" applyNumberFormat="1" applyFont="1" applyFill="1" applyAlignment="1">
      <alignment horizontal="center" vertical="center"/>
    </xf>
    <xf numFmtId="0" fontId="4" fillId="0" borderId="0" xfId="0" quotePrefix="1" applyFont="1" applyAlignment="1">
      <alignment vertical="center"/>
    </xf>
    <xf numFmtId="0" fontId="2" fillId="0" borderId="0" xfId="0" applyFont="1" applyAlignment="1">
      <alignment vertical="center"/>
    </xf>
    <xf numFmtId="178" fontId="2" fillId="0" borderId="0" xfId="2" applyNumberFormat="1" applyFont="1" applyFill="1" applyAlignment="1">
      <alignment horizontal="center" vertical="center"/>
    </xf>
    <xf numFmtId="170" fontId="2" fillId="4" borderId="0" xfId="0" applyNumberFormat="1" applyFont="1" applyFill="1" applyAlignment="1">
      <alignment horizontal="center" vertical="center"/>
    </xf>
    <xf numFmtId="170" fontId="4" fillId="0" borderId="3" xfId="0" applyNumberFormat="1" applyFont="1" applyBorder="1" applyAlignment="1">
      <alignment horizontal="center" vertical="center"/>
    </xf>
    <xf numFmtId="170" fontId="3" fillId="5" borderId="2" xfId="0" applyNumberFormat="1" applyFont="1" applyFill="1" applyBorder="1" applyAlignment="1">
      <alignment horizontal="center" vertical="center"/>
    </xf>
    <xf numFmtId="170" fontId="4" fillId="0" borderId="1" xfId="0" applyNumberFormat="1" applyFont="1" applyBorder="1" applyAlignment="1">
      <alignment horizontal="center" vertical="center"/>
    </xf>
    <xf numFmtId="170" fontId="3" fillId="5" borderId="1" xfId="0" applyNumberFormat="1" applyFont="1" applyFill="1" applyBorder="1" applyAlignment="1">
      <alignment horizontal="center" vertical="center"/>
    </xf>
    <xf numFmtId="170" fontId="2" fillId="3" borderId="0" xfId="0" applyNumberFormat="1" applyFont="1" applyFill="1" applyAlignment="1">
      <alignment horizontal="center" vertical="center"/>
    </xf>
    <xf numFmtId="170" fontId="5" fillId="5" borderId="0" xfId="0" applyNumberFormat="1" applyFont="1" applyFill="1" applyAlignment="1">
      <alignment horizontal="center" vertical="center"/>
    </xf>
    <xf numFmtId="0" fontId="15" fillId="6" borderId="0" xfId="0" applyFont="1" applyFill="1" applyAlignment="1">
      <alignment horizontal="center" vertical="center"/>
    </xf>
    <xf numFmtId="0" fontId="89" fillId="0" borderId="0" xfId="3" applyFont="1" applyAlignment="1">
      <alignment vertical="center"/>
    </xf>
    <xf numFmtId="169" fontId="5" fillId="0" borderId="0" xfId="0" applyNumberFormat="1" applyFont="1" applyAlignment="1">
      <alignment horizontal="center" vertical="center"/>
    </xf>
    <xf numFmtId="0" fontId="90" fillId="0" borderId="0" xfId="0" applyFont="1" applyAlignment="1">
      <alignment vertical="center"/>
    </xf>
    <xf numFmtId="0" fontId="91" fillId="0" borderId="0" xfId="0" applyFont="1" applyAlignment="1">
      <alignment horizontal="left" vertical="center" indent="2"/>
    </xf>
    <xf numFmtId="0" fontId="90" fillId="0" borderId="0" xfId="0" applyFont="1" applyAlignment="1">
      <alignment horizontal="center" vertical="center"/>
    </xf>
    <xf numFmtId="169" fontId="91" fillId="0" borderId="0" xfId="0" applyNumberFormat="1" applyFont="1" applyAlignment="1">
      <alignment horizontal="center" vertical="center"/>
    </xf>
    <xf numFmtId="170" fontId="5" fillId="0" borderId="0" xfId="0" applyNumberFormat="1" applyFont="1" applyAlignment="1">
      <alignment horizontal="center" vertical="center"/>
    </xf>
    <xf numFmtId="0" fontId="91" fillId="0" borderId="0" xfId="0" applyFont="1" applyAlignment="1">
      <alignment horizontal="center" vertical="center"/>
    </xf>
    <xf numFmtId="170" fontId="91" fillId="0" borderId="0" xfId="0" applyNumberFormat="1" applyFont="1" applyAlignment="1">
      <alignment horizontal="center" vertical="center"/>
    </xf>
    <xf numFmtId="0" fontId="5" fillId="0" borderId="0" xfId="0" applyFont="1" applyAlignment="1">
      <alignment vertical="center"/>
    </xf>
    <xf numFmtId="189" fontId="4" fillId="0" borderId="0" xfId="0" applyNumberFormat="1" applyFont="1" applyAlignment="1">
      <alignment horizontal="center" vertical="center"/>
    </xf>
    <xf numFmtId="4" fontId="4" fillId="0" borderId="0" xfId="0" applyNumberFormat="1" applyFont="1" applyAlignment="1">
      <alignment horizontal="center" vertical="center"/>
    </xf>
    <xf numFmtId="3" fontId="4" fillId="0" borderId="0" xfId="0" applyNumberFormat="1" applyFont="1" applyAlignment="1">
      <alignment horizontal="center" vertical="center"/>
    </xf>
    <xf numFmtId="0" fontId="93" fillId="0" borderId="0" xfId="0" applyFont="1" applyAlignment="1">
      <alignment horizontal="center" vertical="center"/>
    </xf>
    <xf numFmtId="169" fontId="93" fillId="0" borderId="0" xfId="0" applyNumberFormat="1" applyFont="1" applyAlignment="1">
      <alignment horizontal="center" vertical="center"/>
    </xf>
    <xf numFmtId="39" fontId="4" fillId="0" borderId="0" xfId="0" applyNumberFormat="1" applyFont="1" applyAlignment="1">
      <alignment horizontal="center" vertical="center"/>
    </xf>
    <xf numFmtId="3" fontId="93" fillId="0" borderId="0" xfId="0" applyNumberFormat="1" applyFont="1" applyAlignment="1">
      <alignment horizontal="center" vertical="center"/>
    </xf>
    <xf numFmtId="3" fontId="94" fillId="0" borderId="0" xfId="0" applyNumberFormat="1" applyFont="1" applyAlignment="1">
      <alignment horizontal="right" vertical="center" wrapText="1"/>
    </xf>
    <xf numFmtId="3" fontId="57" fillId="0" borderId="0" xfId="0" applyNumberFormat="1" applyFont="1"/>
    <xf numFmtId="43" fontId="95" fillId="0" borderId="0" xfId="4" applyFont="1" applyFill="1" applyAlignment="1">
      <alignment horizontal="center" vertical="center"/>
    </xf>
    <xf numFmtId="175" fontId="3" fillId="5" borderId="0" xfId="0" applyNumberFormat="1" applyFont="1" applyFill="1" applyAlignment="1">
      <alignment horizontal="center" vertical="center"/>
    </xf>
    <xf numFmtId="190" fontId="3" fillId="5" borderId="0" xfId="0" applyNumberFormat="1" applyFont="1" applyFill="1" applyAlignment="1">
      <alignment horizontal="center" vertical="center"/>
    </xf>
    <xf numFmtId="4" fontId="0" fillId="0" borderId="0" xfId="0" applyNumberFormat="1"/>
    <xf numFmtId="176" fontId="2" fillId="4" borderId="0" xfId="0" applyNumberFormat="1" applyFont="1" applyFill="1" applyAlignment="1">
      <alignment horizontal="center" vertical="center"/>
    </xf>
    <xf numFmtId="175" fontId="2" fillId="3" borderId="0" xfId="0" applyNumberFormat="1" applyFont="1" applyFill="1" applyAlignment="1">
      <alignment horizontal="center" vertical="center"/>
    </xf>
    <xf numFmtId="175" fontId="3" fillId="5" borderId="2" xfId="0" applyNumberFormat="1" applyFont="1" applyFill="1" applyBorder="1" applyAlignment="1">
      <alignment horizontal="center" vertical="center"/>
    </xf>
    <xf numFmtId="176" fontId="5" fillId="5" borderId="0" xfId="0" applyNumberFormat="1" applyFont="1" applyFill="1" applyAlignment="1">
      <alignment horizontal="center" vertical="center"/>
    </xf>
    <xf numFmtId="169" fontId="4" fillId="46" borderId="0" xfId="0" applyNumberFormat="1" applyFont="1" applyFill="1" applyAlignment="1">
      <alignment horizontal="center" vertical="center"/>
    </xf>
    <xf numFmtId="169" fontId="4" fillId="0" borderId="0" xfId="0" applyNumberFormat="1" applyFont="1" applyAlignment="1">
      <alignment horizontal="center" vertical="center" wrapText="1"/>
    </xf>
    <xf numFmtId="9" fontId="18" fillId="0" borderId="0" xfId="2" applyFont="1" applyAlignment="1">
      <alignment horizontal="center" vertical="center" wrapText="1"/>
    </xf>
    <xf numFmtId="170" fontId="4" fillId="0" borderId="0" xfId="0" applyNumberFormat="1" applyFont="1" applyAlignment="1">
      <alignment horizontal="center" vertical="center" wrapText="1"/>
    </xf>
    <xf numFmtId="0" fontId="98" fillId="0" borderId="0" xfId="0" applyFont="1" applyAlignment="1">
      <alignment horizontal="center" vertical="center"/>
    </xf>
    <xf numFmtId="179" fontId="98" fillId="0" borderId="0" xfId="4" applyNumberFormat="1" applyFont="1" applyFill="1" applyAlignment="1">
      <alignment horizontal="left" vertical="center" wrapText="1"/>
    </xf>
    <xf numFmtId="167" fontId="98" fillId="0" borderId="0" xfId="4" applyNumberFormat="1" applyFont="1" applyFill="1" applyAlignment="1">
      <alignment horizontal="center" vertical="center" wrapText="1"/>
    </xf>
    <xf numFmtId="167" fontId="98" fillId="0" borderId="0" xfId="0" applyNumberFormat="1" applyFont="1" applyAlignment="1">
      <alignment horizontal="center" vertical="center"/>
    </xf>
    <xf numFmtId="3" fontId="99" fillId="0" borderId="0" xfId="0" applyNumberFormat="1" applyFont="1"/>
    <xf numFmtId="176" fontId="2" fillId="3" borderId="0" xfId="0" applyNumberFormat="1" applyFont="1" applyFill="1" applyAlignment="1">
      <alignment horizontal="center" vertical="center"/>
    </xf>
    <xf numFmtId="176" fontId="4" fillId="0" borderId="0" xfId="0" applyNumberFormat="1" applyFont="1" applyAlignment="1">
      <alignment horizontal="center" vertical="center"/>
    </xf>
    <xf numFmtId="191" fontId="4" fillId="0" borderId="0" xfId="0" applyNumberFormat="1" applyFont="1" applyAlignment="1">
      <alignment horizontal="center" vertical="center"/>
    </xf>
    <xf numFmtId="192" fontId="4" fillId="0" borderId="0" xfId="0" applyNumberFormat="1" applyFont="1" applyAlignment="1">
      <alignment horizontal="center" vertical="center"/>
    </xf>
    <xf numFmtId="0" fontId="96" fillId="0" borderId="0" xfId="0" applyFont="1" applyAlignment="1">
      <alignment horizontal="right" vertical="center" wrapText="1"/>
    </xf>
    <xf numFmtId="4" fontId="57" fillId="0" borderId="0" xfId="0" applyNumberFormat="1" applyFont="1"/>
    <xf numFmtId="175" fontId="2" fillId="4" borderId="0" xfId="0" applyNumberFormat="1" applyFont="1" applyFill="1" applyAlignment="1">
      <alignment horizontal="center" vertical="center"/>
    </xf>
    <xf numFmtId="14" fontId="87" fillId="0" borderId="0" xfId="0" applyNumberFormat="1" applyFont="1" applyAlignment="1">
      <alignment horizontal="left" vertical="center"/>
    </xf>
    <xf numFmtId="0" fontId="16" fillId="0" borderId="0" xfId="0" applyFont="1" applyAlignment="1">
      <alignment vertical="center"/>
    </xf>
    <xf numFmtId="0" fontId="19" fillId="0" borderId="0" xfId="3" applyFont="1" applyFill="1" applyAlignment="1">
      <alignment vertical="center"/>
    </xf>
    <xf numFmtId="0" fontId="20" fillId="0" borderId="0" xfId="3" applyFont="1" applyFill="1" applyAlignment="1">
      <alignment horizontal="left" vertical="center" indent="1"/>
    </xf>
    <xf numFmtId="14" fontId="2" fillId="0" borderId="0" xfId="0" applyNumberFormat="1" applyFont="1" applyAlignment="1">
      <alignment horizontal="center" vertical="center" wrapText="1"/>
    </xf>
    <xf numFmtId="0" fontId="18" fillId="0" borderId="0" xfId="3" applyFont="1" applyFill="1" applyAlignment="1">
      <alignment horizontal="center" vertical="center" wrapText="1"/>
    </xf>
    <xf numFmtId="170" fontId="2" fillId="0" borderId="0" xfId="0" applyNumberFormat="1" applyFont="1" applyAlignment="1">
      <alignment horizontal="center" vertical="center"/>
    </xf>
    <xf numFmtId="169" fontId="2" fillId="0" borderId="0" xfId="0" applyNumberFormat="1" applyFont="1" applyAlignment="1">
      <alignment horizontal="center" vertical="center"/>
    </xf>
    <xf numFmtId="0" fontId="2" fillId="2" borderId="20" xfId="0" applyFont="1" applyFill="1" applyBorder="1" applyAlignment="1">
      <alignment horizontal="left" vertical="center"/>
    </xf>
    <xf numFmtId="0" fontId="12" fillId="2" borderId="0" xfId="0" applyFont="1" applyFill="1" applyAlignment="1">
      <alignment horizontal="center" vertical="center"/>
    </xf>
    <xf numFmtId="166" fontId="12" fillId="2" borderId="0" xfId="0" applyNumberFormat="1" applyFont="1" applyFill="1" applyAlignment="1">
      <alignment horizontal="center" vertical="center"/>
    </xf>
    <xf numFmtId="0" fontId="12" fillId="2" borderId="18" xfId="0" applyFont="1" applyFill="1" applyBorder="1" applyAlignment="1">
      <alignment horizontal="center" vertical="center"/>
    </xf>
    <xf numFmtId="0" fontId="4" fillId="0" borderId="20" xfId="0" applyFont="1" applyBorder="1" applyAlignment="1">
      <alignment horizontal="left" vertical="center" indent="1"/>
    </xf>
    <xf numFmtId="10" fontId="1" fillId="0" borderId="0" xfId="2" applyNumberFormat="1" applyFont="1" applyAlignment="1">
      <alignment horizontal="center" vertical="center"/>
    </xf>
    <xf numFmtId="10" fontId="4" fillId="0" borderId="0" xfId="2" applyNumberFormat="1" applyFont="1" applyFill="1" applyBorder="1" applyAlignment="1">
      <alignment horizontal="center" vertical="center"/>
    </xf>
    <xf numFmtId="10" fontId="4" fillId="0" borderId="18" xfId="2" applyNumberFormat="1" applyFont="1" applyFill="1" applyBorder="1" applyAlignment="1">
      <alignment horizontal="center" vertical="center"/>
    </xf>
    <xf numFmtId="0" fontId="4" fillId="0" borderId="21" xfId="0" applyFont="1" applyBorder="1" applyAlignment="1">
      <alignment horizontal="left" vertical="center" indent="1"/>
    </xf>
    <xf numFmtId="2" fontId="1"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9" xfId="0" applyNumberFormat="1" applyFont="1" applyBorder="1" applyAlignment="1">
      <alignment horizontal="center" vertical="center"/>
    </xf>
    <xf numFmtId="173" fontId="4" fillId="6" borderId="0" xfId="0" applyNumberFormat="1" applyFont="1" applyFill="1" applyAlignment="1">
      <alignment horizontal="center" vertical="center"/>
    </xf>
    <xf numFmtId="0" fontId="100" fillId="2" borderId="0" xfId="0" applyFont="1" applyFill="1" applyAlignment="1">
      <alignment horizontal="left" vertical="center" wrapText="1"/>
    </xf>
    <xf numFmtId="0" fontId="100" fillId="2" borderId="0" xfId="0" applyFont="1" applyFill="1" applyAlignment="1">
      <alignment horizontal="center" vertical="center" wrapText="1"/>
    </xf>
    <xf numFmtId="179" fontId="1" fillId="0" borderId="0" xfId="4" applyNumberFormat="1" applyFont="1" applyFill="1" applyAlignment="1">
      <alignment horizontal="left" vertical="center" wrapText="1"/>
    </xf>
    <xf numFmtId="170" fontId="4" fillId="45" borderId="0" xfId="4" applyNumberFormat="1" applyFont="1" applyFill="1" applyAlignment="1">
      <alignment horizontal="center" vertical="center" wrapText="1"/>
    </xf>
    <xf numFmtId="170" fontId="1" fillId="0" borderId="0" xfId="4" applyNumberFormat="1" applyFont="1" applyFill="1" applyAlignment="1">
      <alignment horizontal="center" vertical="center" wrapText="1"/>
    </xf>
    <xf numFmtId="169" fontId="1" fillId="0" borderId="0" xfId="4" applyNumberFormat="1" applyFont="1" applyFill="1" applyAlignment="1">
      <alignment horizontal="center" vertical="center" wrapText="1"/>
    </xf>
    <xf numFmtId="0" fontId="100" fillId="3" borderId="0" xfId="0" applyFont="1" applyFill="1" applyAlignment="1">
      <alignment horizontal="left" vertical="center" wrapText="1"/>
    </xf>
    <xf numFmtId="170" fontId="100" fillId="3" borderId="0" xfId="0" applyNumberFormat="1" applyFont="1" applyFill="1" applyAlignment="1">
      <alignment horizontal="center" vertical="center" wrapText="1"/>
    </xf>
    <xf numFmtId="169" fontId="100" fillId="3" borderId="0" xfId="0" applyNumberFormat="1" applyFont="1" applyFill="1" applyAlignment="1">
      <alignment horizontal="center" vertical="center" wrapText="1"/>
    </xf>
    <xf numFmtId="176" fontId="100" fillId="3" borderId="0" xfId="0" applyNumberFormat="1" applyFont="1" applyFill="1" applyAlignment="1">
      <alignment horizontal="center" vertical="center" wrapText="1"/>
    </xf>
    <xf numFmtId="176" fontId="104" fillId="0" borderId="0" xfId="0" applyNumberFormat="1" applyFont="1" applyAlignment="1">
      <alignment vertical="center"/>
    </xf>
    <xf numFmtId="167" fontId="1" fillId="0" borderId="0" xfId="0" applyNumberFormat="1" applyFont="1" applyAlignment="1">
      <alignment horizontal="center" vertical="center"/>
    </xf>
    <xf numFmtId="167" fontId="1" fillId="0" borderId="0" xfId="4" applyNumberFormat="1" applyFont="1" applyFill="1" applyAlignment="1">
      <alignment horizontal="center" vertical="center" wrapText="1"/>
    </xf>
    <xf numFmtId="167" fontId="100" fillId="3" borderId="0" xfId="0" applyNumberFormat="1" applyFont="1" applyFill="1" applyAlignment="1">
      <alignment horizontal="center" vertical="center" wrapText="1"/>
    </xf>
    <xf numFmtId="0" fontId="97" fillId="0" borderId="0" xfId="0" applyFont="1" applyAlignment="1">
      <alignment horizontal="left" vertical="center" wrapText="1"/>
    </xf>
    <xf numFmtId="167" fontId="97" fillId="0" borderId="0" xfId="0" applyNumberFormat="1" applyFont="1" applyAlignment="1">
      <alignment horizontal="center" vertical="center" wrapText="1"/>
    </xf>
    <xf numFmtId="0" fontId="15" fillId="47" borderId="0" xfId="0" applyFont="1" applyFill="1" applyAlignment="1">
      <alignment vertical="center"/>
    </xf>
    <xf numFmtId="0" fontId="105" fillId="47" borderId="0" xfId="0" applyFont="1" applyFill="1" applyAlignment="1">
      <alignment horizontal="left" vertical="center"/>
    </xf>
    <xf numFmtId="0" fontId="101" fillId="48" borderId="0" xfId="0" applyFont="1" applyFill="1" applyAlignment="1">
      <alignment vertical="center"/>
    </xf>
    <xf numFmtId="0" fontId="106" fillId="49" borderId="0" xfId="0" applyFont="1" applyFill="1" applyAlignment="1">
      <alignment vertical="center"/>
    </xf>
    <xf numFmtId="0" fontId="15" fillId="49" borderId="0" xfId="0" applyFont="1" applyFill="1" applyAlignment="1">
      <alignment vertical="center"/>
    </xf>
    <xf numFmtId="0" fontId="105" fillId="0" borderId="0" xfId="0" applyFont="1" applyAlignment="1">
      <alignment horizontal="left" vertical="center"/>
    </xf>
    <xf numFmtId="0" fontId="107" fillId="0" borderId="0" xfId="0" applyFont="1" applyAlignment="1">
      <alignment vertical="center"/>
    </xf>
    <xf numFmtId="0" fontId="101" fillId="0" borderId="0" xfId="0" applyFont="1" applyAlignment="1">
      <alignment vertical="center"/>
    </xf>
    <xf numFmtId="0" fontId="106" fillId="0" borderId="0" xfId="0" applyFont="1" applyAlignment="1">
      <alignment vertical="center"/>
    </xf>
    <xf numFmtId="0" fontId="101" fillId="0" borderId="0" xfId="0" applyFont="1" applyAlignment="1">
      <alignment horizontal="center" vertical="center"/>
    </xf>
    <xf numFmtId="0" fontId="101" fillId="0" borderId="0" xfId="0" applyFont="1" applyAlignment="1">
      <alignment horizontal="center" vertical="center" wrapText="1"/>
    </xf>
    <xf numFmtId="0" fontId="102" fillId="0" borderId="0" xfId="0" applyFont="1" applyAlignment="1">
      <alignment horizontal="center" vertical="center"/>
    </xf>
    <xf numFmtId="10" fontId="102" fillId="0" borderId="0" xfId="0" applyNumberFormat="1" applyFont="1" applyAlignment="1">
      <alignment horizontal="center" vertical="center"/>
    </xf>
    <xf numFmtId="0" fontId="103" fillId="0" borderId="0" xfId="0" applyFont="1" applyAlignment="1">
      <alignment horizontal="center" vertical="center"/>
    </xf>
    <xf numFmtId="10" fontId="103" fillId="0" borderId="0" xfId="0" applyNumberFormat="1" applyFont="1" applyAlignment="1">
      <alignment horizontal="center" vertical="center"/>
    </xf>
    <xf numFmtId="0" fontId="103" fillId="0" borderId="0" xfId="0" applyFont="1" applyAlignment="1">
      <alignment horizontal="left" vertical="center" indent="1"/>
    </xf>
    <xf numFmtId="9" fontId="103" fillId="0" borderId="0" xfId="0" applyNumberFormat="1" applyFont="1" applyAlignment="1">
      <alignment horizontal="center" vertical="center"/>
    </xf>
    <xf numFmtId="49" fontId="103" fillId="0" borderId="0" xfId="0" applyNumberFormat="1" applyFont="1" applyAlignment="1">
      <alignment horizontal="center" vertical="center"/>
    </xf>
    <xf numFmtId="9" fontId="3" fillId="0" borderId="0" xfId="0" applyNumberFormat="1" applyFont="1" applyAlignment="1">
      <alignment horizontal="center" vertical="center"/>
    </xf>
    <xf numFmtId="178" fontId="1" fillId="0" borderId="0" xfId="0" applyNumberFormat="1" applyFont="1" applyAlignment="1">
      <alignment horizontal="center" vertical="center"/>
    </xf>
  </cellXfs>
  <cellStyles count="36515">
    <cellStyle name="% 3" xfId="305" xr:uid="{CA271E8B-7156-4AC6-AA7F-ABCBBC10D683}"/>
    <cellStyle name="1casa" xfId="56" xr:uid="{79B1EA1C-3B6D-4FD5-845C-2CF03222CFFC}"/>
    <cellStyle name="20% - Accent1 2" xfId="3261" xr:uid="{81B2554A-F23A-437C-928D-57ABD5C94303}"/>
    <cellStyle name="20% - Accent2 2" xfId="3262" xr:uid="{A2F3AAAC-6C81-48E7-890C-4E39FCA31A5E}"/>
    <cellStyle name="20% - Accent3 2" xfId="3263" xr:uid="{B39C6360-EFEE-4EFE-892B-53F51A5C6D3D}"/>
    <cellStyle name="20% - Accent4 2" xfId="3264" xr:uid="{37ABA73E-2FC5-400A-AB8A-3021575D93D3}"/>
    <cellStyle name="20% - Accent5 2" xfId="70" xr:uid="{FFC23878-980D-4BE7-A5D6-EDA52D41F6FD}"/>
    <cellStyle name="20% - Accent5 2 2" xfId="3310" xr:uid="{B9FB88A6-7A29-44CE-B7E1-55C743B5220B}"/>
    <cellStyle name="20% - Accent5 2 3" xfId="3265" xr:uid="{B21DC656-B52C-42CE-A370-D738B92A9A9A}"/>
    <cellStyle name="20% - Accent6 2" xfId="72" xr:uid="{A7F6630E-D732-4094-A0A8-06868D70E30A}"/>
    <cellStyle name="20% - Accent6 2 2" xfId="3311" xr:uid="{99551D5A-D602-4BC9-86F1-7DCE12A0D2D6}"/>
    <cellStyle name="20% - Accent6 2 3" xfId="3266" xr:uid="{5E8C0DB5-1E2B-4D28-8E2C-9077756DBE2D}"/>
    <cellStyle name="20% - Ênfase1" xfId="23" builtinId="30" customBuiltin="1"/>
    <cellStyle name="20% - Ênfase2" xfId="27" builtinId="34" customBuiltin="1"/>
    <cellStyle name="20% - Ênfase3" xfId="31" builtinId="38" customBuiltin="1"/>
    <cellStyle name="20% - Ênfase4" xfId="35" builtinId="42" customBuiltin="1"/>
    <cellStyle name="20% - Ênfase5" xfId="39" builtinId="46" customBuiltin="1"/>
    <cellStyle name="20% - Ênfase6" xfId="43" builtinId="50" customBuiltin="1"/>
    <cellStyle name="40% - Accent1 2" xfId="3267" xr:uid="{7D14BF54-3920-4440-A4EC-9D59256DD080}"/>
    <cellStyle name="40% - Accent2 2" xfId="3268" xr:uid="{4D58F438-405F-4DFC-9A0F-FDB09A47C599}"/>
    <cellStyle name="40% - Accent3 2" xfId="217" xr:uid="{6E419ACB-E8D8-40F9-99FD-6CCAB4DC2DC7}"/>
    <cellStyle name="40% - Accent3 2 2" xfId="3269" xr:uid="{74154614-CC03-40FB-B2BD-9AC7F33A35BD}"/>
    <cellStyle name="40% - Accent4 2" xfId="3270" xr:uid="{E10A096F-B1C8-4969-8E88-905FD3674EB1}"/>
    <cellStyle name="40% - Accent5 2" xfId="69" xr:uid="{D084DDF9-FF03-4935-9D69-82168F9C6520}"/>
    <cellStyle name="40% - Accent5 2 2" xfId="3309" xr:uid="{7CC1CF27-AEC9-4555-B90D-E10C289709DD}"/>
    <cellStyle name="40% - Accent5 2 3" xfId="3271" xr:uid="{6B88CCB6-FB46-466F-B4F3-97B1A2536925}"/>
    <cellStyle name="40% - Accent6 2" xfId="3272" xr:uid="{D99D0D17-FE81-49BA-8CBE-C99F0E17A954}"/>
    <cellStyle name="40% - Ênfase1" xfId="24" builtinId="31" customBuiltin="1"/>
    <cellStyle name="40% - Ênfase2" xfId="28" builtinId="35" customBuiltin="1"/>
    <cellStyle name="40% - Ênfase3" xfId="32" builtinId="39" customBuiltin="1"/>
    <cellStyle name="40% - Ênfase4" xfId="36" builtinId="43" customBuiltin="1"/>
    <cellStyle name="40% - Ênfase5" xfId="40" builtinId="47" customBuiltin="1"/>
    <cellStyle name="40% - Ênfase6" xfId="44" builtinId="51" customBuiltin="1"/>
    <cellStyle name="60% - Accent1 2" xfId="3273" xr:uid="{6B16F520-4489-45E6-88D9-373E9C38CF66}"/>
    <cellStyle name="60% - Accent2 2" xfId="3274" xr:uid="{16DB0151-EB44-42C8-BE95-94C04FB70CCF}"/>
    <cellStyle name="60% - Accent3 2" xfId="3275" xr:uid="{5FCBF2C8-A24B-4D8E-BFEF-7FAF1E463056}"/>
    <cellStyle name="60% - Accent4 2" xfId="3276" xr:uid="{DDF28B32-C9CC-4AEC-BD37-3DDB217451CF}"/>
    <cellStyle name="60% - Accent5 2" xfId="3277" xr:uid="{798204FB-C86C-4437-83CC-C67DDF0F8D09}"/>
    <cellStyle name="60% - Accent6 2" xfId="3278" xr:uid="{0710C08E-8B62-4C9B-A28D-56D931B12183}"/>
    <cellStyle name="60% - Ênfase1" xfId="25" builtinId="32" customBuiltin="1"/>
    <cellStyle name="60% - Ênfase2" xfId="29" builtinId="36" customBuiltin="1"/>
    <cellStyle name="60% - Ênfase3" xfId="33" builtinId="40" customBuiltin="1"/>
    <cellStyle name="60% - Ênfase4" xfId="37" builtinId="44" customBuiltin="1"/>
    <cellStyle name="60% - Ênfase5" xfId="41" builtinId="48" customBuiltin="1"/>
    <cellStyle name="60% - Ênfase6" xfId="45" builtinId="52" customBuiltin="1"/>
    <cellStyle name="Accent1 2" xfId="59" xr:uid="{CD99B800-32A9-4409-87A7-3716BA4F1114}"/>
    <cellStyle name="Accent1 2 2" xfId="3305" xr:uid="{C8A68AAB-C2AC-4D40-9574-DDE69511E004}"/>
    <cellStyle name="Accent1 2 3" xfId="3279" xr:uid="{57A8646A-1AD6-4320-9604-CBD127074E82}"/>
    <cellStyle name="Accent2 2" xfId="3280" xr:uid="{A0C20BFE-7756-4A6D-8308-6C026F645DDE}"/>
    <cellStyle name="Accent3 2" xfId="3281" xr:uid="{955A98E8-2B35-437D-92ED-BDA80E260370}"/>
    <cellStyle name="Accent4 2" xfId="3282" xr:uid="{D13396C6-C311-4AA9-9380-133D395742F4}"/>
    <cellStyle name="Accent5 2" xfId="3283" xr:uid="{9F61E20F-DC2E-4FE9-AD6C-2200649FFF5D}"/>
    <cellStyle name="Accent6 2" xfId="3284" xr:uid="{A092F089-51AD-408E-AC21-D71B9EF4DF48}"/>
    <cellStyle name="Bad 2" xfId="3285" xr:uid="{724E6552-61B6-418C-B806-4E20019E6FD7}"/>
    <cellStyle name="Bloco 1" xfId="73" xr:uid="{CD7F6022-08A9-43E4-90AC-783F512C761D}"/>
    <cellStyle name="Bom" xfId="10" builtinId="26" customBuiltin="1"/>
    <cellStyle name="BoxSubHeader" xfId="176" xr:uid="{4251AF73-0815-4B88-9886-F49C39F6AB6B}"/>
    <cellStyle name="Calculation 2" xfId="68" xr:uid="{FDC6B30A-11DF-49B0-9FE6-6BF8408B1B2B}"/>
    <cellStyle name="Calculation 2 2" xfId="3308" xr:uid="{8974417C-6AFF-4239-97E3-4B60020262C5}"/>
    <cellStyle name="Calculation 2 3" xfId="3286" xr:uid="{6153F229-65F2-4869-A15E-58A255AE8622}"/>
    <cellStyle name="Cálculo" xfId="15" builtinId="22" customBuiltin="1"/>
    <cellStyle name="Célula de Verificação" xfId="17" builtinId="23" customBuiltin="1"/>
    <cellStyle name="Célula Vinculada" xfId="16" builtinId="24" customBuiltin="1"/>
    <cellStyle name="Célula Vinculada 2" xfId="88" xr:uid="{769A7A0D-D95C-4AB4-B965-E9125D3CF78A}"/>
    <cellStyle name="Check Cell 2" xfId="3287" xr:uid="{402E3E92-95CB-4846-840C-E8848A9AA9B7}"/>
    <cellStyle name="Comma [0] 2" xfId="182" xr:uid="{58617F47-17D9-4B66-8088-AAA522B60874}"/>
    <cellStyle name="Comma [0] 2 10" xfId="9428" xr:uid="{6F9DE2F3-0CA6-4AD6-B8BC-A0F9F1BCA615}"/>
    <cellStyle name="Comma [0] 2 10 2" xfId="27538" xr:uid="{BEB18D6D-2416-4D86-94D0-314F26092B1B}"/>
    <cellStyle name="Comma [0] 2 11" xfId="18485" xr:uid="{E9498A2A-2D7E-4FF1-AD47-79A803352F5E}"/>
    <cellStyle name="Comma [0] 2 2" xfId="326" xr:uid="{893C924C-9632-42DC-85CB-B5FCEB3C14B2}"/>
    <cellStyle name="Comma [0] 2 2 10" xfId="18524" xr:uid="{97FCA56B-B85B-4C78-B1B2-7102CB6238C5}"/>
    <cellStyle name="Comma [0] 2 2 2" xfId="524" xr:uid="{2389D872-2721-40FB-AEE3-099B8F81583E}"/>
    <cellStyle name="Comma [0] 2 2 2 2" xfId="576" xr:uid="{C988ACA9-ED92-4D9B-8DDC-48D8BA707186}"/>
    <cellStyle name="Comma [0] 2 2 2 2 2" xfId="1580" xr:uid="{1D5044A6-5BBF-4FA0-91BE-C5910ABDD698}"/>
    <cellStyle name="Comma [0] 2 2 2 2 2 2" xfId="4659" xr:uid="{0C82CE72-CDEF-4A64-A4A2-DE98A3BF841C}"/>
    <cellStyle name="Comma [0] 2 2 2 2 2 2 2" xfId="13712" xr:uid="{4AAC9CE0-875B-4BC7-8A49-06F7AB90CA0C}"/>
    <cellStyle name="Comma [0] 2 2 2 2 2 2 2 2" xfId="31822" xr:uid="{F81C5E8D-AD35-4F09-B5AF-B69C9CC2831D}"/>
    <cellStyle name="Comma [0] 2 2 2 2 2 2 3" xfId="22769" xr:uid="{5F1A93BF-E883-4090-9AD7-56E3AB655DFA}"/>
    <cellStyle name="Comma [0] 2 2 2 2 2 3" xfId="7673" xr:uid="{95334B9F-E3EC-4FA2-B6BE-85B2D200EA0C}"/>
    <cellStyle name="Comma [0] 2 2 2 2 2 3 2" xfId="16726" xr:uid="{20C53B0A-02F2-4FD0-A4FC-041D5692ED33}"/>
    <cellStyle name="Comma [0] 2 2 2 2 2 3 2 2" xfId="34836" xr:uid="{A9359140-2A4F-4215-90A9-EBDA02D8CE45}"/>
    <cellStyle name="Comma [0] 2 2 2 2 2 3 3" xfId="25783" xr:uid="{016D5469-F0B9-4AE3-8A28-AB71F963C553}"/>
    <cellStyle name="Comma [0] 2 2 2 2 2 4" xfId="10694" xr:uid="{217C9452-B672-48A0-8E62-2F6D7D5AB60F}"/>
    <cellStyle name="Comma [0] 2 2 2 2 2 4 2" xfId="28804" xr:uid="{618793D8-6F56-44B6-86D8-CCBC308A785E}"/>
    <cellStyle name="Comma [0] 2 2 2 2 2 5" xfId="19751" xr:uid="{E7438B81-40BF-4D57-B162-A7DC207313AD}"/>
    <cellStyle name="Comma [0] 2 2 2 2 3" xfId="2584" xr:uid="{FA29F8F6-F61F-4E86-A3BD-8E06878CEC1F}"/>
    <cellStyle name="Comma [0] 2 2 2 2 3 2" xfId="5663" xr:uid="{C9A49143-D1C2-4AD2-B4C2-C3073B2ED8F8}"/>
    <cellStyle name="Comma [0] 2 2 2 2 3 2 2" xfId="14716" xr:uid="{98A78668-9690-43B6-991E-55056C228E06}"/>
    <cellStyle name="Comma [0] 2 2 2 2 3 2 2 2" xfId="32826" xr:uid="{6C282912-B47E-4847-A7ED-4A6EC5BABD7D}"/>
    <cellStyle name="Comma [0] 2 2 2 2 3 2 3" xfId="23773" xr:uid="{72A3F392-FEEF-4B08-AFF1-CA28C789278C}"/>
    <cellStyle name="Comma [0] 2 2 2 2 3 3" xfId="8677" xr:uid="{1011C1E2-3718-4A71-8216-ECC343EF3344}"/>
    <cellStyle name="Comma [0] 2 2 2 2 3 3 2" xfId="17730" xr:uid="{53887C2F-2B27-4CD8-A84C-12B4A0893BE9}"/>
    <cellStyle name="Comma [0] 2 2 2 2 3 3 2 2" xfId="35840" xr:uid="{DEBAEBBA-B189-4178-B538-FE6DCB21DB64}"/>
    <cellStyle name="Comma [0] 2 2 2 2 3 3 3" xfId="26787" xr:uid="{A155FCE7-35CD-4B66-AC1C-E897359DF96F}"/>
    <cellStyle name="Comma [0] 2 2 2 2 3 4" xfId="11698" xr:uid="{85460395-47FC-4911-9B0C-B1789C29D492}"/>
    <cellStyle name="Comma [0] 2 2 2 2 3 4 2" xfId="29808" xr:uid="{9CC51C2D-D61E-4377-BAEE-FABCF1D9D3EB}"/>
    <cellStyle name="Comma [0] 2 2 2 2 3 5" xfId="20755" xr:uid="{513EC00B-1D48-4F19-BAE0-19B4F1E8F573}"/>
    <cellStyle name="Comma [0] 2 2 2 2 4" xfId="3655" xr:uid="{225105CF-6438-48C1-ABF1-0E60B2170955}"/>
    <cellStyle name="Comma [0] 2 2 2 2 4 2" xfId="12708" xr:uid="{F654C385-E5F7-4DEA-BB28-4CE8786619B1}"/>
    <cellStyle name="Comma [0] 2 2 2 2 4 2 2" xfId="30818" xr:uid="{8E5A9F89-CFC5-4E84-8EBD-AE890D026956}"/>
    <cellStyle name="Comma [0] 2 2 2 2 4 3" xfId="21765" xr:uid="{A7FCF754-5F13-41C2-B8D0-50A1C6F5AF7C}"/>
    <cellStyle name="Comma [0] 2 2 2 2 5" xfId="6669" xr:uid="{1B3BA451-0F68-4968-B948-7FA915F3BD75}"/>
    <cellStyle name="Comma [0] 2 2 2 2 5 2" xfId="15722" xr:uid="{85A9AE22-E2E6-4E4D-8A30-9B1EA4B7BC76}"/>
    <cellStyle name="Comma [0] 2 2 2 2 5 2 2" xfId="33832" xr:uid="{5ED708F1-36A0-457B-BEF0-9E604D958D96}"/>
    <cellStyle name="Comma [0] 2 2 2 2 5 3" xfId="24779" xr:uid="{B2E1E1F8-99CF-42AD-8020-00E46638B05A}"/>
    <cellStyle name="Comma [0] 2 2 2 2 6" xfId="9690" xr:uid="{B6BF677A-5C39-4992-BAFC-8F2DBE6E0700}"/>
    <cellStyle name="Comma [0] 2 2 2 2 6 2" xfId="27800" xr:uid="{B32C620F-85D1-4619-998E-DC1075A89893}"/>
    <cellStyle name="Comma [0] 2 2 2 2 7" xfId="18747" xr:uid="{B74573BE-72C6-4E43-934B-EE69F992D8F5}"/>
    <cellStyle name="Comma [0] 2 2 2 3" xfId="577" xr:uid="{9E8EF8D3-2500-48C3-A11B-349AB97BA119}"/>
    <cellStyle name="Comma [0] 2 2 2 3 2" xfId="1581" xr:uid="{FE2535C3-92CC-45B2-A72D-2478BF40434F}"/>
    <cellStyle name="Comma [0] 2 2 2 3 2 2" xfId="4660" xr:uid="{774D79E0-EBFF-4E61-B3A7-7A90035DF4AC}"/>
    <cellStyle name="Comma [0] 2 2 2 3 2 2 2" xfId="13713" xr:uid="{E0BE3729-303E-4433-8B77-BEA6A5F1BF64}"/>
    <cellStyle name="Comma [0] 2 2 2 3 2 2 2 2" xfId="31823" xr:uid="{D67DB7B3-213E-4B55-BC4D-44F5B39C7FA6}"/>
    <cellStyle name="Comma [0] 2 2 2 3 2 2 3" xfId="22770" xr:uid="{48CDB557-8AD7-433E-8B98-C4CC6C2B4C98}"/>
    <cellStyle name="Comma [0] 2 2 2 3 2 3" xfId="7674" xr:uid="{CCA3CE75-9206-45E0-B70A-E92256E04E2A}"/>
    <cellStyle name="Comma [0] 2 2 2 3 2 3 2" xfId="16727" xr:uid="{851CD3B6-78B4-4A64-96EB-B04ECE86F2D1}"/>
    <cellStyle name="Comma [0] 2 2 2 3 2 3 2 2" xfId="34837" xr:uid="{93A388DF-AB86-4B6E-9373-E28A6003D9EE}"/>
    <cellStyle name="Comma [0] 2 2 2 3 2 3 3" xfId="25784" xr:uid="{D498CEE1-2ED7-40FF-B067-01DCB84053BA}"/>
    <cellStyle name="Comma [0] 2 2 2 3 2 4" xfId="10695" xr:uid="{CB073FF7-4F61-4FC9-88D1-504024BAAF66}"/>
    <cellStyle name="Comma [0] 2 2 2 3 2 4 2" xfId="28805" xr:uid="{5B1A6570-8971-46B1-8AB1-FB141D20AEC2}"/>
    <cellStyle name="Comma [0] 2 2 2 3 2 5" xfId="19752" xr:uid="{374B1098-1863-4E76-BAF1-BB919A89594F}"/>
    <cellStyle name="Comma [0] 2 2 2 3 3" xfId="2585" xr:uid="{E8A31963-B44E-49C7-883B-33BA360F4957}"/>
    <cellStyle name="Comma [0] 2 2 2 3 3 2" xfId="5664" xr:uid="{2D4C0DC4-DD6A-4043-B326-957B09C86DFD}"/>
    <cellStyle name="Comma [0] 2 2 2 3 3 2 2" xfId="14717" xr:uid="{A765E333-1C25-43CE-981D-B8A12259F737}"/>
    <cellStyle name="Comma [0] 2 2 2 3 3 2 2 2" xfId="32827" xr:uid="{2D2D5DF3-168E-4AB9-A36E-E295E52F6572}"/>
    <cellStyle name="Comma [0] 2 2 2 3 3 2 3" xfId="23774" xr:uid="{38800323-CA87-4859-8B54-39A42C968FD1}"/>
    <cellStyle name="Comma [0] 2 2 2 3 3 3" xfId="8678" xr:uid="{69D7708F-EAE5-40D6-98F2-1A170A04B8D8}"/>
    <cellStyle name="Comma [0] 2 2 2 3 3 3 2" xfId="17731" xr:uid="{B5B85A6A-3D0C-4489-97BB-D7F103FA4A98}"/>
    <cellStyle name="Comma [0] 2 2 2 3 3 3 2 2" xfId="35841" xr:uid="{BB53351D-99EB-4959-8F51-D36D5B280E4C}"/>
    <cellStyle name="Comma [0] 2 2 2 3 3 3 3" xfId="26788" xr:uid="{F5C63619-CAA6-40F5-B25B-24F04E5D688D}"/>
    <cellStyle name="Comma [0] 2 2 2 3 3 4" xfId="11699" xr:uid="{19FAC469-6DEA-4C5D-AFF8-06511C356F34}"/>
    <cellStyle name="Comma [0] 2 2 2 3 3 4 2" xfId="29809" xr:uid="{C1941ACE-985E-4229-AF22-D7D8994D729F}"/>
    <cellStyle name="Comma [0] 2 2 2 3 3 5" xfId="20756" xr:uid="{E490747B-E229-4254-A93A-B0364BC54F98}"/>
    <cellStyle name="Comma [0] 2 2 2 3 4" xfId="3656" xr:uid="{429D4550-F654-400B-A0AD-3C0E939AE9A3}"/>
    <cellStyle name="Comma [0] 2 2 2 3 4 2" xfId="12709" xr:uid="{D5D7C3DC-6092-4C5B-BEBC-B01D3F69F4A3}"/>
    <cellStyle name="Comma [0] 2 2 2 3 4 2 2" xfId="30819" xr:uid="{583C91B0-E839-40D0-AC47-40C759E23630}"/>
    <cellStyle name="Comma [0] 2 2 2 3 4 3" xfId="21766" xr:uid="{C393E44C-0388-4CD9-9269-8A39E41F8562}"/>
    <cellStyle name="Comma [0] 2 2 2 3 5" xfId="6670" xr:uid="{E60A20C1-0BEE-4071-B053-EC1E4C171AF7}"/>
    <cellStyle name="Comma [0] 2 2 2 3 5 2" xfId="15723" xr:uid="{8178E0EF-A60C-429B-8FCD-5B1394167B6B}"/>
    <cellStyle name="Comma [0] 2 2 2 3 5 2 2" xfId="33833" xr:uid="{032E6404-87A7-4529-B600-C6844E0EA075}"/>
    <cellStyle name="Comma [0] 2 2 2 3 5 3" xfId="24780" xr:uid="{FFFD3DC9-E1D3-434C-9898-32E6C1B1E5EF}"/>
    <cellStyle name="Comma [0] 2 2 2 3 6" xfId="9691" xr:uid="{517A5814-318F-445C-98E2-1D5F4B492862}"/>
    <cellStyle name="Comma [0] 2 2 2 3 6 2" xfId="27801" xr:uid="{5AAAFA12-16D6-4D54-8328-9C512D6D24F5}"/>
    <cellStyle name="Comma [0] 2 2 2 3 7" xfId="18748" xr:uid="{C3A55246-1F47-4345-86B1-7A96C17BDAED}"/>
    <cellStyle name="Comma [0] 2 2 2 4" xfId="1531" xr:uid="{64DE42C9-76F9-4988-A355-ED45B647F44D}"/>
    <cellStyle name="Comma [0] 2 2 2 4 2" xfId="4610" xr:uid="{DC632492-CE2B-4099-94EE-8176A16C7458}"/>
    <cellStyle name="Comma [0] 2 2 2 4 2 2" xfId="13663" xr:uid="{30D6C034-6767-4EB9-9D41-C2B8883729C5}"/>
    <cellStyle name="Comma [0] 2 2 2 4 2 2 2" xfId="31773" xr:uid="{9F896A77-2AD3-4AD8-A1FE-1ECD0AA84980}"/>
    <cellStyle name="Comma [0] 2 2 2 4 2 3" xfId="22720" xr:uid="{0F87D06A-5886-4FD1-8411-64F884D948DD}"/>
    <cellStyle name="Comma [0] 2 2 2 4 3" xfId="7624" xr:uid="{0D841D30-EE83-4062-8293-01C0C01E3AD1}"/>
    <cellStyle name="Comma [0] 2 2 2 4 3 2" xfId="16677" xr:uid="{2B74A749-A26E-4532-80D2-55F4B6D040A6}"/>
    <cellStyle name="Comma [0] 2 2 2 4 3 2 2" xfId="34787" xr:uid="{9B121D75-1703-4440-8F71-385D621BB754}"/>
    <cellStyle name="Comma [0] 2 2 2 4 3 3" xfId="25734" xr:uid="{5EE0E54F-B20F-4303-A3B1-2EC543D551CA}"/>
    <cellStyle name="Comma [0] 2 2 2 4 4" xfId="10645" xr:uid="{2B2A9C27-D388-4419-80E0-17BF16CBD34E}"/>
    <cellStyle name="Comma [0] 2 2 2 4 4 2" xfId="28755" xr:uid="{C6940E6D-7F9D-4ACB-9B62-83A42454A555}"/>
    <cellStyle name="Comma [0] 2 2 2 4 5" xfId="19702" xr:uid="{9FE92576-935E-4B3D-863D-41B0F2B5C574}"/>
    <cellStyle name="Comma [0] 2 2 2 5" xfId="2535" xr:uid="{F2037452-9A9A-4954-8579-2FADF252ECC9}"/>
    <cellStyle name="Comma [0] 2 2 2 5 2" xfId="5614" xr:uid="{5A2A778A-4060-404F-879C-0D42793B7ECF}"/>
    <cellStyle name="Comma [0] 2 2 2 5 2 2" xfId="14667" xr:uid="{EF86C097-8E6D-4D37-B94F-D3E3C42DC2B9}"/>
    <cellStyle name="Comma [0] 2 2 2 5 2 2 2" xfId="32777" xr:uid="{986E23DD-8C2A-4EFF-8C4A-C8ED36081886}"/>
    <cellStyle name="Comma [0] 2 2 2 5 2 3" xfId="23724" xr:uid="{09133901-E8B2-4724-9990-B3F8CE471F9E}"/>
    <cellStyle name="Comma [0] 2 2 2 5 3" xfId="8628" xr:uid="{064FBC57-4A74-4FAF-87E6-2B5586BA44B2}"/>
    <cellStyle name="Comma [0] 2 2 2 5 3 2" xfId="17681" xr:uid="{BCF96BFF-4AD4-4C43-B85F-D39E8527C38F}"/>
    <cellStyle name="Comma [0] 2 2 2 5 3 2 2" xfId="35791" xr:uid="{C19BDD85-BC9B-4FD1-8DC4-C0DEA29DB4CB}"/>
    <cellStyle name="Comma [0] 2 2 2 5 3 3" xfId="26738" xr:uid="{1B61C469-A8B1-4AC0-88AF-FB84A9F1E4C2}"/>
    <cellStyle name="Comma [0] 2 2 2 5 4" xfId="11649" xr:uid="{D7A9D359-DEAE-43B7-AEA2-8AA1F3E9FAF4}"/>
    <cellStyle name="Comma [0] 2 2 2 5 4 2" xfId="29759" xr:uid="{7545B651-4138-4FE4-99A0-924F086619FD}"/>
    <cellStyle name="Comma [0] 2 2 2 5 5" xfId="20706" xr:uid="{930383A8-8FC5-4C40-9F8D-55D72D6B84EF}"/>
    <cellStyle name="Comma [0] 2 2 2 6" xfId="3605" xr:uid="{0DA731C9-3E1A-4779-A0EF-8EA7E4C80EE8}"/>
    <cellStyle name="Comma [0] 2 2 2 6 2" xfId="12658" xr:uid="{97495A09-CDC3-403A-A0DB-9F8537EECC24}"/>
    <cellStyle name="Comma [0] 2 2 2 6 2 2" xfId="30768" xr:uid="{AB73C747-49C0-4976-84DA-60DD2274A2D7}"/>
    <cellStyle name="Comma [0] 2 2 2 6 3" xfId="21715" xr:uid="{4F163F91-F6D0-424D-8BB1-69FCF1C65BE7}"/>
    <cellStyle name="Comma [0] 2 2 2 7" xfId="6619" xr:uid="{0BBC6351-A682-49CA-9C19-6D2CFBFFC027}"/>
    <cellStyle name="Comma [0] 2 2 2 7 2" xfId="15672" xr:uid="{65B6C78C-92C6-400C-9155-90C0FE93F00D}"/>
    <cellStyle name="Comma [0] 2 2 2 7 2 2" xfId="33782" xr:uid="{E80AED2A-CBA4-47AE-949E-10B859CF3B6F}"/>
    <cellStyle name="Comma [0] 2 2 2 7 3" xfId="24729" xr:uid="{A0729795-FDFE-452A-AC1D-C75D606EC96A}"/>
    <cellStyle name="Comma [0] 2 2 2 8" xfId="9639" xr:uid="{315E19A0-809E-4637-866C-FD1EB7ED8DBD}"/>
    <cellStyle name="Comma [0] 2 2 2 8 2" xfId="27749" xr:uid="{53AE9E1D-01D8-4E5A-BD7D-B12DF219782A}"/>
    <cellStyle name="Comma [0] 2 2 2 9" xfId="18696" xr:uid="{6C229DBA-BAD2-4C58-A456-4FADB9542E8E}"/>
    <cellStyle name="Comma [0] 2 2 3" xfId="578" xr:uid="{441976EF-ABBE-4A86-9295-4A4E2C9B3D04}"/>
    <cellStyle name="Comma [0] 2 2 3 2" xfId="1582" xr:uid="{BC6D1B61-DF3F-4F2C-A1C7-0E038269F61F}"/>
    <cellStyle name="Comma [0] 2 2 3 2 2" xfId="4661" xr:uid="{895FAC25-B5E9-4287-AF81-5D6AB2C7A843}"/>
    <cellStyle name="Comma [0] 2 2 3 2 2 2" xfId="13714" xr:uid="{F0769D87-4AFB-4411-9227-8FA1C4F5144C}"/>
    <cellStyle name="Comma [0] 2 2 3 2 2 2 2" xfId="31824" xr:uid="{B81CD340-C99F-4788-A5DA-865B94121093}"/>
    <cellStyle name="Comma [0] 2 2 3 2 2 3" xfId="22771" xr:uid="{119BFC00-DAA4-4994-9FF4-89A4D4F9EC21}"/>
    <cellStyle name="Comma [0] 2 2 3 2 3" xfId="7675" xr:uid="{973F2253-0E56-49F5-9B14-62CB229C64A0}"/>
    <cellStyle name="Comma [0] 2 2 3 2 3 2" xfId="16728" xr:uid="{87F9CF49-4598-48F8-B829-A7A546356370}"/>
    <cellStyle name="Comma [0] 2 2 3 2 3 2 2" xfId="34838" xr:uid="{4115D265-AB88-4FE5-9C5F-3ED3B28D6B96}"/>
    <cellStyle name="Comma [0] 2 2 3 2 3 3" xfId="25785" xr:uid="{1CF542A7-E413-413B-83D1-14F2638D7EF6}"/>
    <cellStyle name="Comma [0] 2 2 3 2 4" xfId="10696" xr:uid="{A2F0A550-A016-47DD-931D-2DF7CC88C539}"/>
    <cellStyle name="Comma [0] 2 2 3 2 4 2" xfId="28806" xr:uid="{328220D1-F41C-4823-9D78-4C8B80C9BCE3}"/>
    <cellStyle name="Comma [0] 2 2 3 2 5" xfId="19753" xr:uid="{751FB4FB-55DA-4FAA-BBA5-0F65FADFBBE1}"/>
    <cellStyle name="Comma [0] 2 2 3 3" xfId="2586" xr:uid="{5C5652E5-F280-4592-8C8A-B8613C954944}"/>
    <cellStyle name="Comma [0] 2 2 3 3 2" xfId="5665" xr:uid="{27E05EC0-0431-4E06-A04A-585758EF771A}"/>
    <cellStyle name="Comma [0] 2 2 3 3 2 2" xfId="14718" xr:uid="{249447E9-78C3-4771-B661-6385EA54D1CA}"/>
    <cellStyle name="Comma [0] 2 2 3 3 2 2 2" xfId="32828" xr:uid="{6661335E-13D4-4DD2-9EB7-6506561464B3}"/>
    <cellStyle name="Comma [0] 2 2 3 3 2 3" xfId="23775" xr:uid="{2A77D620-163F-4E2B-B2D1-E5605ECFBF6C}"/>
    <cellStyle name="Comma [0] 2 2 3 3 3" xfId="8679" xr:uid="{8872BB40-097D-482E-BD04-3A8D050B00DE}"/>
    <cellStyle name="Comma [0] 2 2 3 3 3 2" xfId="17732" xr:uid="{49172A5D-6B9B-4240-B12E-903EEC71211F}"/>
    <cellStyle name="Comma [0] 2 2 3 3 3 2 2" xfId="35842" xr:uid="{34BC7B80-D7F5-420A-9257-6C98DE5420AB}"/>
    <cellStyle name="Comma [0] 2 2 3 3 3 3" xfId="26789" xr:uid="{E49ADDCC-1F75-4144-8CC3-7E23FE34FB51}"/>
    <cellStyle name="Comma [0] 2 2 3 3 4" xfId="11700" xr:uid="{9277C84C-9F8B-4D69-B215-66BBF0161AA6}"/>
    <cellStyle name="Comma [0] 2 2 3 3 4 2" xfId="29810" xr:uid="{777CD23E-5E75-4063-A107-5917B5595D2D}"/>
    <cellStyle name="Comma [0] 2 2 3 3 5" xfId="20757" xr:uid="{531452C1-E8EA-45FA-AA63-5E7D32BE1F95}"/>
    <cellStyle name="Comma [0] 2 2 3 4" xfId="3657" xr:uid="{C1D7E943-68AB-498A-B528-BA297F4179A3}"/>
    <cellStyle name="Comma [0] 2 2 3 4 2" xfId="12710" xr:uid="{4E0F0FBC-E4E0-43F2-9940-882731DE7796}"/>
    <cellStyle name="Comma [0] 2 2 3 4 2 2" xfId="30820" xr:uid="{D5C62AD7-6D1B-46E0-84F2-BEAA6B4F26C9}"/>
    <cellStyle name="Comma [0] 2 2 3 4 3" xfId="21767" xr:uid="{C5AD46B9-249C-4323-971B-FBA5CFCF5031}"/>
    <cellStyle name="Comma [0] 2 2 3 5" xfId="6671" xr:uid="{63AC3684-6EBA-4D37-8AD7-ACC226EB9B06}"/>
    <cellStyle name="Comma [0] 2 2 3 5 2" xfId="15724" xr:uid="{CF5907B2-AF02-4C07-B817-278F2EED5BB3}"/>
    <cellStyle name="Comma [0] 2 2 3 5 2 2" xfId="33834" xr:uid="{D71F78ED-A9FF-4776-A705-C8FE93F56706}"/>
    <cellStyle name="Comma [0] 2 2 3 5 3" xfId="24781" xr:uid="{7A357166-119C-4C91-A271-AA5CE5F1483E}"/>
    <cellStyle name="Comma [0] 2 2 3 6" xfId="9692" xr:uid="{DAA59818-2E83-497F-A422-9BC407A9F3C6}"/>
    <cellStyle name="Comma [0] 2 2 3 6 2" xfId="27802" xr:uid="{D1460B07-B29E-439C-80FD-E85C0A4E0AD6}"/>
    <cellStyle name="Comma [0] 2 2 3 7" xfId="18749" xr:uid="{1C2D0AD4-745E-457C-B21D-F1FA0BD3A887}"/>
    <cellStyle name="Comma [0] 2 2 4" xfId="579" xr:uid="{79E6F2E1-98D9-4326-AD52-87DBDDE07DEA}"/>
    <cellStyle name="Comma [0] 2 2 4 2" xfId="1583" xr:uid="{C141D5F9-7A65-4D6E-852F-0724F08DCA21}"/>
    <cellStyle name="Comma [0] 2 2 4 2 2" xfId="4662" xr:uid="{FFE21EAE-33DC-4FC9-A607-5428C95B9B64}"/>
    <cellStyle name="Comma [0] 2 2 4 2 2 2" xfId="13715" xr:uid="{2BBF3396-535D-4FF6-8245-28D21224F536}"/>
    <cellStyle name="Comma [0] 2 2 4 2 2 2 2" xfId="31825" xr:uid="{DF6C47F5-14D5-4364-868E-CDCE26A36BD6}"/>
    <cellStyle name="Comma [0] 2 2 4 2 2 3" xfId="22772" xr:uid="{C2ABF111-CD54-43E6-A67C-2060F695F52C}"/>
    <cellStyle name="Comma [0] 2 2 4 2 3" xfId="7676" xr:uid="{6D12F0E9-67EA-433A-854D-8B3A06267D4E}"/>
    <cellStyle name="Comma [0] 2 2 4 2 3 2" xfId="16729" xr:uid="{3B8FDCE3-80CC-493A-AEA8-3F5C6AB7826F}"/>
    <cellStyle name="Comma [0] 2 2 4 2 3 2 2" xfId="34839" xr:uid="{2537DEAD-F509-471D-808D-FF96469B6282}"/>
    <cellStyle name="Comma [0] 2 2 4 2 3 3" xfId="25786" xr:uid="{515631B3-7215-41FE-A910-CA77F55E4563}"/>
    <cellStyle name="Comma [0] 2 2 4 2 4" xfId="10697" xr:uid="{198931F9-958E-466A-A341-856B4B32778D}"/>
    <cellStyle name="Comma [0] 2 2 4 2 4 2" xfId="28807" xr:uid="{9B0CE03B-1C82-4521-A31A-454F43B73E76}"/>
    <cellStyle name="Comma [0] 2 2 4 2 5" xfId="19754" xr:uid="{A84A5400-1FA9-4297-AD41-213311DFB175}"/>
    <cellStyle name="Comma [0] 2 2 4 3" xfId="2587" xr:uid="{E9F0D45B-F7BD-4DDD-A93A-58B75952A0E6}"/>
    <cellStyle name="Comma [0] 2 2 4 3 2" xfId="5666" xr:uid="{49657534-2C64-4EB3-A4C1-9CA4C2B712A9}"/>
    <cellStyle name="Comma [0] 2 2 4 3 2 2" xfId="14719" xr:uid="{A4006E31-DE04-4CB8-88CA-891C3FE92A0B}"/>
    <cellStyle name="Comma [0] 2 2 4 3 2 2 2" xfId="32829" xr:uid="{178D388D-7ACF-4E16-A776-A82C60E2C850}"/>
    <cellStyle name="Comma [0] 2 2 4 3 2 3" xfId="23776" xr:uid="{B0FB9566-C378-4E88-99BC-2C8EA491F288}"/>
    <cellStyle name="Comma [0] 2 2 4 3 3" xfId="8680" xr:uid="{8D48FB61-31FD-455B-B136-5434558044B4}"/>
    <cellStyle name="Comma [0] 2 2 4 3 3 2" xfId="17733" xr:uid="{063E5C29-338B-4704-BC17-EB14D653314E}"/>
    <cellStyle name="Comma [0] 2 2 4 3 3 2 2" xfId="35843" xr:uid="{CC235815-8E51-4895-81A7-20E12CA97A2D}"/>
    <cellStyle name="Comma [0] 2 2 4 3 3 3" xfId="26790" xr:uid="{1DEB79C7-5771-4E66-BB65-4A62A947A39E}"/>
    <cellStyle name="Comma [0] 2 2 4 3 4" xfId="11701" xr:uid="{F314DC84-684E-4F91-B200-B4004B95A393}"/>
    <cellStyle name="Comma [0] 2 2 4 3 4 2" xfId="29811" xr:uid="{0ACA0BC2-F6D3-4DCD-8842-6809FBF24D6E}"/>
    <cellStyle name="Comma [0] 2 2 4 3 5" xfId="20758" xr:uid="{B15E5D93-CA5A-47F7-9485-79BF63664F70}"/>
    <cellStyle name="Comma [0] 2 2 4 4" xfId="3658" xr:uid="{5CAC63C2-01E7-47BC-B3F0-3CF86C63DBCF}"/>
    <cellStyle name="Comma [0] 2 2 4 4 2" xfId="12711" xr:uid="{8A851B52-E903-4BF6-B445-BFB2B273627D}"/>
    <cellStyle name="Comma [0] 2 2 4 4 2 2" xfId="30821" xr:uid="{DDEF8FAE-880E-4FB0-87AA-A2934A283A1E}"/>
    <cellStyle name="Comma [0] 2 2 4 4 3" xfId="21768" xr:uid="{10F81AD8-0E4E-406A-9820-5809D8E1D9A8}"/>
    <cellStyle name="Comma [0] 2 2 4 5" xfId="6672" xr:uid="{CA45FA1B-0488-4480-87DE-3649302D778D}"/>
    <cellStyle name="Comma [0] 2 2 4 5 2" xfId="15725" xr:uid="{C3B6A415-6061-4E9F-8A15-92C03989244B}"/>
    <cellStyle name="Comma [0] 2 2 4 5 2 2" xfId="33835" xr:uid="{2676558C-B294-412F-BDDB-6D03BD089B05}"/>
    <cellStyle name="Comma [0] 2 2 4 5 3" xfId="24782" xr:uid="{DA60E56B-48D3-4167-B40E-94229D6E7355}"/>
    <cellStyle name="Comma [0] 2 2 4 6" xfId="9693" xr:uid="{0F2BD5CC-2076-4406-80E3-3FC4152ADFEA}"/>
    <cellStyle name="Comma [0] 2 2 4 6 2" xfId="27803" xr:uid="{E08F3AD1-E20E-4D44-9FE0-B0A6C4A56ACB}"/>
    <cellStyle name="Comma [0] 2 2 4 7" xfId="18750" xr:uid="{B85576FD-B27C-4E70-9F9F-8E1EAF3F0EA6}"/>
    <cellStyle name="Comma [0] 2 2 5" xfId="1360" xr:uid="{16DDA8D1-5376-46F7-9FD0-CC961C758AF1}"/>
    <cellStyle name="Comma [0] 2 2 5 2" xfId="4439" xr:uid="{BE2CF536-F0AB-4E1F-8F30-C12AC617975C}"/>
    <cellStyle name="Comma [0] 2 2 5 2 2" xfId="13492" xr:uid="{757FFADF-FEA6-4C3C-92D3-7CAF67207AEC}"/>
    <cellStyle name="Comma [0] 2 2 5 2 2 2" xfId="31602" xr:uid="{6640AC95-B12F-4A3F-9E7A-3BC0FEE08A3E}"/>
    <cellStyle name="Comma [0] 2 2 5 2 3" xfId="22549" xr:uid="{FDC84D49-BAE1-4813-9623-48C73D4631BF}"/>
    <cellStyle name="Comma [0] 2 2 5 3" xfId="7453" xr:uid="{76C4A3FE-A93D-4321-97E0-DFC9AF4852B8}"/>
    <cellStyle name="Comma [0] 2 2 5 3 2" xfId="16506" xr:uid="{8205BE6D-2DF9-4046-BF6A-910B5314FF71}"/>
    <cellStyle name="Comma [0] 2 2 5 3 2 2" xfId="34616" xr:uid="{7CDC5467-6ED9-4F66-92B7-9E18E04CF9EB}"/>
    <cellStyle name="Comma [0] 2 2 5 3 3" xfId="25563" xr:uid="{9F4131BA-118E-44D7-89F9-EABDECA71C82}"/>
    <cellStyle name="Comma [0] 2 2 5 4" xfId="10474" xr:uid="{0F58F49F-4CD4-4E73-AC16-30639FA1EED9}"/>
    <cellStyle name="Comma [0] 2 2 5 4 2" xfId="28584" xr:uid="{C9AED8B3-5D1A-4D7C-9BE2-AD504F70865F}"/>
    <cellStyle name="Comma [0] 2 2 5 5" xfId="19531" xr:uid="{685C9D90-4673-47CC-8D46-02AD2F10CCA6}"/>
    <cellStyle name="Comma [0] 2 2 6" xfId="2364" xr:uid="{B6DFA70D-DB90-4266-87A8-7529BAFD6EAB}"/>
    <cellStyle name="Comma [0] 2 2 6 2" xfId="5443" xr:uid="{AA0231FD-30F7-49CC-81C3-3BAC256E5C2C}"/>
    <cellStyle name="Comma [0] 2 2 6 2 2" xfId="14496" xr:uid="{C5D2CF49-B465-40DC-A57B-87DA58E872AD}"/>
    <cellStyle name="Comma [0] 2 2 6 2 2 2" xfId="32606" xr:uid="{A6EA64D4-511A-4520-987E-CE9C4748B456}"/>
    <cellStyle name="Comma [0] 2 2 6 2 3" xfId="23553" xr:uid="{8C6A572D-B721-4207-B0FD-137B04C6E04D}"/>
    <cellStyle name="Comma [0] 2 2 6 3" xfId="8457" xr:uid="{C79E66A4-BB01-4B19-93BB-FB39D5BA9177}"/>
    <cellStyle name="Comma [0] 2 2 6 3 2" xfId="17510" xr:uid="{FB0FC84D-8DF4-4BE4-8D34-2E34FDF22364}"/>
    <cellStyle name="Comma [0] 2 2 6 3 2 2" xfId="35620" xr:uid="{AB2B9F55-C5B4-40AC-8070-351E701EF00E}"/>
    <cellStyle name="Comma [0] 2 2 6 3 3" xfId="26567" xr:uid="{D3EC2C50-9FFA-4565-8F1E-8A81DBAF9583}"/>
    <cellStyle name="Comma [0] 2 2 6 4" xfId="11478" xr:uid="{AD952D54-EA5F-4E53-A992-54AE24A6269D}"/>
    <cellStyle name="Comma [0] 2 2 6 4 2" xfId="29588" xr:uid="{536D0A03-140E-4668-A4B4-A9AE407E44AE}"/>
    <cellStyle name="Comma [0] 2 2 6 5" xfId="20535" xr:uid="{80F49191-B205-4CF7-BAE6-E1117776F49C}"/>
    <cellStyle name="Comma [0] 2 2 7" xfId="3433" xr:uid="{283832F9-5C1E-4F74-9CEE-52486D3CABB8}"/>
    <cellStyle name="Comma [0] 2 2 7 2" xfId="12486" xr:uid="{FB1491A0-5A15-4406-BBCD-0D577856EEA1}"/>
    <cellStyle name="Comma [0] 2 2 7 2 2" xfId="30596" xr:uid="{D3480833-5018-4053-A29C-3018DD3F1CC9}"/>
    <cellStyle name="Comma [0] 2 2 7 3" xfId="21543" xr:uid="{D5FE126F-8A05-4460-BA26-FEE62768A1BE}"/>
    <cellStyle name="Comma [0] 2 2 8" xfId="6447" xr:uid="{49FCC860-7E72-47B1-80AC-A3C02C7019B1}"/>
    <cellStyle name="Comma [0] 2 2 8 2" xfId="15500" xr:uid="{71D7A1A6-B021-4E55-8A5F-5321E419AD68}"/>
    <cellStyle name="Comma [0] 2 2 8 2 2" xfId="33610" xr:uid="{E24814FB-C567-420A-AA1A-9042266F2F37}"/>
    <cellStyle name="Comma [0] 2 2 8 3" xfId="24557" xr:uid="{EDBAA220-562D-46DB-B689-0CB998CC7B11}"/>
    <cellStyle name="Comma [0] 2 2 9" xfId="9467" xr:uid="{D65E8FBF-584C-4082-B105-AECA768313FB}"/>
    <cellStyle name="Comma [0] 2 2 9 2" xfId="27577" xr:uid="{2D9BD301-718F-4310-8D9B-9DAF8F75B8F5}"/>
    <cellStyle name="Comma [0] 2 3" xfId="483" xr:uid="{017BC8A2-76ED-4A3A-B6FB-2FA2A18D927F}"/>
    <cellStyle name="Comma [0] 2 3 2" xfId="580" xr:uid="{9EADCB00-7855-4898-8F81-CB89F0C12138}"/>
    <cellStyle name="Comma [0] 2 3 2 2" xfId="1584" xr:uid="{9593132D-DB61-455E-816F-4D2C3DEB1592}"/>
    <cellStyle name="Comma [0] 2 3 2 2 2" xfId="4663" xr:uid="{EF6D65BF-F1A2-45FD-AE32-F70DE44CC82E}"/>
    <cellStyle name="Comma [0] 2 3 2 2 2 2" xfId="13716" xr:uid="{8CB83D1E-E96E-4DE1-A448-EE16615E0E81}"/>
    <cellStyle name="Comma [0] 2 3 2 2 2 2 2" xfId="31826" xr:uid="{C58DDD41-8B8B-4420-8266-A563DAAF69D3}"/>
    <cellStyle name="Comma [0] 2 3 2 2 2 3" xfId="22773" xr:uid="{02A43024-5AB5-4DAC-B449-8A17815FD97E}"/>
    <cellStyle name="Comma [0] 2 3 2 2 3" xfId="7677" xr:uid="{A15989A8-B24B-455F-BB3F-B759F8C33119}"/>
    <cellStyle name="Comma [0] 2 3 2 2 3 2" xfId="16730" xr:uid="{9E367FAF-240E-4561-9121-6F6EDDCBBA5E}"/>
    <cellStyle name="Comma [0] 2 3 2 2 3 2 2" xfId="34840" xr:uid="{A6FBCD72-B889-4332-BB15-540F0FD17473}"/>
    <cellStyle name="Comma [0] 2 3 2 2 3 3" xfId="25787" xr:uid="{CE908B7B-D63D-4C6D-829F-8F0AE3FFA448}"/>
    <cellStyle name="Comma [0] 2 3 2 2 4" xfId="10698" xr:uid="{60E968EA-2B92-4151-AB02-036DF19558C3}"/>
    <cellStyle name="Comma [0] 2 3 2 2 4 2" xfId="28808" xr:uid="{BD526A82-6372-4525-82C6-2635FB168695}"/>
    <cellStyle name="Comma [0] 2 3 2 2 5" xfId="19755" xr:uid="{9C5F2E2B-037B-4088-A458-8F74CE694D71}"/>
    <cellStyle name="Comma [0] 2 3 2 3" xfId="2588" xr:uid="{95759AFA-D23A-4633-8974-3AE089F008EE}"/>
    <cellStyle name="Comma [0] 2 3 2 3 2" xfId="5667" xr:uid="{5EDEB1BC-551D-4F6C-9756-20FBDD2C08C1}"/>
    <cellStyle name="Comma [0] 2 3 2 3 2 2" xfId="14720" xr:uid="{211CA28D-159C-49EB-8128-C6A8C89F503D}"/>
    <cellStyle name="Comma [0] 2 3 2 3 2 2 2" xfId="32830" xr:uid="{6A525F5D-12D5-40F9-8DF2-D8F692DD6833}"/>
    <cellStyle name="Comma [0] 2 3 2 3 2 3" xfId="23777" xr:uid="{9AB2A341-8CA3-4761-B379-1A8A2F2132B2}"/>
    <cellStyle name="Comma [0] 2 3 2 3 3" xfId="8681" xr:uid="{7D7BD6A5-8548-4B4B-9970-CEDCB3CFEF35}"/>
    <cellStyle name="Comma [0] 2 3 2 3 3 2" xfId="17734" xr:uid="{EEF0A83C-C853-4910-8C4E-D508A11F8ADC}"/>
    <cellStyle name="Comma [0] 2 3 2 3 3 2 2" xfId="35844" xr:uid="{5D66E8D6-4A65-4DA5-86FB-2FDA79B5AD3B}"/>
    <cellStyle name="Comma [0] 2 3 2 3 3 3" xfId="26791" xr:uid="{0E34F116-F39A-4C13-A932-D327D5DD8ED1}"/>
    <cellStyle name="Comma [0] 2 3 2 3 4" xfId="11702" xr:uid="{AAEB8BC4-308B-4E5C-B9A3-71DF94CA7EFC}"/>
    <cellStyle name="Comma [0] 2 3 2 3 4 2" xfId="29812" xr:uid="{F0A7FAC2-4B34-4B92-86FD-7595C70036E6}"/>
    <cellStyle name="Comma [0] 2 3 2 3 5" xfId="20759" xr:uid="{2D02ACA9-3183-46F2-AD0F-8995382550C6}"/>
    <cellStyle name="Comma [0] 2 3 2 4" xfId="3659" xr:uid="{0172030B-5B2E-42CC-8695-D6A4449D8E47}"/>
    <cellStyle name="Comma [0] 2 3 2 4 2" xfId="12712" xr:uid="{42422516-1496-4919-A4A2-DF1572489E5B}"/>
    <cellStyle name="Comma [0] 2 3 2 4 2 2" xfId="30822" xr:uid="{DCC87F9A-5413-406C-A1C4-FAFBB7C4AA9D}"/>
    <cellStyle name="Comma [0] 2 3 2 4 3" xfId="21769" xr:uid="{8C8AA5D0-C0BD-462E-94D1-EF808CEEC771}"/>
    <cellStyle name="Comma [0] 2 3 2 5" xfId="6673" xr:uid="{C98D2A09-857F-4950-B0CA-B45E1F22531F}"/>
    <cellStyle name="Comma [0] 2 3 2 5 2" xfId="15726" xr:uid="{04529100-AFD7-489B-8C6A-8090E09B4DB6}"/>
    <cellStyle name="Comma [0] 2 3 2 5 2 2" xfId="33836" xr:uid="{D88E41AC-E86C-42EC-A3F6-747B3D70847A}"/>
    <cellStyle name="Comma [0] 2 3 2 5 3" xfId="24783" xr:uid="{F5647C1A-D3A5-451D-AF77-F50A4530ED6E}"/>
    <cellStyle name="Comma [0] 2 3 2 6" xfId="9694" xr:uid="{3520A7DA-9525-4630-870D-F7A84776409F}"/>
    <cellStyle name="Comma [0] 2 3 2 6 2" xfId="27804" xr:uid="{CE0EA139-F56B-4E5D-853C-34982A96237B}"/>
    <cellStyle name="Comma [0] 2 3 2 7" xfId="18751" xr:uid="{85556131-547C-4BFF-94AE-20764BDAD906}"/>
    <cellStyle name="Comma [0] 2 3 3" xfId="581" xr:uid="{1FA4ABAE-4E58-42AD-9BA4-15F02F675DAA}"/>
    <cellStyle name="Comma [0] 2 3 3 2" xfId="1585" xr:uid="{C23B003E-41DE-434F-9D72-433975845148}"/>
    <cellStyle name="Comma [0] 2 3 3 2 2" xfId="4664" xr:uid="{CF63F8CE-46F7-40E5-9851-875821EB84FD}"/>
    <cellStyle name="Comma [0] 2 3 3 2 2 2" xfId="13717" xr:uid="{E12584B5-BDA7-448E-A7DE-464807440971}"/>
    <cellStyle name="Comma [0] 2 3 3 2 2 2 2" xfId="31827" xr:uid="{CB6BD170-7A06-447A-8D1C-F37255472BF5}"/>
    <cellStyle name="Comma [0] 2 3 3 2 2 3" xfId="22774" xr:uid="{488A4BF0-B212-41B9-BB14-BCC88EFA1C08}"/>
    <cellStyle name="Comma [0] 2 3 3 2 3" xfId="7678" xr:uid="{0EBFEF3A-0B84-415E-8538-3FC1C621ECDF}"/>
    <cellStyle name="Comma [0] 2 3 3 2 3 2" xfId="16731" xr:uid="{ABBAB97C-D826-4AF8-B111-83C4B1F74808}"/>
    <cellStyle name="Comma [0] 2 3 3 2 3 2 2" xfId="34841" xr:uid="{4165BC9B-E7DB-416E-9E7B-BFA620150EBF}"/>
    <cellStyle name="Comma [0] 2 3 3 2 3 3" xfId="25788" xr:uid="{F5B2D8A9-50EF-42C8-99BB-4E42C2EBD0DB}"/>
    <cellStyle name="Comma [0] 2 3 3 2 4" xfId="10699" xr:uid="{459165E0-FC15-4BE1-9317-78398226A01C}"/>
    <cellStyle name="Comma [0] 2 3 3 2 4 2" xfId="28809" xr:uid="{AE139C11-37E6-4846-BCEB-48F9EF87E704}"/>
    <cellStyle name="Comma [0] 2 3 3 2 5" xfId="19756" xr:uid="{59A9C8DD-3865-4414-9F54-7B145E1C7A2D}"/>
    <cellStyle name="Comma [0] 2 3 3 3" xfId="2589" xr:uid="{94B84574-6B93-4520-9A86-A22B5CBDD4EC}"/>
    <cellStyle name="Comma [0] 2 3 3 3 2" xfId="5668" xr:uid="{ED4B722D-3A92-41C0-AC5F-6866BEE7B8B7}"/>
    <cellStyle name="Comma [0] 2 3 3 3 2 2" xfId="14721" xr:uid="{671F5832-FE4F-4205-967C-7AB3B8E1B278}"/>
    <cellStyle name="Comma [0] 2 3 3 3 2 2 2" xfId="32831" xr:uid="{B688D04B-59B2-4C2C-9C40-C58D81591CB6}"/>
    <cellStyle name="Comma [0] 2 3 3 3 2 3" xfId="23778" xr:uid="{7FA949FB-7390-466F-8113-2EE6F504DDF3}"/>
    <cellStyle name="Comma [0] 2 3 3 3 3" xfId="8682" xr:uid="{D5D99BE4-8881-4F83-9E1A-576066A13B70}"/>
    <cellStyle name="Comma [0] 2 3 3 3 3 2" xfId="17735" xr:uid="{8238E846-B826-4913-AD0C-69FAD9196D31}"/>
    <cellStyle name="Comma [0] 2 3 3 3 3 2 2" xfId="35845" xr:uid="{6DCF291D-5A5B-4EF7-8B1A-518A869102B9}"/>
    <cellStyle name="Comma [0] 2 3 3 3 3 3" xfId="26792" xr:uid="{C8C7B90D-0748-4EC7-9242-26DBB0D4E605}"/>
    <cellStyle name="Comma [0] 2 3 3 3 4" xfId="11703" xr:uid="{1FCE4407-02D6-4A44-919A-D9CE658A182D}"/>
    <cellStyle name="Comma [0] 2 3 3 3 4 2" xfId="29813" xr:uid="{819BFF4C-F664-4739-B973-74976607BAEE}"/>
    <cellStyle name="Comma [0] 2 3 3 3 5" xfId="20760" xr:uid="{9C3CC3BC-79E8-4D9E-9ED3-2C4F6CD63FEF}"/>
    <cellStyle name="Comma [0] 2 3 3 4" xfId="3660" xr:uid="{98229E17-D5F7-48EA-B713-089118CF7499}"/>
    <cellStyle name="Comma [0] 2 3 3 4 2" xfId="12713" xr:uid="{055AD6D1-2DBA-4758-B6AC-EE3E8036EBD6}"/>
    <cellStyle name="Comma [0] 2 3 3 4 2 2" xfId="30823" xr:uid="{BE5BE5CD-3F63-4496-8AB4-A9D3F40CD33B}"/>
    <cellStyle name="Comma [0] 2 3 3 4 3" xfId="21770" xr:uid="{B24EE530-4A47-4C31-92AB-7EB76C8B41BB}"/>
    <cellStyle name="Comma [0] 2 3 3 5" xfId="6674" xr:uid="{FDAE0A20-F1F6-43B0-A04B-6F36E00E5DC5}"/>
    <cellStyle name="Comma [0] 2 3 3 5 2" xfId="15727" xr:uid="{63525542-8B45-44D2-9469-F6C99298129A}"/>
    <cellStyle name="Comma [0] 2 3 3 5 2 2" xfId="33837" xr:uid="{8AD429F0-F776-4118-8A18-4326740777F9}"/>
    <cellStyle name="Comma [0] 2 3 3 5 3" xfId="24784" xr:uid="{DFB85894-0543-4D84-825C-1FA7F71013BD}"/>
    <cellStyle name="Comma [0] 2 3 3 6" xfId="9695" xr:uid="{E18D13EA-1A3A-4E50-A3B8-6B5A1AB16C93}"/>
    <cellStyle name="Comma [0] 2 3 3 6 2" xfId="27805" xr:uid="{74702A50-8F57-4857-AA83-19DD8BBFA761}"/>
    <cellStyle name="Comma [0] 2 3 3 7" xfId="18752" xr:uid="{87DEE38B-7D06-428D-8F02-1C490DDE2E56}"/>
    <cellStyle name="Comma [0] 2 3 4" xfId="1492" xr:uid="{F6ADE05B-D328-4B1F-84A2-1F98B3481BC2}"/>
    <cellStyle name="Comma [0] 2 3 4 2" xfId="4571" xr:uid="{EA5B9F98-2BD8-4CDF-BBE6-C0336B409F7D}"/>
    <cellStyle name="Comma [0] 2 3 4 2 2" xfId="13624" xr:uid="{165486CF-847E-48DA-8993-56D3F6E2BAC6}"/>
    <cellStyle name="Comma [0] 2 3 4 2 2 2" xfId="31734" xr:uid="{487ED714-99FD-4B75-BBD9-54610FACA69B}"/>
    <cellStyle name="Comma [0] 2 3 4 2 3" xfId="22681" xr:uid="{BBDE23B1-F48B-49D5-8D08-C031610300FD}"/>
    <cellStyle name="Comma [0] 2 3 4 3" xfId="7585" xr:uid="{26EACD97-BF34-4A21-A867-E29E8C208424}"/>
    <cellStyle name="Comma [0] 2 3 4 3 2" xfId="16638" xr:uid="{C7290408-E9F5-473B-B0D8-95F4CCD3FD50}"/>
    <cellStyle name="Comma [0] 2 3 4 3 2 2" xfId="34748" xr:uid="{292F27FA-B69A-475A-867E-22FD1B7AA192}"/>
    <cellStyle name="Comma [0] 2 3 4 3 3" xfId="25695" xr:uid="{08CE72E7-7426-4CEB-8CB0-C2C8E7DD0A35}"/>
    <cellStyle name="Comma [0] 2 3 4 4" xfId="10606" xr:uid="{AC4F7BA4-BA49-44B5-9BF8-EB7E3ED473EA}"/>
    <cellStyle name="Comma [0] 2 3 4 4 2" xfId="28716" xr:uid="{EEE4FF62-5F54-4BC0-8F7A-989162AA3D4B}"/>
    <cellStyle name="Comma [0] 2 3 4 5" xfId="19663" xr:uid="{2A497A67-D702-47E7-9C85-65039E77F92F}"/>
    <cellStyle name="Comma [0] 2 3 5" xfId="2496" xr:uid="{5938331A-4F52-498D-BEF9-93BD4281AE66}"/>
    <cellStyle name="Comma [0] 2 3 5 2" xfId="5575" xr:uid="{EC3FFA00-4E05-4B6E-902C-5CAF320C2C72}"/>
    <cellStyle name="Comma [0] 2 3 5 2 2" xfId="14628" xr:uid="{FF60803D-57A7-4A00-9C2D-F1DFE6148812}"/>
    <cellStyle name="Comma [0] 2 3 5 2 2 2" xfId="32738" xr:uid="{F06AD070-8363-4B70-A27C-320B0D896BC0}"/>
    <cellStyle name="Comma [0] 2 3 5 2 3" xfId="23685" xr:uid="{4EBD6004-1CBB-42FB-879A-E62F6D324B27}"/>
    <cellStyle name="Comma [0] 2 3 5 3" xfId="8589" xr:uid="{7D1C915A-C1EA-44B4-9BB9-F83CDC123213}"/>
    <cellStyle name="Comma [0] 2 3 5 3 2" xfId="17642" xr:uid="{80D983A1-5A37-4D05-9615-FA518A5BD58C}"/>
    <cellStyle name="Comma [0] 2 3 5 3 2 2" xfId="35752" xr:uid="{E15D0E88-820D-4DF5-8972-B9127BD3368C}"/>
    <cellStyle name="Comma [0] 2 3 5 3 3" xfId="26699" xr:uid="{1D6AF69A-B08A-413A-BB6F-E538EED5ECB4}"/>
    <cellStyle name="Comma [0] 2 3 5 4" xfId="11610" xr:uid="{824BC099-F31C-4EE8-9E2E-5B242A8866EC}"/>
    <cellStyle name="Comma [0] 2 3 5 4 2" xfId="29720" xr:uid="{E68E3B8A-179D-4F58-8E56-D9E1B21F6CA8}"/>
    <cellStyle name="Comma [0] 2 3 5 5" xfId="20667" xr:uid="{627B51F7-6B22-4D66-BDCD-AB5B795F03B0}"/>
    <cellStyle name="Comma [0] 2 3 6" xfId="3566" xr:uid="{C49F7CD5-A103-4C93-9ABC-58B73172DAB2}"/>
    <cellStyle name="Comma [0] 2 3 6 2" xfId="12619" xr:uid="{D24E5ADF-AA59-408D-BE53-1656609F3C92}"/>
    <cellStyle name="Comma [0] 2 3 6 2 2" xfId="30729" xr:uid="{F834585B-A8BF-400C-92C4-94FC76F5BCFA}"/>
    <cellStyle name="Comma [0] 2 3 6 3" xfId="21676" xr:uid="{A87D89F5-8F8F-4F14-B4DE-6C9A23265675}"/>
    <cellStyle name="Comma [0] 2 3 7" xfId="6580" xr:uid="{7499CE91-0C2F-4F9D-8ACB-6B3BBA185CDB}"/>
    <cellStyle name="Comma [0] 2 3 7 2" xfId="15633" xr:uid="{568B9351-FEA9-4455-872F-528B62B0D7AB}"/>
    <cellStyle name="Comma [0] 2 3 7 2 2" xfId="33743" xr:uid="{67194AF6-AD27-4D25-A38B-A9BF6FD641EF}"/>
    <cellStyle name="Comma [0] 2 3 7 3" xfId="24690" xr:uid="{A5234EF7-AB69-498C-AF7C-5CC563ABC0E4}"/>
    <cellStyle name="Comma [0] 2 3 8" xfId="9600" xr:uid="{F6A627FC-2C2B-4A2B-9532-DDE2A60E1DDB}"/>
    <cellStyle name="Comma [0] 2 3 8 2" xfId="27710" xr:uid="{96EC8642-7C7D-4C34-8CC3-865B4137C701}"/>
    <cellStyle name="Comma [0] 2 3 9" xfId="18657" xr:uid="{1307A991-49A9-4530-A55C-B31110C9707F}"/>
    <cellStyle name="Comma [0] 2 4" xfId="582" xr:uid="{E9E521D0-E2E1-4FB7-BA84-BA6AB871F508}"/>
    <cellStyle name="Comma [0] 2 4 2" xfId="1586" xr:uid="{10677593-0FF6-4E59-AE1C-8D06080F0DE5}"/>
    <cellStyle name="Comma [0] 2 4 2 2" xfId="4665" xr:uid="{4EC024F4-7FBE-441E-9857-8A732C6B08D8}"/>
    <cellStyle name="Comma [0] 2 4 2 2 2" xfId="13718" xr:uid="{C2D58E2C-5C38-4A00-9C04-DFF19B54EA47}"/>
    <cellStyle name="Comma [0] 2 4 2 2 2 2" xfId="31828" xr:uid="{C217343E-F69E-4F44-BDEF-D88E0A601AB8}"/>
    <cellStyle name="Comma [0] 2 4 2 2 3" xfId="22775" xr:uid="{593DE7EB-7A70-40B7-9A70-ABD2DEF30F3F}"/>
    <cellStyle name="Comma [0] 2 4 2 3" xfId="7679" xr:uid="{444F5519-D801-4916-8144-35BF36E3C69B}"/>
    <cellStyle name="Comma [0] 2 4 2 3 2" xfId="16732" xr:uid="{705420A3-2243-45BC-858B-CF0EB81DD68B}"/>
    <cellStyle name="Comma [0] 2 4 2 3 2 2" xfId="34842" xr:uid="{C634CBFE-459F-4970-9AF2-B2015547E8AA}"/>
    <cellStyle name="Comma [0] 2 4 2 3 3" xfId="25789" xr:uid="{1110DA7F-B164-4755-A979-561A6E089F0C}"/>
    <cellStyle name="Comma [0] 2 4 2 4" xfId="10700" xr:uid="{0E46CB39-54CB-4CA7-A768-4EE04C6B6F41}"/>
    <cellStyle name="Comma [0] 2 4 2 4 2" xfId="28810" xr:uid="{7452A072-C79C-47D0-B23B-C0B3BA476BC5}"/>
    <cellStyle name="Comma [0] 2 4 2 5" xfId="19757" xr:uid="{D7491666-CED6-4F4E-9860-60BEA4CB49F6}"/>
    <cellStyle name="Comma [0] 2 4 3" xfId="2590" xr:uid="{7768D582-05AB-4AA9-9597-612DA0F8CF1F}"/>
    <cellStyle name="Comma [0] 2 4 3 2" xfId="5669" xr:uid="{63C20033-88D1-47FC-BEBF-F71769ED0225}"/>
    <cellStyle name="Comma [0] 2 4 3 2 2" xfId="14722" xr:uid="{400AB1E1-13B7-4937-A1F6-4C140B7E5650}"/>
    <cellStyle name="Comma [0] 2 4 3 2 2 2" xfId="32832" xr:uid="{33353691-29C6-4100-973F-06063FA3E221}"/>
    <cellStyle name="Comma [0] 2 4 3 2 3" xfId="23779" xr:uid="{ACB725D7-580D-4321-8601-640A0AE049F8}"/>
    <cellStyle name="Comma [0] 2 4 3 3" xfId="8683" xr:uid="{762BD77A-BCA8-4EAF-B854-D3F194BD8C9C}"/>
    <cellStyle name="Comma [0] 2 4 3 3 2" xfId="17736" xr:uid="{6118978B-DD40-4A58-A2C1-98D7897F6785}"/>
    <cellStyle name="Comma [0] 2 4 3 3 2 2" xfId="35846" xr:uid="{E82B7B43-87D7-4DB7-A934-24363896B215}"/>
    <cellStyle name="Comma [0] 2 4 3 3 3" xfId="26793" xr:uid="{613F0E28-88C3-4CF2-9CCC-DA0971F96880}"/>
    <cellStyle name="Comma [0] 2 4 3 4" xfId="11704" xr:uid="{769B5D35-DDC6-442D-84CC-F2E1D5251F35}"/>
    <cellStyle name="Comma [0] 2 4 3 4 2" xfId="29814" xr:uid="{0A736ED8-DC49-4250-ACFC-F1D3B12FB84B}"/>
    <cellStyle name="Comma [0] 2 4 3 5" xfId="20761" xr:uid="{74AD6E86-E6E9-46A4-A608-458028F5BB23}"/>
    <cellStyle name="Comma [0] 2 4 4" xfId="3661" xr:uid="{F5E5307B-C6C4-4D9C-AB43-33D8684F5819}"/>
    <cellStyle name="Comma [0] 2 4 4 2" xfId="12714" xr:uid="{AEDC7230-0D89-4463-B619-A81B3640D413}"/>
    <cellStyle name="Comma [0] 2 4 4 2 2" xfId="30824" xr:uid="{7E760EF3-DD84-4ACC-9D5A-0125278C054C}"/>
    <cellStyle name="Comma [0] 2 4 4 3" xfId="21771" xr:uid="{E28459CF-83D1-4F21-971E-F1EB65BD7243}"/>
    <cellStyle name="Comma [0] 2 4 5" xfId="6675" xr:uid="{0954AD99-172E-4E6F-827B-72EC54BD4A16}"/>
    <cellStyle name="Comma [0] 2 4 5 2" xfId="15728" xr:uid="{78B55C8E-978F-48D3-BF9C-EFE7825489FA}"/>
    <cellStyle name="Comma [0] 2 4 5 2 2" xfId="33838" xr:uid="{C8A34B72-5CF4-462D-89BC-224397EDB157}"/>
    <cellStyle name="Comma [0] 2 4 5 3" xfId="24785" xr:uid="{C23922FC-4E5C-4553-93F3-8F7C757860D2}"/>
    <cellStyle name="Comma [0] 2 4 6" xfId="9696" xr:uid="{E5C41D51-AA64-4268-AA53-70228B520A1F}"/>
    <cellStyle name="Comma [0] 2 4 6 2" xfId="27806" xr:uid="{F94D8A0A-3BD7-44FA-9A02-942D5021F239}"/>
    <cellStyle name="Comma [0] 2 4 7" xfId="18753" xr:uid="{B92A4407-065C-4787-B487-12005DFD19C3}"/>
    <cellStyle name="Comma [0] 2 5" xfId="583" xr:uid="{F2C32D47-85A1-4444-B989-0AA73772E44D}"/>
    <cellStyle name="Comma [0] 2 5 2" xfId="1587" xr:uid="{3766AFE3-7EA5-450F-B771-A5F7472CFE33}"/>
    <cellStyle name="Comma [0] 2 5 2 2" xfId="4666" xr:uid="{88DDE250-B55F-4C6B-AC4A-07464EAC447D}"/>
    <cellStyle name="Comma [0] 2 5 2 2 2" xfId="13719" xr:uid="{28C6628A-8CA7-4074-ABAB-FEAD7CA5C724}"/>
    <cellStyle name="Comma [0] 2 5 2 2 2 2" xfId="31829" xr:uid="{5AA35C45-5542-424A-A1A6-0ADC68CC07EB}"/>
    <cellStyle name="Comma [0] 2 5 2 2 3" xfId="22776" xr:uid="{A407ED77-A54B-4671-9F84-933D6C580D8E}"/>
    <cellStyle name="Comma [0] 2 5 2 3" xfId="7680" xr:uid="{D1A4A986-C3FD-4873-BC88-352AF48E40F2}"/>
    <cellStyle name="Comma [0] 2 5 2 3 2" xfId="16733" xr:uid="{80FFBC9B-142A-4CE4-9A74-32ADE0A19243}"/>
    <cellStyle name="Comma [0] 2 5 2 3 2 2" xfId="34843" xr:uid="{58DA27C1-0E74-4FAE-A85A-AF5EAF86EA21}"/>
    <cellStyle name="Comma [0] 2 5 2 3 3" xfId="25790" xr:uid="{A223CD9C-68B9-4CA5-980B-2F6DCA00842E}"/>
    <cellStyle name="Comma [0] 2 5 2 4" xfId="10701" xr:uid="{E9EFB10A-6658-4A1B-8FFA-1CB567C75F06}"/>
    <cellStyle name="Comma [0] 2 5 2 4 2" xfId="28811" xr:uid="{0244903F-2358-4E99-AC6B-1CDFB0300BD5}"/>
    <cellStyle name="Comma [0] 2 5 2 5" xfId="19758" xr:uid="{6FDA052F-2F90-4CC0-8E5A-3EF8AE8722DC}"/>
    <cellStyle name="Comma [0] 2 5 3" xfId="2591" xr:uid="{030BCBB1-2DD9-4125-AAAA-756BEA551BD8}"/>
    <cellStyle name="Comma [0] 2 5 3 2" xfId="5670" xr:uid="{70522DD1-1018-4E33-A341-26079D1D0CF1}"/>
    <cellStyle name="Comma [0] 2 5 3 2 2" xfId="14723" xr:uid="{33E38E8B-CFED-4436-8820-8309046BC598}"/>
    <cellStyle name="Comma [0] 2 5 3 2 2 2" xfId="32833" xr:uid="{10AA8257-1320-4059-8E8C-4FA28DEBA281}"/>
    <cellStyle name="Comma [0] 2 5 3 2 3" xfId="23780" xr:uid="{EFCDD3DE-2089-45FA-A856-789A492A97A8}"/>
    <cellStyle name="Comma [0] 2 5 3 3" xfId="8684" xr:uid="{16810403-F9B2-42FC-86F3-05CCBA7F7BFF}"/>
    <cellStyle name="Comma [0] 2 5 3 3 2" xfId="17737" xr:uid="{1923B381-E06D-415C-A2EF-EFC4457DFC82}"/>
    <cellStyle name="Comma [0] 2 5 3 3 2 2" xfId="35847" xr:uid="{932668A2-052F-4CF2-BD97-C6F6760681B9}"/>
    <cellStyle name="Comma [0] 2 5 3 3 3" xfId="26794" xr:uid="{355EF597-AC25-465E-90A8-E64666984198}"/>
    <cellStyle name="Comma [0] 2 5 3 4" xfId="11705" xr:uid="{AF159418-2EBB-4A79-9865-ACD57361FC70}"/>
    <cellStyle name="Comma [0] 2 5 3 4 2" xfId="29815" xr:uid="{1062E927-2977-4894-8932-B10F0E97DAFA}"/>
    <cellStyle name="Comma [0] 2 5 3 5" xfId="20762" xr:uid="{D3D8393C-D8F7-45D3-853D-6083EDD1F945}"/>
    <cellStyle name="Comma [0] 2 5 4" xfId="3662" xr:uid="{A7E3F27E-D848-432C-88F5-AE764386E447}"/>
    <cellStyle name="Comma [0] 2 5 4 2" xfId="12715" xr:uid="{B7861269-DCB5-4526-9261-D326CBCEB35D}"/>
    <cellStyle name="Comma [0] 2 5 4 2 2" xfId="30825" xr:uid="{FECE973F-5378-4A76-BFDF-C90C584F54BB}"/>
    <cellStyle name="Comma [0] 2 5 4 3" xfId="21772" xr:uid="{4F34D231-918D-4538-9224-F879F1C2FB26}"/>
    <cellStyle name="Comma [0] 2 5 5" xfId="6676" xr:uid="{B5805D47-A474-4362-A104-904A91C7A7EA}"/>
    <cellStyle name="Comma [0] 2 5 5 2" xfId="15729" xr:uid="{C171D440-EBEC-4DA8-B049-1563871CFF9A}"/>
    <cellStyle name="Comma [0] 2 5 5 2 2" xfId="33839" xr:uid="{21237294-E51D-4B5A-A10E-4CC182BF224C}"/>
    <cellStyle name="Comma [0] 2 5 5 3" xfId="24786" xr:uid="{3FAF9225-695B-4356-9B78-205506E78B00}"/>
    <cellStyle name="Comma [0] 2 5 6" xfId="9697" xr:uid="{1693940D-FBE4-45F7-9DFB-47B7AB287C2E}"/>
    <cellStyle name="Comma [0] 2 5 6 2" xfId="27807" xr:uid="{1E147BB2-8F85-4C66-8562-51AB2802FCBD}"/>
    <cellStyle name="Comma [0] 2 5 7" xfId="18754" xr:uid="{A6734135-52D4-4A41-86B6-114206B91AA3}"/>
    <cellStyle name="Comma [0] 2 6" xfId="1321" xr:uid="{785D38F5-C7AA-4A23-BAA9-8497FCD97B3C}"/>
    <cellStyle name="Comma [0] 2 6 2" xfId="4400" xr:uid="{DBE7DD32-2908-4807-B916-7BF20A049FCA}"/>
    <cellStyle name="Comma [0] 2 6 2 2" xfId="13453" xr:uid="{89893364-D19B-4B63-8773-82803D649FCE}"/>
    <cellStyle name="Comma [0] 2 6 2 2 2" xfId="31563" xr:uid="{02B6E768-68CD-4E22-ABB6-EA438B5E456A}"/>
    <cellStyle name="Comma [0] 2 6 2 3" xfId="22510" xr:uid="{75789985-F7B2-4CDD-A126-B51906DDE4CF}"/>
    <cellStyle name="Comma [0] 2 6 3" xfId="7414" xr:uid="{EAE8ED08-4E60-4F06-A8A4-2F53AD8DA950}"/>
    <cellStyle name="Comma [0] 2 6 3 2" xfId="16467" xr:uid="{D1A22FCD-51C0-4BB5-8C4A-1A71595157A9}"/>
    <cellStyle name="Comma [0] 2 6 3 2 2" xfId="34577" xr:uid="{65B412F3-BACF-46CD-939A-6FFE56AD17E2}"/>
    <cellStyle name="Comma [0] 2 6 3 3" xfId="25524" xr:uid="{586470CE-C33D-4916-A3C2-0594DB7A428B}"/>
    <cellStyle name="Comma [0] 2 6 4" xfId="10435" xr:uid="{84208666-6ECB-453F-AA29-6CA597055ECE}"/>
    <cellStyle name="Comma [0] 2 6 4 2" xfId="28545" xr:uid="{CB03AECD-89EC-4CFB-AB0F-4E45D71D8569}"/>
    <cellStyle name="Comma [0] 2 6 5" xfId="19492" xr:uid="{21B9969A-E13B-4C2D-B8AC-50B5AA9D2839}"/>
    <cellStyle name="Comma [0] 2 7" xfId="2325" xr:uid="{B0A21C91-14FA-4627-825B-22B1A3F00434}"/>
    <cellStyle name="Comma [0] 2 7 2" xfId="5404" xr:uid="{CED8BA2F-667A-45DB-BBB2-ED43E0A5EE07}"/>
    <cellStyle name="Comma [0] 2 7 2 2" xfId="14457" xr:uid="{06C82EFB-8A5F-4125-83A0-879918ABD332}"/>
    <cellStyle name="Comma [0] 2 7 2 2 2" xfId="32567" xr:uid="{04E616EB-BDDB-49B0-91A1-3CF7A0049226}"/>
    <cellStyle name="Comma [0] 2 7 2 3" xfId="23514" xr:uid="{68728A76-BDED-45ED-9B46-0217A94A0E96}"/>
    <cellStyle name="Comma [0] 2 7 3" xfId="8418" xr:uid="{46DB014F-7EE8-442D-A4FB-0DD85A71E4CF}"/>
    <cellStyle name="Comma [0] 2 7 3 2" xfId="17471" xr:uid="{9D979DDF-4309-49EC-8189-7EFC6D33BB8E}"/>
    <cellStyle name="Comma [0] 2 7 3 2 2" xfId="35581" xr:uid="{DD2202E2-92A0-455E-A8A5-864BB073CDDE}"/>
    <cellStyle name="Comma [0] 2 7 3 3" xfId="26528" xr:uid="{2B66D2F5-5A0A-4702-9C2E-A27707A27220}"/>
    <cellStyle name="Comma [0] 2 7 4" xfId="11439" xr:uid="{5EEC9ECD-84F0-437B-9018-B0BF63F4CD7C}"/>
    <cellStyle name="Comma [0] 2 7 4 2" xfId="29549" xr:uid="{3860952A-E6ED-4ABE-995B-37E3C59A5677}"/>
    <cellStyle name="Comma [0] 2 7 5" xfId="20496" xr:uid="{7A608F33-964C-437B-83E4-E22C6FF0CCE9}"/>
    <cellStyle name="Comma [0] 2 8" xfId="3394" xr:uid="{423D4EEF-7D0E-49C5-B8CA-A29CDE14A02F}"/>
    <cellStyle name="Comma [0] 2 8 2" xfId="12447" xr:uid="{01695355-AC48-4A78-8A67-E382FE188B15}"/>
    <cellStyle name="Comma [0] 2 8 2 2" xfId="30557" xr:uid="{3D93C7A1-CDE8-403B-B6E6-F335FDFA4724}"/>
    <cellStyle name="Comma [0] 2 8 3" xfId="21504" xr:uid="{B5F50B71-B59D-4AB4-AEAE-E29DD4AECE11}"/>
    <cellStyle name="Comma [0] 2 9" xfId="6408" xr:uid="{01D4C19D-94C3-414B-9C32-0AEC0C64625C}"/>
    <cellStyle name="Comma [0] 2 9 2" xfId="15461" xr:uid="{17AC262F-B8B3-4003-9AF5-6D65103AFC88}"/>
    <cellStyle name="Comma [0] 2 9 2 2" xfId="33571" xr:uid="{741A5283-DEDF-4D6A-9485-229F6719E3FD}"/>
    <cellStyle name="Comma [0] 2 9 3" xfId="24518" xr:uid="{172BAE81-132D-4C7A-8AA8-740BCDAA120C}"/>
    <cellStyle name="Comma 10" xfId="230" xr:uid="{759706DB-E6C7-4CBD-B860-6B1E644ED09B}"/>
    <cellStyle name="Comma 10 10" xfId="6424" xr:uid="{64CE65C5-48C9-4BA7-B667-4CBEA325249C}"/>
    <cellStyle name="Comma 10 10 2" xfId="15477" xr:uid="{FCABB7DC-9AD0-4D67-8B07-A435AB88CBFB}"/>
    <cellStyle name="Comma 10 10 2 2" xfId="33587" xr:uid="{02CFEB35-A4E9-48E3-8D0E-D8A1F2DA8AFA}"/>
    <cellStyle name="Comma 10 10 3" xfId="24534" xr:uid="{D6A0C6EF-77AF-431F-8743-D00E48EE8391}"/>
    <cellStyle name="Comma 10 11" xfId="9444" xr:uid="{970B4BC8-48DC-416C-A243-0DD9E133B634}"/>
    <cellStyle name="Comma 10 11 2" xfId="27554" xr:uid="{7B4ECBB6-3EFD-40B1-81D4-7F0B3A042050}"/>
    <cellStyle name="Comma 10 12" xfId="18501" xr:uid="{83F79ED0-A17A-4E02-BDBF-1A87BAB525DB}"/>
    <cellStyle name="Comma 10 2" xfId="243" xr:uid="{ADFFC564-6ADD-42ED-B9C1-4ED77ED274EE}"/>
    <cellStyle name="Comma 10 2 2" xfId="241" xr:uid="{832CD9AC-39FA-4E0A-A004-589B1CBB4004}"/>
    <cellStyle name="Comma 10 2 2 10" xfId="9449" xr:uid="{D5B314C7-95CF-404A-90BD-B6416528E098}"/>
    <cellStyle name="Comma 10 2 2 10 2" xfId="27559" xr:uid="{0729BFB8-B5CF-4526-8C95-BBBB82B709AE}"/>
    <cellStyle name="Comma 10 2 2 11" xfId="18506" xr:uid="{3F862B6B-6BF7-4ACA-BCE2-BA751A1625DC}"/>
    <cellStyle name="Comma 10 2 2 2" xfId="347" xr:uid="{0ED37C3E-1B22-43BE-83BC-FAE29FC252DC}"/>
    <cellStyle name="Comma 10 2 2 2 10" xfId="18545" xr:uid="{152BEA0D-FC8D-46DF-9F21-BD7AC32E25F7}"/>
    <cellStyle name="Comma 10 2 2 2 2" xfId="545" xr:uid="{E25DE6D3-254D-493C-A293-F62FF439A025}"/>
    <cellStyle name="Comma 10 2 2 2 2 2" xfId="584" xr:uid="{018CFE45-DBB5-4B6A-8611-EC095C564C91}"/>
    <cellStyle name="Comma 10 2 2 2 2 2 2" xfId="1588" xr:uid="{5BC5397E-5499-4C1F-8A20-C3F8FE50E23B}"/>
    <cellStyle name="Comma 10 2 2 2 2 2 2 2" xfId="4667" xr:uid="{9EBD7FF7-B49A-4053-9484-E7B935DA8925}"/>
    <cellStyle name="Comma 10 2 2 2 2 2 2 2 2" xfId="13720" xr:uid="{D6A40A56-3667-462A-B3B1-341F5907CF45}"/>
    <cellStyle name="Comma 10 2 2 2 2 2 2 2 2 2" xfId="31830" xr:uid="{8B1554D7-5106-4581-A3B5-9FE970F01526}"/>
    <cellStyle name="Comma 10 2 2 2 2 2 2 2 3" xfId="22777" xr:uid="{2B9AED4C-ECF8-499F-98AE-843BA01A4D51}"/>
    <cellStyle name="Comma 10 2 2 2 2 2 2 3" xfId="7681" xr:uid="{998E0E77-9519-45DC-8C41-40F87B0944D3}"/>
    <cellStyle name="Comma 10 2 2 2 2 2 2 3 2" xfId="16734" xr:uid="{13A45436-126A-4B1F-B32A-79BD89676990}"/>
    <cellStyle name="Comma 10 2 2 2 2 2 2 3 2 2" xfId="34844" xr:uid="{1E126447-E54E-494D-B1F5-6EB71552E129}"/>
    <cellStyle name="Comma 10 2 2 2 2 2 2 3 3" xfId="25791" xr:uid="{A05B65E1-D38B-464C-9180-6DAA9CAD3E8F}"/>
    <cellStyle name="Comma 10 2 2 2 2 2 2 4" xfId="10702" xr:uid="{40A3444F-5126-4050-8237-6350C2A057DB}"/>
    <cellStyle name="Comma 10 2 2 2 2 2 2 4 2" xfId="28812" xr:uid="{970CD4A2-60F4-4BF1-8884-D04CA7E9F60E}"/>
    <cellStyle name="Comma 10 2 2 2 2 2 2 5" xfId="19759" xr:uid="{5B5DBB22-D1D4-42B3-9DC4-FB1E1D896E68}"/>
    <cellStyle name="Comma 10 2 2 2 2 2 3" xfId="2592" xr:uid="{7AE6616F-5B21-4505-9A4E-22B90339F7C3}"/>
    <cellStyle name="Comma 10 2 2 2 2 2 3 2" xfId="5671" xr:uid="{2B73A6D6-B84A-4D93-9BF5-6CD922A8482D}"/>
    <cellStyle name="Comma 10 2 2 2 2 2 3 2 2" xfId="14724" xr:uid="{F1A94915-0413-4A8E-9EB4-519DDB0FE42E}"/>
    <cellStyle name="Comma 10 2 2 2 2 2 3 2 2 2" xfId="32834" xr:uid="{9D082B25-383B-44F3-BBCF-20B1317CDB09}"/>
    <cellStyle name="Comma 10 2 2 2 2 2 3 2 3" xfId="23781" xr:uid="{9952B174-F12E-49B5-837C-BC3872CAD744}"/>
    <cellStyle name="Comma 10 2 2 2 2 2 3 3" xfId="8685" xr:uid="{5305A424-9F84-4E49-ADE3-985C2D10369A}"/>
    <cellStyle name="Comma 10 2 2 2 2 2 3 3 2" xfId="17738" xr:uid="{8D45014D-462B-40D1-BB96-AF45F16B8EB9}"/>
    <cellStyle name="Comma 10 2 2 2 2 2 3 3 2 2" xfId="35848" xr:uid="{CFFA53AC-14C8-4D9C-B1BE-F779C033B7CA}"/>
    <cellStyle name="Comma 10 2 2 2 2 2 3 3 3" xfId="26795" xr:uid="{B9462F93-5F8D-4725-824A-C4F204BFF12E}"/>
    <cellStyle name="Comma 10 2 2 2 2 2 3 4" xfId="11706" xr:uid="{277FC31D-AD32-475B-B59C-6AB725E445C1}"/>
    <cellStyle name="Comma 10 2 2 2 2 2 3 4 2" xfId="29816" xr:uid="{D28626CA-15A6-4A85-8E1B-6B2FBBCC1655}"/>
    <cellStyle name="Comma 10 2 2 2 2 2 3 5" xfId="20763" xr:uid="{3699F30A-652F-4F08-97F5-3D18694D1FBE}"/>
    <cellStyle name="Comma 10 2 2 2 2 2 4" xfId="3663" xr:uid="{7FDA6B25-799B-4760-AE36-96FB60122D1A}"/>
    <cellStyle name="Comma 10 2 2 2 2 2 4 2" xfId="12716" xr:uid="{CA43193F-AD5C-45C0-9786-85DF8F14D066}"/>
    <cellStyle name="Comma 10 2 2 2 2 2 4 2 2" xfId="30826" xr:uid="{BC5D7EC1-3E46-4292-A349-151144E5FDDE}"/>
    <cellStyle name="Comma 10 2 2 2 2 2 4 3" xfId="21773" xr:uid="{D4039471-8290-45A3-B432-4B44122CBF3A}"/>
    <cellStyle name="Comma 10 2 2 2 2 2 5" xfId="6677" xr:uid="{0B7E5946-1A0F-42A5-B3FD-B252F5C1E985}"/>
    <cellStyle name="Comma 10 2 2 2 2 2 5 2" xfId="15730" xr:uid="{ADF37907-BD01-45FE-ACB8-5E81195CB531}"/>
    <cellStyle name="Comma 10 2 2 2 2 2 5 2 2" xfId="33840" xr:uid="{6EE83422-BC92-4771-A31A-881659AAE1D5}"/>
    <cellStyle name="Comma 10 2 2 2 2 2 5 3" xfId="24787" xr:uid="{27C97280-9F75-4FE1-96F1-18C034F86166}"/>
    <cellStyle name="Comma 10 2 2 2 2 2 6" xfId="9698" xr:uid="{E0161E73-7395-4866-B536-8D4B48BFD496}"/>
    <cellStyle name="Comma 10 2 2 2 2 2 6 2" xfId="27808" xr:uid="{E7DC2489-DDAC-4BEE-A306-CDC54600E3B4}"/>
    <cellStyle name="Comma 10 2 2 2 2 2 7" xfId="18755" xr:uid="{5C6D065D-42CF-4123-9C67-B4F9B194A492}"/>
    <cellStyle name="Comma 10 2 2 2 2 3" xfId="585" xr:uid="{121A39D3-9763-4465-B131-551456BA14DA}"/>
    <cellStyle name="Comma 10 2 2 2 2 3 2" xfId="1589" xr:uid="{16BD1AE2-BAF5-4551-B8BC-0DFD50449A9B}"/>
    <cellStyle name="Comma 10 2 2 2 2 3 2 2" xfId="4668" xr:uid="{7B14A1E1-1A9D-4DEF-90D2-5FBFE2D2B489}"/>
    <cellStyle name="Comma 10 2 2 2 2 3 2 2 2" xfId="13721" xr:uid="{2ECEDBBF-9B01-41B5-813E-8C7C3CCADE26}"/>
    <cellStyle name="Comma 10 2 2 2 2 3 2 2 2 2" xfId="31831" xr:uid="{B58C04C1-E403-4D58-A83F-0F011910AE61}"/>
    <cellStyle name="Comma 10 2 2 2 2 3 2 2 3" xfId="22778" xr:uid="{DF9DF974-D1A4-4054-8E22-D79163D7F732}"/>
    <cellStyle name="Comma 10 2 2 2 2 3 2 3" xfId="7682" xr:uid="{4317F1B3-E005-4CA5-9464-B1C27A6E4371}"/>
    <cellStyle name="Comma 10 2 2 2 2 3 2 3 2" xfId="16735" xr:uid="{31E867A4-68FF-4AF1-8C04-A01D2592D0D5}"/>
    <cellStyle name="Comma 10 2 2 2 2 3 2 3 2 2" xfId="34845" xr:uid="{10191EE9-CA66-4B64-8BD4-E48660360979}"/>
    <cellStyle name="Comma 10 2 2 2 2 3 2 3 3" xfId="25792" xr:uid="{BA36B77B-610A-4001-B51D-28BD88A63E72}"/>
    <cellStyle name="Comma 10 2 2 2 2 3 2 4" xfId="10703" xr:uid="{91A77FE1-FB35-45FF-AB4E-9FF87F10C6E6}"/>
    <cellStyle name="Comma 10 2 2 2 2 3 2 4 2" xfId="28813" xr:uid="{96FDC08E-EB94-408E-8448-4DCD53854DD0}"/>
    <cellStyle name="Comma 10 2 2 2 2 3 2 5" xfId="19760" xr:uid="{D2B9160D-86E0-4B6E-A341-6C09FF730D1E}"/>
    <cellStyle name="Comma 10 2 2 2 2 3 3" xfId="2593" xr:uid="{090862E6-DACE-4B48-8E8B-C1484AB46B8F}"/>
    <cellStyle name="Comma 10 2 2 2 2 3 3 2" xfId="5672" xr:uid="{047DA1DC-90BA-4D9C-93C7-FD001E5C9454}"/>
    <cellStyle name="Comma 10 2 2 2 2 3 3 2 2" xfId="14725" xr:uid="{C25B980D-8FFD-42A8-A2F1-E5FA3EC0D782}"/>
    <cellStyle name="Comma 10 2 2 2 2 3 3 2 2 2" xfId="32835" xr:uid="{A0E68177-C85D-4F10-A151-344DB1B03A8E}"/>
    <cellStyle name="Comma 10 2 2 2 2 3 3 2 3" xfId="23782" xr:uid="{59A34E70-16FF-4645-877C-0A1152780D6D}"/>
    <cellStyle name="Comma 10 2 2 2 2 3 3 3" xfId="8686" xr:uid="{E484CBE3-4E26-4229-9EAA-15C3F07A5675}"/>
    <cellStyle name="Comma 10 2 2 2 2 3 3 3 2" xfId="17739" xr:uid="{B4CE584B-6DAE-4175-B7B9-E7C69DFBA01D}"/>
    <cellStyle name="Comma 10 2 2 2 2 3 3 3 2 2" xfId="35849" xr:uid="{8C964752-205A-469B-93A6-D3C06B8A691F}"/>
    <cellStyle name="Comma 10 2 2 2 2 3 3 3 3" xfId="26796" xr:uid="{EC880452-CFDE-4C61-A5E0-47B9E2340B49}"/>
    <cellStyle name="Comma 10 2 2 2 2 3 3 4" xfId="11707" xr:uid="{43605AAD-5D6A-4FFF-9803-FA9E3FB27590}"/>
    <cellStyle name="Comma 10 2 2 2 2 3 3 4 2" xfId="29817" xr:uid="{15F38A9C-2A24-4DCB-AA65-A344FDF38CDB}"/>
    <cellStyle name="Comma 10 2 2 2 2 3 3 5" xfId="20764" xr:uid="{85FE2E9B-101D-4E2A-86BB-DEDCD8B3048D}"/>
    <cellStyle name="Comma 10 2 2 2 2 3 4" xfId="3664" xr:uid="{28C1C3F8-5C60-4ADB-BE32-5A6277AF3B86}"/>
    <cellStyle name="Comma 10 2 2 2 2 3 4 2" xfId="12717" xr:uid="{DD1AF139-20AD-4FBD-81FD-83D276FF9752}"/>
    <cellStyle name="Comma 10 2 2 2 2 3 4 2 2" xfId="30827" xr:uid="{8EA8543C-B3DB-4E57-8BBF-142776C2A372}"/>
    <cellStyle name="Comma 10 2 2 2 2 3 4 3" xfId="21774" xr:uid="{1F9B0172-DFFB-4C11-9A63-CA977100C64B}"/>
    <cellStyle name="Comma 10 2 2 2 2 3 5" xfId="6678" xr:uid="{F9E6DB1B-FFA0-4463-84F7-D0FF567DB4CE}"/>
    <cellStyle name="Comma 10 2 2 2 2 3 5 2" xfId="15731" xr:uid="{EC4FF008-D6B3-42D2-A9DE-ECD8B525F414}"/>
    <cellStyle name="Comma 10 2 2 2 2 3 5 2 2" xfId="33841" xr:uid="{715E36DA-5B09-4AE3-BF64-9BC3BAF36EB2}"/>
    <cellStyle name="Comma 10 2 2 2 2 3 5 3" xfId="24788" xr:uid="{8FF0203B-FB46-461F-B93D-D5B7D82D1709}"/>
    <cellStyle name="Comma 10 2 2 2 2 3 6" xfId="9699" xr:uid="{2E36DBCE-2123-43DD-9D09-EA0494946F06}"/>
    <cellStyle name="Comma 10 2 2 2 2 3 6 2" xfId="27809" xr:uid="{D8E7D46B-C6BF-4BF8-8083-3F81AC0ED068}"/>
    <cellStyle name="Comma 10 2 2 2 2 3 7" xfId="18756" xr:uid="{E878CFC1-6BCF-4871-A576-E88D0D5CE0A5}"/>
    <cellStyle name="Comma 10 2 2 2 2 4" xfId="1552" xr:uid="{A68C4F65-59C4-4AFC-B558-3DD71EEAD9F2}"/>
    <cellStyle name="Comma 10 2 2 2 2 4 2" xfId="4631" xr:uid="{288D5409-A0AE-4039-A145-A73A0CB708C9}"/>
    <cellStyle name="Comma 10 2 2 2 2 4 2 2" xfId="13684" xr:uid="{6DBBA7FE-315A-4DF7-A59B-EC6F395C29AE}"/>
    <cellStyle name="Comma 10 2 2 2 2 4 2 2 2" xfId="31794" xr:uid="{6BD34ED8-7797-4417-B015-BCDFEB3D8487}"/>
    <cellStyle name="Comma 10 2 2 2 2 4 2 3" xfId="22741" xr:uid="{DCBC5F61-ADB7-4A2F-B0B9-B9656B8317C0}"/>
    <cellStyle name="Comma 10 2 2 2 2 4 3" xfId="7645" xr:uid="{ADF8E7CB-0975-475B-A0DB-6853371F8A97}"/>
    <cellStyle name="Comma 10 2 2 2 2 4 3 2" xfId="16698" xr:uid="{515A4A88-0BB2-4F6E-9BC9-206FF4F31A8E}"/>
    <cellStyle name="Comma 10 2 2 2 2 4 3 2 2" xfId="34808" xr:uid="{63F6B2EC-6F2A-4B8B-AB68-7A91AA2DA613}"/>
    <cellStyle name="Comma 10 2 2 2 2 4 3 3" xfId="25755" xr:uid="{D944E97D-FEE3-4554-BA81-366DD47C0FB7}"/>
    <cellStyle name="Comma 10 2 2 2 2 4 4" xfId="10666" xr:uid="{0A74CAA7-ACA8-427D-9DDC-BB372E1AC80F}"/>
    <cellStyle name="Comma 10 2 2 2 2 4 4 2" xfId="28776" xr:uid="{41D266F4-C192-49D0-919B-E5FDF719B8CE}"/>
    <cellStyle name="Comma 10 2 2 2 2 4 5" xfId="19723" xr:uid="{E8D74FBD-19F3-4690-8C80-59A269D62749}"/>
    <cellStyle name="Comma 10 2 2 2 2 5" xfId="2556" xr:uid="{7CE9B99A-B7F3-4BE8-8E36-E6A09A56455E}"/>
    <cellStyle name="Comma 10 2 2 2 2 5 2" xfId="5635" xr:uid="{1D86D8E3-79EA-421C-9798-3F317FA9F039}"/>
    <cellStyle name="Comma 10 2 2 2 2 5 2 2" xfId="14688" xr:uid="{BD9D1664-B26E-44CF-9DC7-459E5563C213}"/>
    <cellStyle name="Comma 10 2 2 2 2 5 2 2 2" xfId="32798" xr:uid="{940A640B-39B0-44BF-91C7-80CF405431BD}"/>
    <cellStyle name="Comma 10 2 2 2 2 5 2 3" xfId="23745" xr:uid="{491D14EE-F43C-4EFD-AE8C-BE8C1061D610}"/>
    <cellStyle name="Comma 10 2 2 2 2 5 3" xfId="8649" xr:uid="{BC202C70-2A59-46F0-9322-5665A4028F9A}"/>
    <cellStyle name="Comma 10 2 2 2 2 5 3 2" xfId="17702" xr:uid="{2B196E8B-B2BF-4D8B-91C8-B1AB274AD03D}"/>
    <cellStyle name="Comma 10 2 2 2 2 5 3 2 2" xfId="35812" xr:uid="{F8E1EE83-1BA8-4C48-B7C0-B703604B47E2}"/>
    <cellStyle name="Comma 10 2 2 2 2 5 3 3" xfId="26759" xr:uid="{4EF0689C-7647-458B-95FA-8D54E4F7CDB3}"/>
    <cellStyle name="Comma 10 2 2 2 2 5 4" xfId="11670" xr:uid="{C40CD705-135C-4B39-A01C-A3EDF7D8F22C}"/>
    <cellStyle name="Comma 10 2 2 2 2 5 4 2" xfId="29780" xr:uid="{1F37C729-73A6-4DEB-A5AC-D8953786B429}"/>
    <cellStyle name="Comma 10 2 2 2 2 5 5" xfId="20727" xr:uid="{B8FFF04C-67D2-4808-9485-C13EF4983458}"/>
    <cellStyle name="Comma 10 2 2 2 2 6" xfId="3626" xr:uid="{98D594FD-0F32-48CE-9EE3-52C09FB2C8E4}"/>
    <cellStyle name="Comma 10 2 2 2 2 6 2" xfId="12679" xr:uid="{7072204C-D1AE-4893-8473-40E1DE830AD1}"/>
    <cellStyle name="Comma 10 2 2 2 2 6 2 2" xfId="30789" xr:uid="{90C66674-2E34-4266-A790-1364EDA1A674}"/>
    <cellStyle name="Comma 10 2 2 2 2 6 3" xfId="21736" xr:uid="{4761AEC3-ECE4-4F5D-83BA-3655BA618B74}"/>
    <cellStyle name="Comma 10 2 2 2 2 7" xfId="6640" xr:uid="{4A7F6588-A13B-4A6F-9DF4-D6A64489FD79}"/>
    <cellStyle name="Comma 10 2 2 2 2 7 2" xfId="15693" xr:uid="{1F6288E7-AF10-44CD-A55B-3EC188F1EA30}"/>
    <cellStyle name="Comma 10 2 2 2 2 7 2 2" xfId="33803" xr:uid="{751EF9D5-EC3E-4B27-A59B-330147F9CDDB}"/>
    <cellStyle name="Comma 10 2 2 2 2 7 3" xfId="24750" xr:uid="{17139627-248E-4C73-8E04-2F8B0F87310C}"/>
    <cellStyle name="Comma 10 2 2 2 2 8" xfId="9660" xr:uid="{C586CA31-23BF-4531-B8FC-303B1A953B98}"/>
    <cellStyle name="Comma 10 2 2 2 2 8 2" xfId="27770" xr:uid="{D47697E3-264B-4139-8B87-6A96BDAD16D5}"/>
    <cellStyle name="Comma 10 2 2 2 2 9" xfId="18717" xr:uid="{04EBAB9F-1380-4609-AB83-703A56341BF0}"/>
    <cellStyle name="Comma 10 2 2 2 3" xfId="586" xr:uid="{1E0588CC-D5A1-43EE-8A91-CDB01331A6E4}"/>
    <cellStyle name="Comma 10 2 2 2 3 2" xfId="1590" xr:uid="{BC090137-AA24-49B7-8A02-43C596E647C3}"/>
    <cellStyle name="Comma 10 2 2 2 3 2 2" xfId="4669" xr:uid="{56743933-1651-4905-9E54-ADC0AB899F10}"/>
    <cellStyle name="Comma 10 2 2 2 3 2 2 2" xfId="13722" xr:uid="{73DE7511-C86E-4A6B-AFC7-0C289919AF4A}"/>
    <cellStyle name="Comma 10 2 2 2 3 2 2 2 2" xfId="31832" xr:uid="{A5506B7F-1B4F-4490-AC03-5E9AEE37799A}"/>
    <cellStyle name="Comma 10 2 2 2 3 2 2 3" xfId="22779" xr:uid="{08ACD5CF-5C2B-4D8F-BADC-A94FC5FE8392}"/>
    <cellStyle name="Comma 10 2 2 2 3 2 3" xfId="7683" xr:uid="{3168A20E-9FA7-42BE-89D9-6229DA249225}"/>
    <cellStyle name="Comma 10 2 2 2 3 2 3 2" xfId="16736" xr:uid="{F0D919DC-70CC-41F3-9F46-94EBA45B2CFF}"/>
    <cellStyle name="Comma 10 2 2 2 3 2 3 2 2" xfId="34846" xr:uid="{6EB9C654-E09B-463C-9B90-8F4106D735B2}"/>
    <cellStyle name="Comma 10 2 2 2 3 2 3 3" xfId="25793" xr:uid="{1603246A-B01C-4361-A8FA-2865646C8B33}"/>
    <cellStyle name="Comma 10 2 2 2 3 2 4" xfId="10704" xr:uid="{A36A292F-2DFC-41A3-A19F-E86AFBF46420}"/>
    <cellStyle name="Comma 10 2 2 2 3 2 4 2" xfId="28814" xr:uid="{A8455820-2919-4C3A-8109-D8973E4E5CB8}"/>
    <cellStyle name="Comma 10 2 2 2 3 2 5" xfId="19761" xr:uid="{E412217D-1C83-4537-85B2-142EC836DE67}"/>
    <cellStyle name="Comma 10 2 2 2 3 3" xfId="2594" xr:uid="{B9B13F51-926F-4FAD-BF4C-ED8E80BDCCC0}"/>
    <cellStyle name="Comma 10 2 2 2 3 3 2" xfId="5673" xr:uid="{B0FF1D00-DF4B-4FF3-A084-EB90C0667070}"/>
    <cellStyle name="Comma 10 2 2 2 3 3 2 2" xfId="14726" xr:uid="{1045FA58-05D1-4337-8017-A648552AF77F}"/>
    <cellStyle name="Comma 10 2 2 2 3 3 2 2 2" xfId="32836" xr:uid="{AF68475E-B625-49B3-8AE2-E560BA484F18}"/>
    <cellStyle name="Comma 10 2 2 2 3 3 2 3" xfId="23783" xr:uid="{7E620696-BE10-4A7F-8668-CFF1D64FD873}"/>
    <cellStyle name="Comma 10 2 2 2 3 3 3" xfId="8687" xr:uid="{0BC76120-B24B-417D-B65B-5E55B5C706AB}"/>
    <cellStyle name="Comma 10 2 2 2 3 3 3 2" xfId="17740" xr:uid="{E69E8A85-A5DF-4D0D-BFAA-FB3EA256F9EB}"/>
    <cellStyle name="Comma 10 2 2 2 3 3 3 2 2" xfId="35850" xr:uid="{BA313C08-79F3-4EF2-9D85-E08C541F2D1C}"/>
    <cellStyle name="Comma 10 2 2 2 3 3 3 3" xfId="26797" xr:uid="{80D41F6F-13AF-4211-B6E6-47F5719B4FDC}"/>
    <cellStyle name="Comma 10 2 2 2 3 3 4" xfId="11708" xr:uid="{70737AB7-96F2-4B1A-A974-71526CCE6132}"/>
    <cellStyle name="Comma 10 2 2 2 3 3 4 2" xfId="29818" xr:uid="{F8BB8886-1BE9-43C4-B29B-01A40C118495}"/>
    <cellStyle name="Comma 10 2 2 2 3 3 5" xfId="20765" xr:uid="{8D42CA4E-5EBD-4C4E-BD9B-0240BEC48777}"/>
    <cellStyle name="Comma 10 2 2 2 3 4" xfId="3665" xr:uid="{AD0E28A5-D8F5-4696-97AB-3BE3C08D3ED6}"/>
    <cellStyle name="Comma 10 2 2 2 3 4 2" xfId="12718" xr:uid="{6C188CBB-A180-453F-AC78-CB984E0B2FD4}"/>
    <cellStyle name="Comma 10 2 2 2 3 4 2 2" xfId="30828" xr:uid="{78BF76E3-FFEC-40F2-AAB4-3831856E8B83}"/>
    <cellStyle name="Comma 10 2 2 2 3 4 3" xfId="21775" xr:uid="{1F60F7D7-4632-439A-AF13-021A881F3638}"/>
    <cellStyle name="Comma 10 2 2 2 3 5" xfId="6679" xr:uid="{804F2064-4CD6-4D3D-B8DB-4BF6C01D420F}"/>
    <cellStyle name="Comma 10 2 2 2 3 5 2" xfId="15732" xr:uid="{CE7A99DB-FB52-40CC-AEB1-838A96B6CEED}"/>
    <cellStyle name="Comma 10 2 2 2 3 5 2 2" xfId="33842" xr:uid="{CCC5D20C-336E-481C-8B54-302399F44299}"/>
    <cellStyle name="Comma 10 2 2 2 3 5 3" xfId="24789" xr:uid="{8C15C821-BF43-41AF-BD1C-2A4E56A68857}"/>
    <cellStyle name="Comma 10 2 2 2 3 6" xfId="9700" xr:uid="{05B2FE5C-0D18-4151-A1E6-5FD671CF6D1D}"/>
    <cellStyle name="Comma 10 2 2 2 3 6 2" xfId="27810" xr:uid="{FA2BFDD6-CEBC-48CC-967F-CF66A0E392EE}"/>
    <cellStyle name="Comma 10 2 2 2 3 7" xfId="18757" xr:uid="{D32215F1-D860-407A-A53A-76BB696DBD58}"/>
    <cellStyle name="Comma 10 2 2 2 4" xfId="587" xr:uid="{0299B106-AA19-4723-9E4D-A0F443BDB128}"/>
    <cellStyle name="Comma 10 2 2 2 4 2" xfId="1591" xr:uid="{947618CC-A252-4315-81F9-5877B8BA098B}"/>
    <cellStyle name="Comma 10 2 2 2 4 2 2" xfId="4670" xr:uid="{98AD00D7-358E-4ECF-8301-4CEF803ED82C}"/>
    <cellStyle name="Comma 10 2 2 2 4 2 2 2" xfId="13723" xr:uid="{7F08802B-5281-4C5D-9647-8E7A00AE59EB}"/>
    <cellStyle name="Comma 10 2 2 2 4 2 2 2 2" xfId="31833" xr:uid="{7C0D21AD-664B-428C-978B-6C7B8280E0DF}"/>
    <cellStyle name="Comma 10 2 2 2 4 2 2 3" xfId="22780" xr:uid="{45595863-BF48-4868-A36F-A7C055A20037}"/>
    <cellStyle name="Comma 10 2 2 2 4 2 3" xfId="7684" xr:uid="{FA69601E-0FA7-4E19-9339-0B4EC3F80833}"/>
    <cellStyle name="Comma 10 2 2 2 4 2 3 2" xfId="16737" xr:uid="{DA10E94B-0B36-4762-BD7B-D747565A3094}"/>
    <cellStyle name="Comma 10 2 2 2 4 2 3 2 2" xfId="34847" xr:uid="{8505787F-E64E-4E04-9B8E-8F420E3E5D4B}"/>
    <cellStyle name="Comma 10 2 2 2 4 2 3 3" xfId="25794" xr:uid="{C5611C52-528D-4175-AD92-B867A46B11EB}"/>
    <cellStyle name="Comma 10 2 2 2 4 2 4" xfId="10705" xr:uid="{88623412-1D82-4394-AFEB-9CA64EE8E035}"/>
    <cellStyle name="Comma 10 2 2 2 4 2 4 2" xfId="28815" xr:uid="{A31B55FE-CB5A-4A03-B21B-1444201237FB}"/>
    <cellStyle name="Comma 10 2 2 2 4 2 5" xfId="19762" xr:uid="{3395C238-FAED-4A7C-B4B0-1271DB77D9CE}"/>
    <cellStyle name="Comma 10 2 2 2 4 3" xfId="2595" xr:uid="{24716369-E7E5-452C-8C22-EFA571D96CF2}"/>
    <cellStyle name="Comma 10 2 2 2 4 3 2" xfId="5674" xr:uid="{2C9859D2-8645-4EBC-B40F-8A108EB9E356}"/>
    <cellStyle name="Comma 10 2 2 2 4 3 2 2" xfId="14727" xr:uid="{9037E643-5CAC-48DF-ADFD-60545D77A3FD}"/>
    <cellStyle name="Comma 10 2 2 2 4 3 2 2 2" xfId="32837" xr:uid="{1CF022C7-E276-47E0-AC14-4213EAD8F06B}"/>
    <cellStyle name="Comma 10 2 2 2 4 3 2 3" xfId="23784" xr:uid="{351BEE03-7E3E-408B-A143-D7DE47AF9C78}"/>
    <cellStyle name="Comma 10 2 2 2 4 3 3" xfId="8688" xr:uid="{ECF75BFD-3F71-433C-8BD4-7E4B373A1D18}"/>
    <cellStyle name="Comma 10 2 2 2 4 3 3 2" xfId="17741" xr:uid="{50606552-7FE1-4B3B-ACF6-B0F3F2A36676}"/>
    <cellStyle name="Comma 10 2 2 2 4 3 3 2 2" xfId="35851" xr:uid="{AC8EE3F3-A93D-4207-8437-0EEFE8414CE6}"/>
    <cellStyle name="Comma 10 2 2 2 4 3 3 3" xfId="26798" xr:uid="{71165C10-78DE-401C-86D3-6120F7977523}"/>
    <cellStyle name="Comma 10 2 2 2 4 3 4" xfId="11709" xr:uid="{E9CD4FAB-E98E-4416-B8AE-C702FC91A13B}"/>
    <cellStyle name="Comma 10 2 2 2 4 3 4 2" xfId="29819" xr:uid="{21A971FB-6EB7-4EF2-880C-2DB2F4C10BD2}"/>
    <cellStyle name="Comma 10 2 2 2 4 3 5" xfId="20766" xr:uid="{F84EBF65-6B77-40A0-A496-A89DB94EE749}"/>
    <cellStyle name="Comma 10 2 2 2 4 4" xfId="3666" xr:uid="{59AD177F-CF0B-4C31-BDFE-492935430093}"/>
    <cellStyle name="Comma 10 2 2 2 4 4 2" xfId="12719" xr:uid="{94D495EC-8FC0-42B7-8748-81A8DE4ADF41}"/>
    <cellStyle name="Comma 10 2 2 2 4 4 2 2" xfId="30829" xr:uid="{524A1939-9486-4107-BC1E-9BE568480F34}"/>
    <cellStyle name="Comma 10 2 2 2 4 4 3" xfId="21776" xr:uid="{707F5850-8189-4F01-A4CD-DAD8BF582A43}"/>
    <cellStyle name="Comma 10 2 2 2 4 5" xfId="6680" xr:uid="{45E97A6A-6AA0-4963-8D2F-C6F868B41AF4}"/>
    <cellStyle name="Comma 10 2 2 2 4 5 2" xfId="15733" xr:uid="{0FEA4A28-71B3-4616-A1BF-A565FDB6C3FB}"/>
    <cellStyle name="Comma 10 2 2 2 4 5 2 2" xfId="33843" xr:uid="{FDFE08C7-A263-4680-B4EC-C918EBA8D1B0}"/>
    <cellStyle name="Comma 10 2 2 2 4 5 3" xfId="24790" xr:uid="{D0A1DDAA-D0DB-427A-BFE0-F15B32C5DC25}"/>
    <cellStyle name="Comma 10 2 2 2 4 6" xfId="9701" xr:uid="{CBAE8795-A91F-45B4-BB58-D8F0F343AF19}"/>
    <cellStyle name="Comma 10 2 2 2 4 6 2" xfId="27811" xr:uid="{CDCFEE06-381B-4BC9-AB84-8D7C23C6EAAD}"/>
    <cellStyle name="Comma 10 2 2 2 4 7" xfId="18758" xr:uid="{2C443194-D889-4AC0-81F3-591C37D3CB38}"/>
    <cellStyle name="Comma 10 2 2 2 5" xfId="1381" xr:uid="{07FC25CC-ED2A-471B-8EAB-7D3F7EDF68CA}"/>
    <cellStyle name="Comma 10 2 2 2 5 2" xfId="4460" xr:uid="{B546D9FA-7514-41F5-BAD5-8EFDC563B1F4}"/>
    <cellStyle name="Comma 10 2 2 2 5 2 2" xfId="13513" xr:uid="{00BC2A14-A8E2-4DB4-B6D6-11CAB5CCFA12}"/>
    <cellStyle name="Comma 10 2 2 2 5 2 2 2" xfId="31623" xr:uid="{82E095DE-FAF9-4509-8A38-8328C3442BC5}"/>
    <cellStyle name="Comma 10 2 2 2 5 2 3" xfId="22570" xr:uid="{41C29E50-FA0B-49F4-A3A4-F2B2A8A0DFBB}"/>
    <cellStyle name="Comma 10 2 2 2 5 3" xfId="7474" xr:uid="{64DAB218-1E33-4346-BCF6-8D497C1CC58C}"/>
    <cellStyle name="Comma 10 2 2 2 5 3 2" xfId="16527" xr:uid="{DB0632D7-AB2D-42E1-8BF2-611A81F66BA7}"/>
    <cellStyle name="Comma 10 2 2 2 5 3 2 2" xfId="34637" xr:uid="{9A57A410-D0B3-427A-A4BB-F7894BCAC1E8}"/>
    <cellStyle name="Comma 10 2 2 2 5 3 3" xfId="25584" xr:uid="{924C854F-64F8-4C21-A01A-C7663591696F}"/>
    <cellStyle name="Comma 10 2 2 2 5 4" xfId="10495" xr:uid="{9AC645F3-B8C9-478B-9541-A1FF70A0ACF9}"/>
    <cellStyle name="Comma 10 2 2 2 5 4 2" xfId="28605" xr:uid="{8968ADCA-DAD6-49A0-95A5-468351FAA2B6}"/>
    <cellStyle name="Comma 10 2 2 2 5 5" xfId="19552" xr:uid="{5EF16942-039A-4236-B853-2C564C3D05F7}"/>
    <cellStyle name="Comma 10 2 2 2 6" xfId="2385" xr:uid="{524F6399-2798-4235-B4AE-643B69DF880C}"/>
    <cellStyle name="Comma 10 2 2 2 6 2" xfId="5464" xr:uid="{9D0095A3-CDF6-4350-8B26-37944747A26E}"/>
    <cellStyle name="Comma 10 2 2 2 6 2 2" xfId="14517" xr:uid="{05E66698-475A-454F-B38A-B06D7AE9A357}"/>
    <cellStyle name="Comma 10 2 2 2 6 2 2 2" xfId="32627" xr:uid="{340BE8D3-F135-44A8-A90D-B44DD0762E58}"/>
    <cellStyle name="Comma 10 2 2 2 6 2 3" xfId="23574" xr:uid="{D12B468C-CC65-4D0A-85B1-3DC9F96D1633}"/>
    <cellStyle name="Comma 10 2 2 2 6 3" xfId="8478" xr:uid="{B9CE846C-5B38-4498-94B2-18213C24EE2C}"/>
    <cellStyle name="Comma 10 2 2 2 6 3 2" xfId="17531" xr:uid="{7C6570B5-7DD6-4326-94F5-20FCCBACA7EB}"/>
    <cellStyle name="Comma 10 2 2 2 6 3 2 2" xfId="35641" xr:uid="{D23E7A36-56D0-4F67-9226-A668B663F422}"/>
    <cellStyle name="Comma 10 2 2 2 6 3 3" xfId="26588" xr:uid="{5FAB1C72-D8B4-4F75-BD45-8F3FDC2FC7CD}"/>
    <cellStyle name="Comma 10 2 2 2 6 4" xfId="11499" xr:uid="{0CA95930-A3A7-46F4-8B59-D28F4B7B596B}"/>
    <cellStyle name="Comma 10 2 2 2 6 4 2" xfId="29609" xr:uid="{F8FA592C-A061-4B42-B679-EE6B5205A34D}"/>
    <cellStyle name="Comma 10 2 2 2 6 5" xfId="20556" xr:uid="{DBEA5DF2-22F1-491C-929A-992FB713D75A}"/>
    <cellStyle name="Comma 10 2 2 2 7" xfId="3454" xr:uid="{A6FEAE25-0009-4447-96FB-6FF789B338E7}"/>
    <cellStyle name="Comma 10 2 2 2 7 2" xfId="12507" xr:uid="{C6EFE4DE-523C-43B8-A731-55A089E4FF3B}"/>
    <cellStyle name="Comma 10 2 2 2 7 2 2" xfId="30617" xr:uid="{78077DB9-1DA1-472C-8A0F-90CCAF4767FA}"/>
    <cellStyle name="Comma 10 2 2 2 7 3" xfId="21564" xr:uid="{8C719364-8CEC-46C4-8617-1D90D932D77D}"/>
    <cellStyle name="Comma 10 2 2 2 8" xfId="6468" xr:uid="{F0619D1B-0F3F-4D57-936E-D1172B0330DF}"/>
    <cellStyle name="Comma 10 2 2 2 8 2" xfId="15521" xr:uid="{1B477B54-8B82-42C1-AF1F-0A30EF8430AB}"/>
    <cellStyle name="Comma 10 2 2 2 8 2 2" xfId="33631" xr:uid="{FA027913-E7D7-42D8-8418-804DDC22D802}"/>
    <cellStyle name="Comma 10 2 2 2 8 3" xfId="24578" xr:uid="{07D2230F-C0D0-4FAE-957C-671C26F3D2B4}"/>
    <cellStyle name="Comma 10 2 2 2 9" xfId="9488" xr:uid="{3B81E26D-5116-413D-95B4-E3B4AD19BC27}"/>
    <cellStyle name="Comma 10 2 2 2 9 2" xfId="27598" xr:uid="{DDEEA274-88D3-428B-8971-5B91F0934A4F}"/>
    <cellStyle name="Comma 10 2 2 3" xfId="505" xr:uid="{1C4CCD5D-F292-4C75-91C8-D4927D784B53}"/>
    <cellStyle name="Comma 10 2 2 3 2" xfId="588" xr:uid="{477BBA25-EAED-4AB1-B18A-2F9C77A53694}"/>
    <cellStyle name="Comma 10 2 2 3 2 2" xfId="1592" xr:uid="{747A6750-A779-4C47-A2BB-161F680D0EBD}"/>
    <cellStyle name="Comma 10 2 2 3 2 2 2" xfId="4671" xr:uid="{FD6EE0FE-837E-49D8-823D-E94C89066195}"/>
    <cellStyle name="Comma 10 2 2 3 2 2 2 2" xfId="13724" xr:uid="{BFF61493-3CA5-4554-B0EC-F9ABA4FA8936}"/>
    <cellStyle name="Comma 10 2 2 3 2 2 2 2 2" xfId="31834" xr:uid="{000C18F2-C445-4E3D-9B6A-F0D0822E348B}"/>
    <cellStyle name="Comma 10 2 2 3 2 2 2 3" xfId="22781" xr:uid="{239EC06F-6FDC-4FD9-A61F-ADD068368B6C}"/>
    <cellStyle name="Comma 10 2 2 3 2 2 3" xfId="7685" xr:uid="{CD510B43-2234-4252-ACB9-FD189A58A5D1}"/>
    <cellStyle name="Comma 10 2 2 3 2 2 3 2" xfId="16738" xr:uid="{3CC9DFBB-8EAE-4D6D-A81F-8C1A7097C8F2}"/>
    <cellStyle name="Comma 10 2 2 3 2 2 3 2 2" xfId="34848" xr:uid="{DB1F7F18-8D0A-484E-8396-B27879E99D85}"/>
    <cellStyle name="Comma 10 2 2 3 2 2 3 3" xfId="25795" xr:uid="{343C5977-517C-4D29-AB76-40504C06BBE2}"/>
    <cellStyle name="Comma 10 2 2 3 2 2 4" xfId="10706" xr:uid="{0EAC205C-10AF-41A7-A0FF-1C08DE9872F2}"/>
    <cellStyle name="Comma 10 2 2 3 2 2 4 2" xfId="28816" xr:uid="{EC190617-1406-4A6F-AC04-9FC58B9AF485}"/>
    <cellStyle name="Comma 10 2 2 3 2 2 5" xfId="19763" xr:uid="{387E3167-3626-4363-9760-E2730039CBD5}"/>
    <cellStyle name="Comma 10 2 2 3 2 3" xfId="2596" xr:uid="{A5A47ABB-DB13-44F8-A07B-1DFA30CB1FD1}"/>
    <cellStyle name="Comma 10 2 2 3 2 3 2" xfId="5675" xr:uid="{28CDF732-3381-4A57-BA40-8EFE458F63A3}"/>
    <cellStyle name="Comma 10 2 2 3 2 3 2 2" xfId="14728" xr:uid="{FC6E08B2-CC96-4C6B-8E44-970AA52953DA}"/>
    <cellStyle name="Comma 10 2 2 3 2 3 2 2 2" xfId="32838" xr:uid="{A429FE02-F11E-4AB5-A1CD-9C55E6C3D9A8}"/>
    <cellStyle name="Comma 10 2 2 3 2 3 2 3" xfId="23785" xr:uid="{C29864DC-9556-4882-B7F5-06C9505BE6DE}"/>
    <cellStyle name="Comma 10 2 2 3 2 3 3" xfId="8689" xr:uid="{876EFDD1-F893-4548-A794-EAB1F7CDE863}"/>
    <cellStyle name="Comma 10 2 2 3 2 3 3 2" xfId="17742" xr:uid="{F748560A-0ED0-429E-BCBE-08473A725277}"/>
    <cellStyle name="Comma 10 2 2 3 2 3 3 2 2" xfId="35852" xr:uid="{C3399B17-2383-48E7-AD70-434FDC47530C}"/>
    <cellStyle name="Comma 10 2 2 3 2 3 3 3" xfId="26799" xr:uid="{7C3F45B5-11D5-4A2C-8480-C5A9C581341B}"/>
    <cellStyle name="Comma 10 2 2 3 2 3 4" xfId="11710" xr:uid="{DA51E292-BC39-4E40-8744-C0723C23F9A2}"/>
    <cellStyle name="Comma 10 2 2 3 2 3 4 2" xfId="29820" xr:uid="{6CD683CA-2587-4F83-8CE1-FE9FD89DE4A9}"/>
    <cellStyle name="Comma 10 2 2 3 2 3 5" xfId="20767" xr:uid="{45C13241-F662-4049-A036-87E26250CD0E}"/>
    <cellStyle name="Comma 10 2 2 3 2 4" xfId="3667" xr:uid="{E295700D-A954-4D7F-86F9-52276DC3C7B4}"/>
    <cellStyle name="Comma 10 2 2 3 2 4 2" xfId="12720" xr:uid="{4308E039-C3C8-47E0-812D-F1AA6706990B}"/>
    <cellStyle name="Comma 10 2 2 3 2 4 2 2" xfId="30830" xr:uid="{09D64148-F437-49C8-A788-2136EA3F3BF6}"/>
    <cellStyle name="Comma 10 2 2 3 2 4 3" xfId="21777" xr:uid="{AC92AF78-D66F-470D-8DA3-7A6289D90FBE}"/>
    <cellStyle name="Comma 10 2 2 3 2 5" xfId="6681" xr:uid="{00B9AD45-7B4C-4F05-A87B-D91273FC9E58}"/>
    <cellStyle name="Comma 10 2 2 3 2 5 2" xfId="15734" xr:uid="{3E852632-9466-4EF4-8DCD-21C4BF11C8C3}"/>
    <cellStyle name="Comma 10 2 2 3 2 5 2 2" xfId="33844" xr:uid="{C9513F1A-72D9-4BE8-BB0F-82CD307D3FE2}"/>
    <cellStyle name="Comma 10 2 2 3 2 5 3" xfId="24791" xr:uid="{7035635D-AF17-4798-9ADB-59A354995906}"/>
    <cellStyle name="Comma 10 2 2 3 2 6" xfId="9702" xr:uid="{2AD5B964-7C68-41F5-9E70-0EEF5C2C1219}"/>
    <cellStyle name="Comma 10 2 2 3 2 6 2" xfId="27812" xr:uid="{8E19DC44-A2C2-4399-BDB2-C2CC10079D52}"/>
    <cellStyle name="Comma 10 2 2 3 2 7" xfId="18759" xr:uid="{6435749D-34D3-4E65-B8BB-F77564AD8B7E}"/>
    <cellStyle name="Comma 10 2 2 3 3" xfId="589" xr:uid="{4E032E70-22C1-4F30-A0F6-B1051F4583A9}"/>
    <cellStyle name="Comma 10 2 2 3 3 2" xfId="1593" xr:uid="{D31BCB7F-B8CC-457D-9CE5-293E946BB68E}"/>
    <cellStyle name="Comma 10 2 2 3 3 2 2" xfId="4672" xr:uid="{E310AC95-E676-4417-B3D8-0D422661674E}"/>
    <cellStyle name="Comma 10 2 2 3 3 2 2 2" xfId="13725" xr:uid="{163ABC04-22D3-4000-8575-883D8DA1ABBC}"/>
    <cellStyle name="Comma 10 2 2 3 3 2 2 2 2" xfId="31835" xr:uid="{315905C8-4654-4D21-A709-D01DC1693BDB}"/>
    <cellStyle name="Comma 10 2 2 3 3 2 2 3" xfId="22782" xr:uid="{8C08A29C-C6AE-4774-8617-9057E19766EA}"/>
    <cellStyle name="Comma 10 2 2 3 3 2 3" xfId="7686" xr:uid="{95CA4C75-B2CD-491B-A828-994CB33B6F60}"/>
    <cellStyle name="Comma 10 2 2 3 3 2 3 2" xfId="16739" xr:uid="{0DF39042-2E8C-44E5-86C6-425D2220B82E}"/>
    <cellStyle name="Comma 10 2 2 3 3 2 3 2 2" xfId="34849" xr:uid="{6577F9C4-FCAF-4C95-A474-BBEED677D498}"/>
    <cellStyle name="Comma 10 2 2 3 3 2 3 3" xfId="25796" xr:uid="{B81FA56F-A30C-45BB-A2AC-A2C7A1126871}"/>
    <cellStyle name="Comma 10 2 2 3 3 2 4" xfId="10707" xr:uid="{0C3C6595-45F3-4280-AAB2-2DBF80642E9D}"/>
    <cellStyle name="Comma 10 2 2 3 3 2 4 2" xfId="28817" xr:uid="{36F44215-6B73-44F8-BF77-28097554576C}"/>
    <cellStyle name="Comma 10 2 2 3 3 2 5" xfId="19764" xr:uid="{97FB02EB-7C3F-40FF-B17B-35CBD81CA3C6}"/>
    <cellStyle name="Comma 10 2 2 3 3 3" xfId="2597" xr:uid="{4453025D-28ED-4E94-BF0A-36754770840D}"/>
    <cellStyle name="Comma 10 2 2 3 3 3 2" xfId="5676" xr:uid="{27B8E21F-65AF-4A54-A3BA-3CAA8EA0ACAD}"/>
    <cellStyle name="Comma 10 2 2 3 3 3 2 2" xfId="14729" xr:uid="{22990900-FB5B-4C0D-B6DE-E1611546A508}"/>
    <cellStyle name="Comma 10 2 2 3 3 3 2 2 2" xfId="32839" xr:uid="{327B7E58-D1E5-47AE-8645-7AEDDA269B62}"/>
    <cellStyle name="Comma 10 2 2 3 3 3 2 3" xfId="23786" xr:uid="{44EC6341-4328-4170-B2C7-FB38878BA142}"/>
    <cellStyle name="Comma 10 2 2 3 3 3 3" xfId="8690" xr:uid="{55B8F424-C553-481A-9332-64DA95F0A629}"/>
    <cellStyle name="Comma 10 2 2 3 3 3 3 2" xfId="17743" xr:uid="{7D0DA1EC-A6C4-4CC9-AAD8-7DE75E05F91F}"/>
    <cellStyle name="Comma 10 2 2 3 3 3 3 2 2" xfId="35853" xr:uid="{86A78B9F-A33E-4C03-99D6-E234BFFB082D}"/>
    <cellStyle name="Comma 10 2 2 3 3 3 3 3" xfId="26800" xr:uid="{11D478FC-75DD-4CC8-A4BA-AAAB3C6A4A82}"/>
    <cellStyle name="Comma 10 2 2 3 3 3 4" xfId="11711" xr:uid="{B9FC561C-7BD8-411A-BFE6-A7157EDD6DF7}"/>
    <cellStyle name="Comma 10 2 2 3 3 3 4 2" xfId="29821" xr:uid="{7263CFAE-C14E-4701-99BE-3372FF4137E5}"/>
    <cellStyle name="Comma 10 2 2 3 3 3 5" xfId="20768" xr:uid="{E4389093-9507-473F-8653-90110DEC3812}"/>
    <cellStyle name="Comma 10 2 2 3 3 4" xfId="3668" xr:uid="{5442154F-618A-4C5E-ADE2-6629219A81DA}"/>
    <cellStyle name="Comma 10 2 2 3 3 4 2" xfId="12721" xr:uid="{E85A9532-CAB6-40D2-874A-E38D5D77FD38}"/>
    <cellStyle name="Comma 10 2 2 3 3 4 2 2" xfId="30831" xr:uid="{F17FD017-E035-4359-B46A-3ABC307D9E63}"/>
    <cellStyle name="Comma 10 2 2 3 3 4 3" xfId="21778" xr:uid="{2A1DDEE2-70DF-47C2-9737-A6B27DD5BF41}"/>
    <cellStyle name="Comma 10 2 2 3 3 5" xfId="6682" xr:uid="{042E9FC4-BB66-4605-9A6A-7477317BD868}"/>
    <cellStyle name="Comma 10 2 2 3 3 5 2" xfId="15735" xr:uid="{1A2F9CD5-4D26-4289-99B2-518003D2ADBC}"/>
    <cellStyle name="Comma 10 2 2 3 3 5 2 2" xfId="33845" xr:uid="{72F270EE-9E59-469D-BA44-9F5AE903467F}"/>
    <cellStyle name="Comma 10 2 2 3 3 5 3" xfId="24792" xr:uid="{E9025DF8-FC02-4B2C-B502-27DBD867E9D8}"/>
    <cellStyle name="Comma 10 2 2 3 3 6" xfId="9703" xr:uid="{3D4F1EB1-0A80-4D1D-B35E-2A50856BD5A8}"/>
    <cellStyle name="Comma 10 2 2 3 3 6 2" xfId="27813" xr:uid="{0FD7C629-CD68-448E-8FE2-C12600C5ABE2}"/>
    <cellStyle name="Comma 10 2 2 3 3 7" xfId="18760" xr:uid="{263060A7-D60E-4ADE-A830-7BDB4F932FDE}"/>
    <cellStyle name="Comma 10 2 2 3 4" xfId="1513" xr:uid="{321F8339-F4DF-47D8-BFC5-0C8256E2B881}"/>
    <cellStyle name="Comma 10 2 2 3 4 2" xfId="4592" xr:uid="{CB30F21C-7CF7-4AA5-BEFF-08B151C02A77}"/>
    <cellStyle name="Comma 10 2 2 3 4 2 2" xfId="13645" xr:uid="{34B4BA5A-86E5-4056-A1CA-F526B991D777}"/>
    <cellStyle name="Comma 10 2 2 3 4 2 2 2" xfId="31755" xr:uid="{D532045C-FAB2-4F1D-8854-2A20747970CC}"/>
    <cellStyle name="Comma 10 2 2 3 4 2 3" xfId="22702" xr:uid="{87D1BE83-9F3D-4FE9-84E2-C29BCEBB4726}"/>
    <cellStyle name="Comma 10 2 2 3 4 3" xfId="7606" xr:uid="{53B67A51-D25C-409F-B2E6-B717CB96CD4D}"/>
    <cellStyle name="Comma 10 2 2 3 4 3 2" xfId="16659" xr:uid="{E21FB34E-B711-49D5-8B99-CE93DCA8740B}"/>
    <cellStyle name="Comma 10 2 2 3 4 3 2 2" xfId="34769" xr:uid="{69F96F21-45C4-44F8-8526-24EA08F40002}"/>
    <cellStyle name="Comma 10 2 2 3 4 3 3" xfId="25716" xr:uid="{E7EFC7B8-B4FC-4F34-A91F-EB6465366101}"/>
    <cellStyle name="Comma 10 2 2 3 4 4" xfId="10627" xr:uid="{35492817-EB12-431C-8842-475D1485B4BE}"/>
    <cellStyle name="Comma 10 2 2 3 4 4 2" xfId="28737" xr:uid="{CF30204B-9B57-43EA-BA01-E2ADCC0CB832}"/>
    <cellStyle name="Comma 10 2 2 3 4 5" xfId="19684" xr:uid="{89351DC6-2A9D-48A4-91F1-F514C1448A2D}"/>
    <cellStyle name="Comma 10 2 2 3 5" xfId="2517" xr:uid="{BAABF34A-FEDE-421F-B284-5FFEA16C90A5}"/>
    <cellStyle name="Comma 10 2 2 3 5 2" xfId="5596" xr:uid="{B144C54F-134D-4803-9DF5-56F3866295B5}"/>
    <cellStyle name="Comma 10 2 2 3 5 2 2" xfId="14649" xr:uid="{912CEEFC-D79D-4D1F-A83D-88DA808CAA58}"/>
    <cellStyle name="Comma 10 2 2 3 5 2 2 2" xfId="32759" xr:uid="{738C0103-694B-4430-A30A-F3AF03682615}"/>
    <cellStyle name="Comma 10 2 2 3 5 2 3" xfId="23706" xr:uid="{B4FCA641-286B-4C7C-A6D6-444AE6F1F237}"/>
    <cellStyle name="Comma 10 2 2 3 5 3" xfId="8610" xr:uid="{DD443283-264C-4798-8536-BC1D5566878F}"/>
    <cellStyle name="Comma 10 2 2 3 5 3 2" xfId="17663" xr:uid="{A57A0963-F026-4A37-AC76-17EFAA34987C}"/>
    <cellStyle name="Comma 10 2 2 3 5 3 2 2" xfId="35773" xr:uid="{C11AAC5A-F820-4DBB-8CD1-3D12D826A075}"/>
    <cellStyle name="Comma 10 2 2 3 5 3 3" xfId="26720" xr:uid="{B85C3F75-469B-4AF5-9747-C476CE1A423F}"/>
    <cellStyle name="Comma 10 2 2 3 5 4" xfId="11631" xr:uid="{1D39D208-404F-47A9-91F8-F4963BB106F7}"/>
    <cellStyle name="Comma 10 2 2 3 5 4 2" xfId="29741" xr:uid="{B550BA83-D830-4712-B9FE-E6E44EDDEEAA}"/>
    <cellStyle name="Comma 10 2 2 3 5 5" xfId="20688" xr:uid="{54DCF841-6F45-456B-9236-7A8D0BA070BD}"/>
    <cellStyle name="Comma 10 2 2 3 6" xfId="3587" xr:uid="{FD8C8235-8A72-43E9-97CD-D9D21458001C}"/>
    <cellStyle name="Comma 10 2 2 3 6 2" xfId="12640" xr:uid="{93F233C5-4234-461B-A2B3-7CDD7477F464}"/>
    <cellStyle name="Comma 10 2 2 3 6 2 2" xfId="30750" xr:uid="{9E597F70-063D-4E93-9886-C7567794CF04}"/>
    <cellStyle name="Comma 10 2 2 3 6 3" xfId="21697" xr:uid="{062AFBEB-B0DB-4940-98EF-5A0459EAB20B}"/>
    <cellStyle name="Comma 10 2 2 3 7" xfId="6601" xr:uid="{D1D09F38-1ED5-4EA6-9708-E41C5448BD54}"/>
    <cellStyle name="Comma 10 2 2 3 7 2" xfId="15654" xr:uid="{A292526D-F5A7-4117-9CFB-C29E8A709417}"/>
    <cellStyle name="Comma 10 2 2 3 7 2 2" xfId="33764" xr:uid="{DB35A95A-9DFA-4F34-BD0A-69DB0FBB8420}"/>
    <cellStyle name="Comma 10 2 2 3 7 3" xfId="24711" xr:uid="{092AC16B-2127-425B-912A-22194E9D551E}"/>
    <cellStyle name="Comma 10 2 2 3 8" xfId="9621" xr:uid="{EB7114A8-4846-4D8B-A21C-AC313ACD286F}"/>
    <cellStyle name="Comma 10 2 2 3 8 2" xfId="27731" xr:uid="{6A2A1D7B-2E9E-4709-AC11-27EF5D535F1D}"/>
    <cellStyle name="Comma 10 2 2 3 9" xfId="18678" xr:uid="{47B7A0CA-359E-4387-B33B-44AF92942509}"/>
    <cellStyle name="Comma 10 2 2 4" xfId="590" xr:uid="{679AC243-6508-42B0-B60D-CDADD2D14171}"/>
    <cellStyle name="Comma 10 2 2 4 2" xfId="1594" xr:uid="{AFC26A94-2FED-4357-80CC-39E664A8C7EE}"/>
    <cellStyle name="Comma 10 2 2 4 2 2" xfId="4673" xr:uid="{2F7145C2-7105-4044-A5F3-56DC373BCD65}"/>
    <cellStyle name="Comma 10 2 2 4 2 2 2" xfId="13726" xr:uid="{86BC17D1-D0C2-4B6F-96F1-32FF33D5BAEA}"/>
    <cellStyle name="Comma 10 2 2 4 2 2 2 2" xfId="31836" xr:uid="{FF1DAA3E-CA41-4D1F-A59B-084E242E8C3A}"/>
    <cellStyle name="Comma 10 2 2 4 2 2 3" xfId="22783" xr:uid="{CB31BD12-51B5-4B57-B1A0-43D8F7460E87}"/>
    <cellStyle name="Comma 10 2 2 4 2 3" xfId="7687" xr:uid="{B5AA2147-CB84-4BA7-B19E-7CA4F0041CF2}"/>
    <cellStyle name="Comma 10 2 2 4 2 3 2" xfId="16740" xr:uid="{35452865-27DB-4BF0-B41F-E17BD481E7A4}"/>
    <cellStyle name="Comma 10 2 2 4 2 3 2 2" xfId="34850" xr:uid="{177C0796-9F61-4D9B-A5EA-02FFF98915F2}"/>
    <cellStyle name="Comma 10 2 2 4 2 3 3" xfId="25797" xr:uid="{124B8B51-E852-46D9-8DB2-B881529A38CF}"/>
    <cellStyle name="Comma 10 2 2 4 2 4" xfId="10708" xr:uid="{FFC6F4C1-662B-4FCF-98FC-8B90DF88F05C}"/>
    <cellStyle name="Comma 10 2 2 4 2 4 2" xfId="28818" xr:uid="{131C3B80-21B2-47A9-8100-CB21109106D3}"/>
    <cellStyle name="Comma 10 2 2 4 2 5" xfId="19765" xr:uid="{A1CD47D3-09E6-45F2-8AE0-F1A70C07FA82}"/>
    <cellStyle name="Comma 10 2 2 4 3" xfId="2598" xr:uid="{8F11A556-6B6F-4EB6-8620-3272BCC7975E}"/>
    <cellStyle name="Comma 10 2 2 4 3 2" xfId="5677" xr:uid="{12F734AD-0A52-4D3B-AFDF-83607931B713}"/>
    <cellStyle name="Comma 10 2 2 4 3 2 2" xfId="14730" xr:uid="{CD136A7A-1BED-4627-9D02-27B98BE29D83}"/>
    <cellStyle name="Comma 10 2 2 4 3 2 2 2" xfId="32840" xr:uid="{3279DB00-8828-4BFF-8E53-F0ED4291800A}"/>
    <cellStyle name="Comma 10 2 2 4 3 2 3" xfId="23787" xr:uid="{5496158A-88A2-4227-AD20-CCE5C6C2B7AF}"/>
    <cellStyle name="Comma 10 2 2 4 3 3" xfId="8691" xr:uid="{9508B953-0021-45DD-835B-245D9843A646}"/>
    <cellStyle name="Comma 10 2 2 4 3 3 2" xfId="17744" xr:uid="{3429F0CC-37C9-4D2D-A24E-6317252FF620}"/>
    <cellStyle name="Comma 10 2 2 4 3 3 2 2" xfId="35854" xr:uid="{E51053FA-A00E-4A3A-8905-80A7144A285E}"/>
    <cellStyle name="Comma 10 2 2 4 3 3 3" xfId="26801" xr:uid="{C27874BD-C8B3-453D-A8E9-50CAFFC7129C}"/>
    <cellStyle name="Comma 10 2 2 4 3 4" xfId="11712" xr:uid="{7354059B-95F6-43D2-965A-BC4BE8B0DD72}"/>
    <cellStyle name="Comma 10 2 2 4 3 4 2" xfId="29822" xr:uid="{A090A21A-B8EF-4DA7-85F3-10C0FA1EFAE3}"/>
    <cellStyle name="Comma 10 2 2 4 3 5" xfId="20769" xr:uid="{AC2BFBAD-8063-43D0-86F7-7FA753B804EC}"/>
    <cellStyle name="Comma 10 2 2 4 4" xfId="3669" xr:uid="{0F379CB1-54FB-41AB-9BC8-EBFA85D110D1}"/>
    <cellStyle name="Comma 10 2 2 4 4 2" xfId="12722" xr:uid="{4D0FCD27-1B91-495C-BD5A-414705750CFF}"/>
    <cellStyle name="Comma 10 2 2 4 4 2 2" xfId="30832" xr:uid="{B3857067-FAC5-42BF-9D5D-593387536122}"/>
    <cellStyle name="Comma 10 2 2 4 4 3" xfId="21779" xr:uid="{9AC89C5C-E433-4EFB-B291-30A44EEE6760}"/>
    <cellStyle name="Comma 10 2 2 4 5" xfId="6683" xr:uid="{C53B86C7-5157-4C72-A869-95FC70650C3B}"/>
    <cellStyle name="Comma 10 2 2 4 5 2" xfId="15736" xr:uid="{397B760E-9E39-400B-B3C5-9339077C648F}"/>
    <cellStyle name="Comma 10 2 2 4 5 2 2" xfId="33846" xr:uid="{3F9520DA-34D3-425F-B761-584E7AD8C106}"/>
    <cellStyle name="Comma 10 2 2 4 5 3" xfId="24793" xr:uid="{E3406F6A-47CC-4F43-87A3-AD7D352954A8}"/>
    <cellStyle name="Comma 10 2 2 4 6" xfId="9704" xr:uid="{77A25D8E-D9A3-48DD-816D-062B3BE0F4FD}"/>
    <cellStyle name="Comma 10 2 2 4 6 2" xfId="27814" xr:uid="{17B340CB-1CA4-413E-9F2A-A927EF58682F}"/>
    <cellStyle name="Comma 10 2 2 4 7" xfId="18761" xr:uid="{B1359878-CE74-49CC-9AD2-A0A52842B89A}"/>
    <cellStyle name="Comma 10 2 2 5" xfId="591" xr:uid="{B9735E47-014C-4AA5-B299-88CF23B41F5F}"/>
    <cellStyle name="Comma 10 2 2 5 2" xfId="1595" xr:uid="{6AD7ABB4-3886-4753-9B31-19ABDA1690CD}"/>
    <cellStyle name="Comma 10 2 2 5 2 2" xfId="4674" xr:uid="{D6590AF1-167D-46A6-803B-7D2CDACB2DA7}"/>
    <cellStyle name="Comma 10 2 2 5 2 2 2" xfId="13727" xr:uid="{14C06EC4-2CF9-4470-896B-10B7914F7A2B}"/>
    <cellStyle name="Comma 10 2 2 5 2 2 2 2" xfId="31837" xr:uid="{98EDF646-A662-400B-B0FA-1D5F5B36405B}"/>
    <cellStyle name="Comma 10 2 2 5 2 2 3" xfId="22784" xr:uid="{19F43A81-3C06-43C1-BD42-127D2F29C8D8}"/>
    <cellStyle name="Comma 10 2 2 5 2 3" xfId="7688" xr:uid="{A786A6E4-D153-43B0-8736-C462F605653E}"/>
    <cellStyle name="Comma 10 2 2 5 2 3 2" xfId="16741" xr:uid="{010200DD-929D-4A90-A4AE-F25B93AD8B0A}"/>
    <cellStyle name="Comma 10 2 2 5 2 3 2 2" xfId="34851" xr:uid="{B72C517B-17CF-4B87-B3DC-994A1DC0C22E}"/>
    <cellStyle name="Comma 10 2 2 5 2 3 3" xfId="25798" xr:uid="{BF7EB33A-F52F-4BF7-B018-1261A1EF2B7F}"/>
    <cellStyle name="Comma 10 2 2 5 2 4" xfId="10709" xr:uid="{50CD9C2E-57E3-47FD-A7C0-ECB3F3F43BF9}"/>
    <cellStyle name="Comma 10 2 2 5 2 4 2" xfId="28819" xr:uid="{C01F5317-9F93-4A6A-934A-B8B134C8E175}"/>
    <cellStyle name="Comma 10 2 2 5 2 5" xfId="19766" xr:uid="{F111080E-BB7B-4E7B-85A8-B6D6A6808BB9}"/>
    <cellStyle name="Comma 10 2 2 5 3" xfId="2599" xr:uid="{0036D495-FB91-4073-B831-E59470359E5E}"/>
    <cellStyle name="Comma 10 2 2 5 3 2" xfId="5678" xr:uid="{39B402B3-9BDC-44B3-B015-53AB49F3DC79}"/>
    <cellStyle name="Comma 10 2 2 5 3 2 2" xfId="14731" xr:uid="{08249D44-94A3-4ADA-8508-2F653B51FB19}"/>
    <cellStyle name="Comma 10 2 2 5 3 2 2 2" xfId="32841" xr:uid="{2DD7AC91-67D3-4B69-A2FA-F53C0F0945B9}"/>
    <cellStyle name="Comma 10 2 2 5 3 2 3" xfId="23788" xr:uid="{319C629D-14AA-4A71-8BF5-C3E884E02794}"/>
    <cellStyle name="Comma 10 2 2 5 3 3" xfId="8692" xr:uid="{66FC38C5-33E6-42F9-9857-3C3B9F408917}"/>
    <cellStyle name="Comma 10 2 2 5 3 3 2" xfId="17745" xr:uid="{F9A57382-9184-49B2-ABEF-3408377B61B5}"/>
    <cellStyle name="Comma 10 2 2 5 3 3 2 2" xfId="35855" xr:uid="{094582D1-6C9D-42D8-A6B4-549ABEBD6657}"/>
    <cellStyle name="Comma 10 2 2 5 3 3 3" xfId="26802" xr:uid="{5B742D79-9A93-4094-A22A-54D7CB97DFCE}"/>
    <cellStyle name="Comma 10 2 2 5 3 4" xfId="11713" xr:uid="{BDDC2F9E-1E68-4E64-8E4D-1B8368E57921}"/>
    <cellStyle name="Comma 10 2 2 5 3 4 2" xfId="29823" xr:uid="{C63AFFDD-ED94-4AD7-91E6-29166221A2C6}"/>
    <cellStyle name="Comma 10 2 2 5 3 5" xfId="20770" xr:uid="{ADA2766A-2BAF-4B8A-95F6-0E47E24AEE2E}"/>
    <cellStyle name="Comma 10 2 2 5 4" xfId="3670" xr:uid="{848EF0C2-FDE0-4739-9871-EF7358F33A41}"/>
    <cellStyle name="Comma 10 2 2 5 4 2" xfId="12723" xr:uid="{CA518CEB-CD8F-4402-97F1-257905A85A88}"/>
    <cellStyle name="Comma 10 2 2 5 4 2 2" xfId="30833" xr:uid="{132F81A5-5E5A-40CA-8BBE-A69F10714844}"/>
    <cellStyle name="Comma 10 2 2 5 4 3" xfId="21780" xr:uid="{5FC29501-D311-412D-8E50-9BE8926D4D8D}"/>
    <cellStyle name="Comma 10 2 2 5 5" xfId="6684" xr:uid="{C614896B-DC38-457D-9104-D4073C5A7375}"/>
    <cellStyle name="Comma 10 2 2 5 5 2" xfId="15737" xr:uid="{5FAF9397-2CF5-439B-B832-0B2B85162CB9}"/>
    <cellStyle name="Comma 10 2 2 5 5 2 2" xfId="33847" xr:uid="{D33EAE7C-B861-4787-B3FD-C912EDAB935F}"/>
    <cellStyle name="Comma 10 2 2 5 5 3" xfId="24794" xr:uid="{ADBADA5C-56B0-4549-BFB9-887148A76A54}"/>
    <cellStyle name="Comma 10 2 2 5 6" xfId="9705" xr:uid="{5FC843DA-0C67-4999-B2DB-8E5E2A0813E6}"/>
    <cellStyle name="Comma 10 2 2 5 6 2" xfId="27815" xr:uid="{542C090A-48D1-4F1F-97D4-EEE016DDF43A}"/>
    <cellStyle name="Comma 10 2 2 5 7" xfId="18762" xr:uid="{51BD2231-8DF3-4715-B107-8CEE368E5F07}"/>
    <cellStyle name="Comma 10 2 2 6" xfId="1342" xr:uid="{35FA269E-7BDF-4670-9270-D722B02176F0}"/>
    <cellStyle name="Comma 10 2 2 6 2" xfId="4421" xr:uid="{1A043E53-3A00-4D39-97A4-C6EC0F584D78}"/>
    <cellStyle name="Comma 10 2 2 6 2 2" xfId="13474" xr:uid="{FF2A763D-31E7-4137-B0B3-4AC7F0D3D25B}"/>
    <cellStyle name="Comma 10 2 2 6 2 2 2" xfId="31584" xr:uid="{3052CE17-0B6C-44D5-AEA7-5129AE17B0A5}"/>
    <cellStyle name="Comma 10 2 2 6 2 3" xfId="22531" xr:uid="{8231873C-45C7-415A-820F-8A754C0FF089}"/>
    <cellStyle name="Comma 10 2 2 6 3" xfId="7435" xr:uid="{C5A07E43-D63F-433C-A36E-1286ACDE2BE3}"/>
    <cellStyle name="Comma 10 2 2 6 3 2" xfId="16488" xr:uid="{1551ACB0-09C5-4E42-82D6-9173FFEE66BF}"/>
    <cellStyle name="Comma 10 2 2 6 3 2 2" xfId="34598" xr:uid="{FAFBE026-1274-4AE7-A49C-E124EDF0B485}"/>
    <cellStyle name="Comma 10 2 2 6 3 3" xfId="25545" xr:uid="{6C5277FB-6E06-4583-B360-C14F5F892E37}"/>
    <cellStyle name="Comma 10 2 2 6 4" xfId="10456" xr:uid="{48A28299-16AD-4ED8-8133-CC40A2B356D2}"/>
    <cellStyle name="Comma 10 2 2 6 4 2" xfId="28566" xr:uid="{B3C3D17E-6C2A-4CF8-890E-255F1EEC0B7F}"/>
    <cellStyle name="Comma 10 2 2 6 5" xfId="19513" xr:uid="{4BF3D9F4-31A2-4C5F-B79B-140131B9794B}"/>
    <cellStyle name="Comma 10 2 2 7" xfId="2346" xr:uid="{29FA7012-CE94-4FEB-B962-8E06924ADF36}"/>
    <cellStyle name="Comma 10 2 2 7 2" xfId="5425" xr:uid="{B6D49D82-108B-4F65-B7D9-F5137211B2AD}"/>
    <cellStyle name="Comma 10 2 2 7 2 2" xfId="14478" xr:uid="{8DD4CEB2-74EC-4A48-8A12-FD6707E2284F}"/>
    <cellStyle name="Comma 10 2 2 7 2 2 2" xfId="32588" xr:uid="{B31C8691-3CE7-4045-B40B-4020D433144E}"/>
    <cellStyle name="Comma 10 2 2 7 2 3" xfId="23535" xr:uid="{E1A6B254-9AF0-4199-931D-06DAFB3DB660}"/>
    <cellStyle name="Comma 10 2 2 7 3" xfId="8439" xr:uid="{8F80AC89-0366-4F94-B13B-EA86C5C36BD0}"/>
    <cellStyle name="Comma 10 2 2 7 3 2" xfId="17492" xr:uid="{E534AD53-D374-41F1-AF34-416E8E21514D}"/>
    <cellStyle name="Comma 10 2 2 7 3 2 2" xfId="35602" xr:uid="{BBB6A81C-14AA-458B-9B78-6942C8645C77}"/>
    <cellStyle name="Comma 10 2 2 7 3 3" xfId="26549" xr:uid="{33581460-05A3-464F-9059-DB9BDCFDAD98}"/>
    <cellStyle name="Comma 10 2 2 7 4" xfId="11460" xr:uid="{8FE3526C-A0FD-4EAF-B08E-F6880967D3DF}"/>
    <cellStyle name="Comma 10 2 2 7 4 2" xfId="29570" xr:uid="{2645DA75-1A53-4902-B985-6B7C56E36D19}"/>
    <cellStyle name="Comma 10 2 2 7 5" xfId="20517" xr:uid="{993370AF-AA6B-4AC1-A539-8A65C978B76A}"/>
    <cellStyle name="Comma 10 2 2 8" xfId="3415" xr:uid="{E0A8B46A-F76D-4331-8B77-EBAA861FFA5F}"/>
    <cellStyle name="Comma 10 2 2 8 2" xfId="12468" xr:uid="{EAB6FEA6-3DD2-4B31-B89C-B3718406A289}"/>
    <cellStyle name="Comma 10 2 2 8 2 2" xfId="30578" xr:uid="{820D4820-1194-46BA-A3E6-39E133929DE1}"/>
    <cellStyle name="Comma 10 2 2 8 3" xfId="21525" xr:uid="{85572EDB-90ED-41AA-A14A-8CDDA67A6F8D}"/>
    <cellStyle name="Comma 10 2 2 9" xfId="6429" xr:uid="{8AD85A3A-2BE0-42C6-AE15-533EDD386E43}"/>
    <cellStyle name="Comma 10 2 2 9 2" xfId="15482" xr:uid="{32AC4F7E-7E03-4B5C-B3FF-0642D4E4A8FB}"/>
    <cellStyle name="Comma 10 2 2 9 2 2" xfId="33592" xr:uid="{AB7540C3-CD34-47FA-B1EB-BF03A8F335DB}"/>
    <cellStyle name="Comma 10 2 2 9 3" xfId="24539" xr:uid="{EBBB4A21-CBC7-4EAC-A637-434015A7DA95}"/>
    <cellStyle name="Comma 10 3" xfId="342" xr:uid="{A27D6DAB-2ABA-42C6-8EC8-BD47AB001D41}"/>
    <cellStyle name="Comma 10 3 10" xfId="18540" xr:uid="{EA1DDF69-F1EC-4906-B45A-B5695BE05A15}"/>
    <cellStyle name="Comma 10 3 2" xfId="540" xr:uid="{96A0AB03-1388-4852-A33D-1DCA283E8738}"/>
    <cellStyle name="Comma 10 3 2 2" xfId="592" xr:uid="{79E1696A-EECB-4D6C-9D1D-2CC22364974B}"/>
    <cellStyle name="Comma 10 3 2 2 2" xfId="1596" xr:uid="{F0BC906C-8027-4CF4-B57D-68E694B2AE13}"/>
    <cellStyle name="Comma 10 3 2 2 2 2" xfId="4675" xr:uid="{4E5F0639-86AC-4A97-832F-CA8FBFF8B8CC}"/>
    <cellStyle name="Comma 10 3 2 2 2 2 2" xfId="13728" xr:uid="{31E22D9A-7AB0-45EB-8AAC-EA4CFF044C0B}"/>
    <cellStyle name="Comma 10 3 2 2 2 2 2 2" xfId="31838" xr:uid="{33610BF6-A5CD-4CE9-AE6F-7A80987A44F4}"/>
    <cellStyle name="Comma 10 3 2 2 2 2 3" xfId="22785" xr:uid="{9DA2D8A9-D1B6-4AAE-9431-F0FAFCFEECFF}"/>
    <cellStyle name="Comma 10 3 2 2 2 3" xfId="7689" xr:uid="{B375B693-96B2-4476-86F6-7A56947308AE}"/>
    <cellStyle name="Comma 10 3 2 2 2 3 2" xfId="16742" xr:uid="{C12D0F09-0972-424F-873D-50E195CF4AC8}"/>
    <cellStyle name="Comma 10 3 2 2 2 3 2 2" xfId="34852" xr:uid="{2DCDC347-6602-4C42-BE47-C940E1470634}"/>
    <cellStyle name="Comma 10 3 2 2 2 3 3" xfId="25799" xr:uid="{C2BBA340-D149-4ED6-BBFC-905158637BE0}"/>
    <cellStyle name="Comma 10 3 2 2 2 4" xfId="10710" xr:uid="{AF4D2182-2692-4BFD-B8E9-99AA65CA37C3}"/>
    <cellStyle name="Comma 10 3 2 2 2 4 2" xfId="28820" xr:uid="{15BA6087-EB89-4CE0-A718-D426FE6CA3C0}"/>
    <cellStyle name="Comma 10 3 2 2 2 5" xfId="19767" xr:uid="{C41C24CD-1BEF-4326-81DC-3919CF687109}"/>
    <cellStyle name="Comma 10 3 2 2 3" xfId="2600" xr:uid="{CE34A15B-982D-4159-91CA-939192691D31}"/>
    <cellStyle name="Comma 10 3 2 2 3 2" xfId="5679" xr:uid="{C0A830C0-CB24-4E52-BE90-230F134FDE88}"/>
    <cellStyle name="Comma 10 3 2 2 3 2 2" xfId="14732" xr:uid="{E453DF22-B75C-4D6A-B253-83054C246AE2}"/>
    <cellStyle name="Comma 10 3 2 2 3 2 2 2" xfId="32842" xr:uid="{D67B8C19-3F27-4231-B236-59050A3C828B}"/>
    <cellStyle name="Comma 10 3 2 2 3 2 3" xfId="23789" xr:uid="{B6AA30C3-B2A2-4494-902B-93C0AD6C2EE4}"/>
    <cellStyle name="Comma 10 3 2 2 3 3" xfId="8693" xr:uid="{2503BDD9-BE64-4090-9780-22BFB9808C2E}"/>
    <cellStyle name="Comma 10 3 2 2 3 3 2" xfId="17746" xr:uid="{53A46847-540B-4D31-9B8D-5C0064E6BF5C}"/>
    <cellStyle name="Comma 10 3 2 2 3 3 2 2" xfId="35856" xr:uid="{1C8169C3-1EF8-43E5-A125-798F55FEC0D2}"/>
    <cellStyle name="Comma 10 3 2 2 3 3 3" xfId="26803" xr:uid="{72750ACE-CAA6-4A20-BD47-481878C681C9}"/>
    <cellStyle name="Comma 10 3 2 2 3 4" xfId="11714" xr:uid="{F271A601-B0F2-4AF0-9606-0CB27BD99636}"/>
    <cellStyle name="Comma 10 3 2 2 3 4 2" xfId="29824" xr:uid="{194E86F3-31DE-408F-97CE-439B8B914F27}"/>
    <cellStyle name="Comma 10 3 2 2 3 5" xfId="20771" xr:uid="{9926F1C6-91E9-4A60-98BE-DC5EBEEDFB97}"/>
    <cellStyle name="Comma 10 3 2 2 4" xfId="3671" xr:uid="{E3B1FF14-4CAD-4C74-8344-44FD828E4EB8}"/>
    <cellStyle name="Comma 10 3 2 2 4 2" xfId="12724" xr:uid="{D84712EE-FAA9-4D63-8D62-9B69D377B2FA}"/>
    <cellStyle name="Comma 10 3 2 2 4 2 2" xfId="30834" xr:uid="{DB6113AB-02A4-4211-951B-EAE0914F3DB9}"/>
    <cellStyle name="Comma 10 3 2 2 4 3" xfId="21781" xr:uid="{CA9D67E9-B809-4E9F-A6BE-213C952C0526}"/>
    <cellStyle name="Comma 10 3 2 2 5" xfId="6685" xr:uid="{C0E8E8BE-1CAB-4BB4-B5DE-2AA107DF1D94}"/>
    <cellStyle name="Comma 10 3 2 2 5 2" xfId="15738" xr:uid="{C71B2487-7366-4990-A693-4CEFCEACF0C3}"/>
    <cellStyle name="Comma 10 3 2 2 5 2 2" xfId="33848" xr:uid="{80070585-36DE-4CDB-9722-F9B549EBA4BC}"/>
    <cellStyle name="Comma 10 3 2 2 5 3" xfId="24795" xr:uid="{A2E28FA6-BE48-4746-803E-BDF4FE0AC2B8}"/>
    <cellStyle name="Comma 10 3 2 2 6" xfId="9706" xr:uid="{DAE14A5C-639D-4D33-925C-59E2ACC6E2D2}"/>
    <cellStyle name="Comma 10 3 2 2 6 2" xfId="27816" xr:uid="{F7602FF0-F36B-4A0B-B9A1-4B15E9BA4127}"/>
    <cellStyle name="Comma 10 3 2 2 7" xfId="18763" xr:uid="{49EC0532-1B9D-453E-99D3-15D771EF5A29}"/>
    <cellStyle name="Comma 10 3 2 3" xfId="593" xr:uid="{3B1DDD32-084C-4AC8-8A66-B276D6221DD1}"/>
    <cellStyle name="Comma 10 3 2 3 2" xfId="1597" xr:uid="{25E85034-17BD-4C69-A146-2D8733685B02}"/>
    <cellStyle name="Comma 10 3 2 3 2 2" xfId="4676" xr:uid="{3CC5517C-F227-499A-8B12-80DC2F66AAA3}"/>
    <cellStyle name="Comma 10 3 2 3 2 2 2" xfId="13729" xr:uid="{F31882F5-4FEC-4D78-8CBE-A620C77DFA78}"/>
    <cellStyle name="Comma 10 3 2 3 2 2 2 2" xfId="31839" xr:uid="{ACEDD664-892B-4AE5-9CAD-672B0B894B60}"/>
    <cellStyle name="Comma 10 3 2 3 2 2 3" xfId="22786" xr:uid="{AC395486-09C5-4162-8456-1FC6984F7099}"/>
    <cellStyle name="Comma 10 3 2 3 2 3" xfId="7690" xr:uid="{4E9AF10F-3A30-4B5B-A2A5-8149CBA5F559}"/>
    <cellStyle name="Comma 10 3 2 3 2 3 2" xfId="16743" xr:uid="{BA8CFD63-A46F-42B5-BE12-568FE951D335}"/>
    <cellStyle name="Comma 10 3 2 3 2 3 2 2" xfId="34853" xr:uid="{299B6E48-C9F3-4402-ACC3-2BE776F0C7E9}"/>
    <cellStyle name="Comma 10 3 2 3 2 3 3" xfId="25800" xr:uid="{F0B082B5-CBDF-43D2-97E3-04174C16AEC3}"/>
    <cellStyle name="Comma 10 3 2 3 2 4" xfId="10711" xr:uid="{6412F8FC-AD04-4E91-9394-D30353B53985}"/>
    <cellStyle name="Comma 10 3 2 3 2 4 2" xfId="28821" xr:uid="{D2E81E8D-3372-4293-9C0F-13406BA3C921}"/>
    <cellStyle name="Comma 10 3 2 3 2 5" xfId="19768" xr:uid="{87CF36D4-5EE0-413F-AFE8-844C67BCB925}"/>
    <cellStyle name="Comma 10 3 2 3 3" xfId="2601" xr:uid="{B0FCFEEB-9A9A-4D4D-832F-273F2CE159CD}"/>
    <cellStyle name="Comma 10 3 2 3 3 2" xfId="5680" xr:uid="{5DDBF119-86FC-418B-9578-9835E014C5B9}"/>
    <cellStyle name="Comma 10 3 2 3 3 2 2" xfId="14733" xr:uid="{C89D85CA-BE3A-4460-9CC7-AF166726667F}"/>
    <cellStyle name="Comma 10 3 2 3 3 2 2 2" xfId="32843" xr:uid="{A968D3D5-D0C0-480C-BF79-CC6F640B0454}"/>
    <cellStyle name="Comma 10 3 2 3 3 2 3" xfId="23790" xr:uid="{57B95F36-C181-4225-ADD8-A31077E1CF97}"/>
    <cellStyle name="Comma 10 3 2 3 3 3" xfId="8694" xr:uid="{9833EB29-0006-46BE-ACAF-963A4B847C39}"/>
    <cellStyle name="Comma 10 3 2 3 3 3 2" xfId="17747" xr:uid="{CDAB8EF7-BC38-4C85-99EB-C4DC8FA102B6}"/>
    <cellStyle name="Comma 10 3 2 3 3 3 2 2" xfId="35857" xr:uid="{12FB20FC-68B8-4D45-8DB2-397311385C01}"/>
    <cellStyle name="Comma 10 3 2 3 3 3 3" xfId="26804" xr:uid="{0E495585-D4DB-40BC-9787-38F718531ECE}"/>
    <cellStyle name="Comma 10 3 2 3 3 4" xfId="11715" xr:uid="{6FCC8D70-3E4F-4280-8F38-ADE20C2BD585}"/>
    <cellStyle name="Comma 10 3 2 3 3 4 2" xfId="29825" xr:uid="{736CE238-96D7-4901-B66F-57FAB2666AAE}"/>
    <cellStyle name="Comma 10 3 2 3 3 5" xfId="20772" xr:uid="{917A0529-6ECE-49DD-9CB0-2FCA8CFDC841}"/>
    <cellStyle name="Comma 10 3 2 3 4" xfId="3672" xr:uid="{B23C560C-6847-4473-83C7-1731AD428954}"/>
    <cellStyle name="Comma 10 3 2 3 4 2" xfId="12725" xr:uid="{130D1224-8630-408D-AD24-72C2EC8255B6}"/>
    <cellStyle name="Comma 10 3 2 3 4 2 2" xfId="30835" xr:uid="{783A1BCB-F9BE-4137-A81E-56CFD2C97247}"/>
    <cellStyle name="Comma 10 3 2 3 4 3" xfId="21782" xr:uid="{B879042D-289F-4645-ABD5-B2178A6F98BB}"/>
    <cellStyle name="Comma 10 3 2 3 5" xfId="6686" xr:uid="{0B586FC7-57B4-4588-9065-5E49549BE087}"/>
    <cellStyle name="Comma 10 3 2 3 5 2" xfId="15739" xr:uid="{CFD4B5C9-D050-481E-91F7-28D81C61EE29}"/>
    <cellStyle name="Comma 10 3 2 3 5 2 2" xfId="33849" xr:uid="{BCC4151B-DF03-418E-A449-587D2C69941C}"/>
    <cellStyle name="Comma 10 3 2 3 5 3" xfId="24796" xr:uid="{E8A1A53C-8737-41BE-BC30-446E28A6067C}"/>
    <cellStyle name="Comma 10 3 2 3 6" xfId="9707" xr:uid="{8B6C2206-3BFE-486C-AAE3-AC3013B3404A}"/>
    <cellStyle name="Comma 10 3 2 3 6 2" xfId="27817" xr:uid="{B717EBB9-E62C-4084-84D2-34951CB1A900}"/>
    <cellStyle name="Comma 10 3 2 3 7" xfId="18764" xr:uid="{17D9A267-4BA6-45F1-BE11-142B479975A6}"/>
    <cellStyle name="Comma 10 3 2 4" xfId="1547" xr:uid="{6D1B5572-D444-4981-A834-46B2692437B6}"/>
    <cellStyle name="Comma 10 3 2 4 2" xfId="4626" xr:uid="{9E637466-EA3A-4704-81B1-0DDC4F6975C7}"/>
    <cellStyle name="Comma 10 3 2 4 2 2" xfId="13679" xr:uid="{4690F281-9B6B-4D85-A094-43D3B7371B3C}"/>
    <cellStyle name="Comma 10 3 2 4 2 2 2" xfId="31789" xr:uid="{F8D7CFCB-3A06-4204-989B-638DB1CBCD63}"/>
    <cellStyle name="Comma 10 3 2 4 2 3" xfId="22736" xr:uid="{B4CF69B9-9EE9-458B-BA07-D5550C50382B}"/>
    <cellStyle name="Comma 10 3 2 4 3" xfId="7640" xr:uid="{899FB591-327D-496B-BA73-32EFA5594746}"/>
    <cellStyle name="Comma 10 3 2 4 3 2" xfId="16693" xr:uid="{17667B2C-6CE6-49F0-97A9-7B9C24690E6D}"/>
    <cellStyle name="Comma 10 3 2 4 3 2 2" xfId="34803" xr:uid="{3D9A862B-6B17-409C-9DEB-749F0D7EBA69}"/>
    <cellStyle name="Comma 10 3 2 4 3 3" xfId="25750" xr:uid="{990211DC-3442-40BD-87DC-4765EDB3C09A}"/>
    <cellStyle name="Comma 10 3 2 4 4" xfId="10661" xr:uid="{7C9F7647-2F9E-4893-8CD7-59513847FC10}"/>
    <cellStyle name="Comma 10 3 2 4 4 2" xfId="28771" xr:uid="{5B27A2CA-DBBF-45D1-82D7-EADAADDD9BA6}"/>
    <cellStyle name="Comma 10 3 2 4 5" xfId="19718" xr:uid="{9B00036A-38DD-4AD4-BE8D-8E00F33FBA0C}"/>
    <cellStyle name="Comma 10 3 2 5" xfId="2551" xr:uid="{1A98091D-E504-4164-81DC-1DD5B9CC92F6}"/>
    <cellStyle name="Comma 10 3 2 5 2" xfId="5630" xr:uid="{550F9260-C569-4153-8EF3-D64D4DA60645}"/>
    <cellStyle name="Comma 10 3 2 5 2 2" xfId="14683" xr:uid="{B62DEF57-8C64-442A-80F3-431B68AC08CD}"/>
    <cellStyle name="Comma 10 3 2 5 2 2 2" xfId="32793" xr:uid="{487D7DAF-3A41-4FF6-B07F-8554DFA4A008}"/>
    <cellStyle name="Comma 10 3 2 5 2 3" xfId="23740" xr:uid="{8C3633D6-859E-41E5-ACF5-E89F54B0F1FE}"/>
    <cellStyle name="Comma 10 3 2 5 3" xfId="8644" xr:uid="{41A66484-C2FB-4A88-81E8-C9BA73BB7BBA}"/>
    <cellStyle name="Comma 10 3 2 5 3 2" xfId="17697" xr:uid="{D03A0203-2A6A-464C-AD38-82872B6A3204}"/>
    <cellStyle name="Comma 10 3 2 5 3 2 2" xfId="35807" xr:uid="{47C8329B-C116-4283-9C13-E54FF74BFB68}"/>
    <cellStyle name="Comma 10 3 2 5 3 3" xfId="26754" xr:uid="{BDD2AAA4-7783-4712-9742-74FF65563CFB}"/>
    <cellStyle name="Comma 10 3 2 5 4" xfId="11665" xr:uid="{3FE54A89-5BBD-44D8-865A-530B0EF11F37}"/>
    <cellStyle name="Comma 10 3 2 5 4 2" xfId="29775" xr:uid="{A4F590F2-C0C7-4CD1-B9AA-DA4327D34FD1}"/>
    <cellStyle name="Comma 10 3 2 5 5" xfId="20722" xr:uid="{F8877DDC-39F0-41E9-A415-B66A74B86D81}"/>
    <cellStyle name="Comma 10 3 2 6" xfId="3621" xr:uid="{E4A06319-14F6-430A-BDFA-69D919F885E4}"/>
    <cellStyle name="Comma 10 3 2 6 2" xfId="12674" xr:uid="{0AD43639-2567-44AF-9CBE-D6E201D76190}"/>
    <cellStyle name="Comma 10 3 2 6 2 2" xfId="30784" xr:uid="{AC1A92FB-E120-4BA9-9F02-C7C4BEC9E8A9}"/>
    <cellStyle name="Comma 10 3 2 6 3" xfId="21731" xr:uid="{05345FF0-DE13-4771-8E44-759136D8A934}"/>
    <cellStyle name="Comma 10 3 2 7" xfId="6635" xr:uid="{05BBDB5D-2C7D-40BA-B222-1130EAA2E1C5}"/>
    <cellStyle name="Comma 10 3 2 7 2" xfId="15688" xr:uid="{929966FF-4D37-4786-8EA4-C9A686514D19}"/>
    <cellStyle name="Comma 10 3 2 7 2 2" xfId="33798" xr:uid="{1BEE7D4A-EF2E-4CA7-B0A0-5799907B8D38}"/>
    <cellStyle name="Comma 10 3 2 7 3" xfId="24745" xr:uid="{076B3143-A597-4C7F-A340-516B25DB1C9E}"/>
    <cellStyle name="Comma 10 3 2 8" xfId="9655" xr:uid="{06DB84CF-88BE-4292-A077-E4F511FEF531}"/>
    <cellStyle name="Comma 10 3 2 8 2" xfId="27765" xr:uid="{E13B62D7-5410-44A5-BF1A-A788B289CA86}"/>
    <cellStyle name="Comma 10 3 2 9" xfId="18712" xr:uid="{6A219F6A-AA63-4EE6-9FC8-03AF3CDB59B1}"/>
    <cellStyle name="Comma 10 3 3" xfId="594" xr:uid="{4194F853-C234-4668-905E-CF9C52E29B53}"/>
    <cellStyle name="Comma 10 3 3 2" xfId="1598" xr:uid="{680E7750-00AD-4287-8E6E-711D103D7BCB}"/>
    <cellStyle name="Comma 10 3 3 2 2" xfId="4677" xr:uid="{9D077DB6-F3AA-4295-8A22-C87F60034A34}"/>
    <cellStyle name="Comma 10 3 3 2 2 2" xfId="13730" xr:uid="{CE1D5763-0ADF-4BE2-978E-8C5C40A4CEE7}"/>
    <cellStyle name="Comma 10 3 3 2 2 2 2" xfId="31840" xr:uid="{E3876447-067D-46DA-9E63-B58E3AF17E9E}"/>
    <cellStyle name="Comma 10 3 3 2 2 3" xfId="22787" xr:uid="{86CAA903-4FCC-4141-B866-1410DA6F8E23}"/>
    <cellStyle name="Comma 10 3 3 2 3" xfId="7691" xr:uid="{B260C212-73EC-4ED2-9B20-EF1D5122D210}"/>
    <cellStyle name="Comma 10 3 3 2 3 2" xfId="16744" xr:uid="{3FC46463-29C0-4517-8345-DF6ED0F0A32B}"/>
    <cellStyle name="Comma 10 3 3 2 3 2 2" xfId="34854" xr:uid="{2E0208A9-9817-4DE3-A8FB-8F5F57983095}"/>
    <cellStyle name="Comma 10 3 3 2 3 3" xfId="25801" xr:uid="{13539A1A-0DF4-4550-875C-09BAD53238C4}"/>
    <cellStyle name="Comma 10 3 3 2 4" xfId="10712" xr:uid="{48E4B6A0-97D3-4F7A-B170-774104AA5329}"/>
    <cellStyle name="Comma 10 3 3 2 4 2" xfId="28822" xr:uid="{02C67BCC-25BA-4EB4-B9D7-639C3EA7D199}"/>
    <cellStyle name="Comma 10 3 3 2 5" xfId="19769" xr:uid="{C446B01D-E6C6-4BA6-9CE9-9AC7C8BFC6B9}"/>
    <cellStyle name="Comma 10 3 3 3" xfId="2602" xr:uid="{84E031AF-2E1E-4FEA-B224-F325A4C7C72B}"/>
    <cellStyle name="Comma 10 3 3 3 2" xfId="5681" xr:uid="{75DC5825-403E-4745-8EDF-FC5F633A6261}"/>
    <cellStyle name="Comma 10 3 3 3 2 2" xfId="14734" xr:uid="{01E6C7BF-7F7E-456A-8D9B-90C8A8698C26}"/>
    <cellStyle name="Comma 10 3 3 3 2 2 2" xfId="32844" xr:uid="{EA16CDDC-7167-4A8E-9817-4D24F01CAD1D}"/>
    <cellStyle name="Comma 10 3 3 3 2 3" xfId="23791" xr:uid="{A9462346-F725-4DB4-BB27-D47F268DF9B2}"/>
    <cellStyle name="Comma 10 3 3 3 3" xfId="8695" xr:uid="{841736AD-5441-4EDF-865A-A82EBCD48C33}"/>
    <cellStyle name="Comma 10 3 3 3 3 2" xfId="17748" xr:uid="{9D04B8CF-A93F-433B-B258-EA50398352F3}"/>
    <cellStyle name="Comma 10 3 3 3 3 2 2" xfId="35858" xr:uid="{5500A69E-B778-4169-B311-AB5D86E300E6}"/>
    <cellStyle name="Comma 10 3 3 3 3 3" xfId="26805" xr:uid="{BD559B35-E307-46EC-92FD-88F6ABD3C793}"/>
    <cellStyle name="Comma 10 3 3 3 4" xfId="11716" xr:uid="{B8BD1093-4238-4682-B94D-09EF11C6642A}"/>
    <cellStyle name="Comma 10 3 3 3 4 2" xfId="29826" xr:uid="{7E3CD0CC-D218-48BE-B5E2-75C3D0E3B2E1}"/>
    <cellStyle name="Comma 10 3 3 3 5" xfId="20773" xr:uid="{C2F314CD-545F-4959-B47D-FAD225555E0B}"/>
    <cellStyle name="Comma 10 3 3 4" xfId="3673" xr:uid="{0352D89C-32FF-48E4-B065-678A907C85CF}"/>
    <cellStyle name="Comma 10 3 3 4 2" xfId="12726" xr:uid="{42E94030-0C1B-4B63-AC88-2F8CC5B74DF6}"/>
    <cellStyle name="Comma 10 3 3 4 2 2" xfId="30836" xr:uid="{ED552BCA-95E0-4BF2-8FE9-C977069C9C5F}"/>
    <cellStyle name="Comma 10 3 3 4 3" xfId="21783" xr:uid="{D55C3EB0-825D-4501-9CDE-C98218E6B2E8}"/>
    <cellStyle name="Comma 10 3 3 5" xfId="6687" xr:uid="{9754CBCF-3B64-4667-9E3B-0D968699C479}"/>
    <cellStyle name="Comma 10 3 3 5 2" xfId="15740" xr:uid="{0F990EEB-85F1-4953-B5FD-6C65C822ED95}"/>
    <cellStyle name="Comma 10 3 3 5 2 2" xfId="33850" xr:uid="{71CFE001-11EA-43B1-A6AF-504922170B0E}"/>
    <cellStyle name="Comma 10 3 3 5 3" xfId="24797" xr:uid="{3D2DD43D-830E-4FC8-B4B6-6CCE42BF5FD3}"/>
    <cellStyle name="Comma 10 3 3 6" xfId="9708" xr:uid="{B3EA9D11-ED49-4AC4-8B3C-8C9443B839AC}"/>
    <cellStyle name="Comma 10 3 3 6 2" xfId="27818" xr:uid="{5F13DB8D-04FE-460D-9DC1-BDFE080377CA}"/>
    <cellStyle name="Comma 10 3 3 7" xfId="18765" xr:uid="{7AD12EF3-13EC-4E46-9F63-DC3DE3004974}"/>
    <cellStyle name="Comma 10 3 4" xfId="595" xr:uid="{433CDE64-9265-4B34-A0E5-E2403149D7B1}"/>
    <cellStyle name="Comma 10 3 4 2" xfId="1599" xr:uid="{EFD899A1-69A1-4805-A4FD-74CECF8DF141}"/>
    <cellStyle name="Comma 10 3 4 2 2" xfId="4678" xr:uid="{4A084AEA-3816-4190-918A-4D62DDEC84C5}"/>
    <cellStyle name="Comma 10 3 4 2 2 2" xfId="13731" xr:uid="{65C05118-8EEE-4FD9-AF12-942DFF745CCA}"/>
    <cellStyle name="Comma 10 3 4 2 2 2 2" xfId="31841" xr:uid="{D803D7C9-CCDF-4CAB-A87A-DEBA1DA55D33}"/>
    <cellStyle name="Comma 10 3 4 2 2 3" xfId="22788" xr:uid="{2908F0E8-8FE7-4631-9AB4-D439438EC4A5}"/>
    <cellStyle name="Comma 10 3 4 2 3" xfId="7692" xr:uid="{22843A6C-0A83-46EC-A3AC-7538CFECB726}"/>
    <cellStyle name="Comma 10 3 4 2 3 2" xfId="16745" xr:uid="{9EA4B19B-71DE-4C82-8A9B-CBE826C8E9F7}"/>
    <cellStyle name="Comma 10 3 4 2 3 2 2" xfId="34855" xr:uid="{81C4C14A-6F56-4B55-AE37-5C98BBE3DA91}"/>
    <cellStyle name="Comma 10 3 4 2 3 3" xfId="25802" xr:uid="{DD4004F9-B81D-44C8-936D-AADB81E3ABFE}"/>
    <cellStyle name="Comma 10 3 4 2 4" xfId="10713" xr:uid="{1E590621-04B2-4A51-8527-6EB719F0D371}"/>
    <cellStyle name="Comma 10 3 4 2 4 2" xfId="28823" xr:uid="{97F39F6B-0D14-40F2-A5E6-8E03F790C9F1}"/>
    <cellStyle name="Comma 10 3 4 2 5" xfId="19770" xr:uid="{9A61A7A3-49A3-4FE3-AB62-24EACEDE12D8}"/>
    <cellStyle name="Comma 10 3 4 3" xfId="2603" xr:uid="{3203D2D3-3CAF-43D2-BF95-7A1932B13616}"/>
    <cellStyle name="Comma 10 3 4 3 2" xfId="5682" xr:uid="{DF486E7A-B954-4C8A-966F-195DAD3F3863}"/>
    <cellStyle name="Comma 10 3 4 3 2 2" xfId="14735" xr:uid="{447F6112-CB25-4B70-97B7-33139315A89B}"/>
    <cellStyle name="Comma 10 3 4 3 2 2 2" xfId="32845" xr:uid="{530B74DB-A5C7-42F5-9DD5-9A41995FDE5B}"/>
    <cellStyle name="Comma 10 3 4 3 2 3" xfId="23792" xr:uid="{91A29488-9379-4BB1-94EA-B77339EB6A4E}"/>
    <cellStyle name="Comma 10 3 4 3 3" xfId="8696" xr:uid="{532F8C15-1548-4E7A-8B23-C49C9EEABB5A}"/>
    <cellStyle name="Comma 10 3 4 3 3 2" xfId="17749" xr:uid="{7100E694-B640-4467-BA7D-398AA58BADA6}"/>
    <cellStyle name="Comma 10 3 4 3 3 2 2" xfId="35859" xr:uid="{34824353-E75C-48DB-8268-6CCD171EC2CD}"/>
    <cellStyle name="Comma 10 3 4 3 3 3" xfId="26806" xr:uid="{9E4D32F4-D040-4F1E-BEEF-7DA32EE41A97}"/>
    <cellStyle name="Comma 10 3 4 3 4" xfId="11717" xr:uid="{6F9B0EFC-D13D-4334-9CE3-D972B523CFAE}"/>
    <cellStyle name="Comma 10 3 4 3 4 2" xfId="29827" xr:uid="{6A70A942-85AC-4E9D-AC47-D20518889AE5}"/>
    <cellStyle name="Comma 10 3 4 3 5" xfId="20774" xr:uid="{62239114-B79C-451E-967D-E60FACB1E595}"/>
    <cellStyle name="Comma 10 3 4 4" xfId="3674" xr:uid="{F4188AD6-F304-4DEE-8254-EA70855DBD6B}"/>
    <cellStyle name="Comma 10 3 4 4 2" xfId="12727" xr:uid="{BC5FB267-F0B1-4047-BB65-60EDBFD8514C}"/>
    <cellStyle name="Comma 10 3 4 4 2 2" xfId="30837" xr:uid="{3CD9B56A-1112-43F2-9B92-DC26B9806924}"/>
    <cellStyle name="Comma 10 3 4 4 3" xfId="21784" xr:uid="{7762E40D-7310-4932-ACCE-F6F0973ED74D}"/>
    <cellStyle name="Comma 10 3 4 5" xfId="6688" xr:uid="{B2A71BCC-76D6-4523-9595-0D82974955D9}"/>
    <cellStyle name="Comma 10 3 4 5 2" xfId="15741" xr:uid="{4F5B6406-278F-43B2-92F7-5A8D8C684598}"/>
    <cellStyle name="Comma 10 3 4 5 2 2" xfId="33851" xr:uid="{4CE72716-12F1-4590-AC4F-3C37AFF919EC}"/>
    <cellStyle name="Comma 10 3 4 5 3" xfId="24798" xr:uid="{1FA854DB-87AC-42B7-AE27-23F73AE14F48}"/>
    <cellStyle name="Comma 10 3 4 6" xfId="9709" xr:uid="{D2C60F8F-2F5C-4CCB-ADAB-28C46469A5C4}"/>
    <cellStyle name="Comma 10 3 4 6 2" xfId="27819" xr:uid="{A7C891EB-22DA-4DC7-868C-6ACC37AD44ED}"/>
    <cellStyle name="Comma 10 3 4 7" xfId="18766" xr:uid="{F55D9FA1-5EEE-4342-B4A1-0B6AFCB56355}"/>
    <cellStyle name="Comma 10 3 5" xfId="1376" xr:uid="{633742A4-B2DD-478D-89E7-6C6104367492}"/>
    <cellStyle name="Comma 10 3 5 2" xfId="4455" xr:uid="{C6202A01-6C1C-4E05-917B-BDD57041D699}"/>
    <cellStyle name="Comma 10 3 5 2 2" xfId="13508" xr:uid="{56BB921E-B5C9-487A-86A2-4484CCC21C72}"/>
    <cellStyle name="Comma 10 3 5 2 2 2" xfId="31618" xr:uid="{4BE2E3D8-080A-4FBD-83F4-FCB4DBCEC398}"/>
    <cellStyle name="Comma 10 3 5 2 3" xfId="22565" xr:uid="{B5F0B876-9B18-4142-B7FF-20AB010F7F43}"/>
    <cellStyle name="Comma 10 3 5 3" xfId="7469" xr:uid="{268DAF13-36C2-46B1-A5F0-9B29E384CD90}"/>
    <cellStyle name="Comma 10 3 5 3 2" xfId="16522" xr:uid="{274F1303-CC6E-4F30-B6FC-26FB8CB95EA4}"/>
    <cellStyle name="Comma 10 3 5 3 2 2" xfId="34632" xr:uid="{41BA3D09-E8D5-47C6-BA9A-8CB5EE97D958}"/>
    <cellStyle name="Comma 10 3 5 3 3" xfId="25579" xr:uid="{C623513C-E5F2-413D-AA98-0E141CDF2710}"/>
    <cellStyle name="Comma 10 3 5 4" xfId="10490" xr:uid="{3BF1BFAB-1DA1-40B2-B9D4-09C7243CD923}"/>
    <cellStyle name="Comma 10 3 5 4 2" xfId="28600" xr:uid="{6ECA8510-DEE1-437D-BEF7-FCEFE865ACC4}"/>
    <cellStyle name="Comma 10 3 5 5" xfId="19547" xr:uid="{6C54273C-2CEB-47BA-ABDF-CD98CF9B7AE0}"/>
    <cellStyle name="Comma 10 3 6" xfId="2380" xr:uid="{CFDF0C48-38EE-4D2D-9F9B-E1134D19DE59}"/>
    <cellStyle name="Comma 10 3 6 2" xfId="5459" xr:uid="{24F26786-FE4F-4D75-939A-59F0DC68E522}"/>
    <cellStyle name="Comma 10 3 6 2 2" xfId="14512" xr:uid="{CD40B97B-E3D5-4A51-9AF0-85C7D5733743}"/>
    <cellStyle name="Comma 10 3 6 2 2 2" xfId="32622" xr:uid="{C8D8516E-053D-4AE1-AABE-CFC72FE9569C}"/>
    <cellStyle name="Comma 10 3 6 2 3" xfId="23569" xr:uid="{C983C83B-A444-4E15-AD53-98C082A73E6E}"/>
    <cellStyle name="Comma 10 3 6 3" xfId="8473" xr:uid="{F640C353-9DBA-4F32-9532-866000A80719}"/>
    <cellStyle name="Comma 10 3 6 3 2" xfId="17526" xr:uid="{BA37739B-EC30-4A43-ADFB-5F5838AE8D5E}"/>
    <cellStyle name="Comma 10 3 6 3 2 2" xfId="35636" xr:uid="{35D301AB-DD90-4426-8C1D-5E8A72B72BF4}"/>
    <cellStyle name="Comma 10 3 6 3 3" xfId="26583" xr:uid="{BD609970-4A28-4934-99C4-97CB2D84E2E9}"/>
    <cellStyle name="Comma 10 3 6 4" xfId="11494" xr:uid="{8F6D4937-5787-4EAA-ADA7-1FF93EC040D4}"/>
    <cellStyle name="Comma 10 3 6 4 2" xfId="29604" xr:uid="{9332C613-CEC9-4189-9AC2-7112967C41A3}"/>
    <cellStyle name="Comma 10 3 6 5" xfId="20551" xr:uid="{D51C7109-C362-476E-952D-9A39FBE79BF8}"/>
    <cellStyle name="Comma 10 3 7" xfId="3449" xr:uid="{890D0BF8-EF55-4216-AB3B-276E6FDD91BF}"/>
    <cellStyle name="Comma 10 3 7 2" xfId="12502" xr:uid="{3B2849AF-CD35-450F-A5BA-88E47C171F6D}"/>
    <cellStyle name="Comma 10 3 7 2 2" xfId="30612" xr:uid="{E14BB23E-0D9A-474F-ADCE-A544643484D9}"/>
    <cellStyle name="Comma 10 3 7 3" xfId="21559" xr:uid="{B94D8971-EA86-48F4-A08E-2E75E7D24876}"/>
    <cellStyle name="Comma 10 3 8" xfId="6463" xr:uid="{5DF1EDB5-3FF3-4D28-BB10-6C48A4281F9B}"/>
    <cellStyle name="Comma 10 3 8 2" xfId="15516" xr:uid="{24C3E2A2-B4D2-4FF7-B4F6-BD57593E659E}"/>
    <cellStyle name="Comma 10 3 8 2 2" xfId="33626" xr:uid="{05820D9A-913B-43C1-90DE-CD823059E680}"/>
    <cellStyle name="Comma 10 3 8 3" xfId="24573" xr:uid="{E635E532-5DCA-4177-BD4E-AA10882777CF}"/>
    <cellStyle name="Comma 10 3 9" xfId="9483" xr:uid="{DFCD2E23-AD86-4501-8BC6-A12A2C3CB4A6}"/>
    <cellStyle name="Comma 10 3 9 2" xfId="27593" xr:uid="{FE984312-535A-41D4-AF9D-715895EDA280}"/>
    <cellStyle name="Comma 10 4" xfId="500" xr:uid="{32939837-43A0-405D-82AF-ED045BA820E0}"/>
    <cellStyle name="Comma 10 4 2" xfId="596" xr:uid="{DCC6E671-98BE-4BAE-A1D2-CEA5837DB85A}"/>
    <cellStyle name="Comma 10 4 2 2" xfId="1600" xr:uid="{A5275A8E-DB27-4EFD-9121-36236DA34A1A}"/>
    <cellStyle name="Comma 10 4 2 2 2" xfId="4679" xr:uid="{74BD0C8C-7472-4D86-B464-B477385E4EAC}"/>
    <cellStyle name="Comma 10 4 2 2 2 2" xfId="13732" xr:uid="{6D16654D-D9D5-439F-A1B3-C908B0803991}"/>
    <cellStyle name="Comma 10 4 2 2 2 2 2" xfId="31842" xr:uid="{B5E6192A-B56D-43DC-BCAC-42215FB95E15}"/>
    <cellStyle name="Comma 10 4 2 2 2 3" xfId="22789" xr:uid="{7B4D7B34-1D51-4008-AE29-CF2CCDF51C6F}"/>
    <cellStyle name="Comma 10 4 2 2 3" xfId="7693" xr:uid="{4AFF0B05-8108-47F2-B9E2-D74498087347}"/>
    <cellStyle name="Comma 10 4 2 2 3 2" xfId="16746" xr:uid="{B7B61B8E-2CCB-4F75-8C67-0FC0049A4601}"/>
    <cellStyle name="Comma 10 4 2 2 3 2 2" xfId="34856" xr:uid="{27A65B45-3431-4A03-93D4-682D4A53A209}"/>
    <cellStyle name="Comma 10 4 2 2 3 3" xfId="25803" xr:uid="{58E43071-CB18-4FA8-BDF3-342252BBF973}"/>
    <cellStyle name="Comma 10 4 2 2 4" xfId="10714" xr:uid="{001EFF89-37CF-4411-8C8B-BF507B359844}"/>
    <cellStyle name="Comma 10 4 2 2 4 2" xfId="28824" xr:uid="{74872A93-3851-493D-91BC-00795EF2B7D5}"/>
    <cellStyle name="Comma 10 4 2 2 5" xfId="19771" xr:uid="{5BA1050E-B94A-4406-A64B-A868162D6BE3}"/>
    <cellStyle name="Comma 10 4 2 3" xfId="2604" xr:uid="{75C0031B-29CF-48CC-8495-1059C286AC53}"/>
    <cellStyle name="Comma 10 4 2 3 2" xfId="5683" xr:uid="{397D36C6-A7FC-4379-AA70-11FE66FDDB38}"/>
    <cellStyle name="Comma 10 4 2 3 2 2" xfId="14736" xr:uid="{B13651A6-DFE0-476D-91DD-7CA942410E43}"/>
    <cellStyle name="Comma 10 4 2 3 2 2 2" xfId="32846" xr:uid="{1889DC64-FAB3-4421-B2DE-A19FB5266371}"/>
    <cellStyle name="Comma 10 4 2 3 2 3" xfId="23793" xr:uid="{00EB6938-7211-48CE-9E81-B2C8366FB1D2}"/>
    <cellStyle name="Comma 10 4 2 3 3" xfId="8697" xr:uid="{5A2030B0-5469-45C9-A8B6-9726ACA8FE13}"/>
    <cellStyle name="Comma 10 4 2 3 3 2" xfId="17750" xr:uid="{5703BC65-C4DC-47AF-A083-5E76BDD4EFC8}"/>
    <cellStyle name="Comma 10 4 2 3 3 2 2" xfId="35860" xr:uid="{7DDEF634-6D4D-4D57-8A25-C435086C6709}"/>
    <cellStyle name="Comma 10 4 2 3 3 3" xfId="26807" xr:uid="{6CA0AF94-6BCF-4C74-8435-B032096F491F}"/>
    <cellStyle name="Comma 10 4 2 3 4" xfId="11718" xr:uid="{71F6A9E2-3570-4069-87ED-CEEA8CCB4BD4}"/>
    <cellStyle name="Comma 10 4 2 3 4 2" xfId="29828" xr:uid="{6F1B08EE-A4FC-4AB1-A57E-4FFC0B16085E}"/>
    <cellStyle name="Comma 10 4 2 3 5" xfId="20775" xr:uid="{9B219F76-077B-458E-9810-70A786148F9F}"/>
    <cellStyle name="Comma 10 4 2 4" xfId="3675" xr:uid="{0A336D5A-9D93-4D97-98E3-2221CD4270B4}"/>
    <cellStyle name="Comma 10 4 2 4 2" xfId="12728" xr:uid="{9F899458-3147-41ED-8C09-8FB6F5497AD4}"/>
    <cellStyle name="Comma 10 4 2 4 2 2" xfId="30838" xr:uid="{49C2CBEE-05CC-48E3-AC80-58D842E2C912}"/>
    <cellStyle name="Comma 10 4 2 4 3" xfId="21785" xr:uid="{213F9CF2-E450-4B41-B402-C367E6AA9977}"/>
    <cellStyle name="Comma 10 4 2 5" xfId="6689" xr:uid="{9E1AE29A-A3C7-4435-98EF-2082FE5D6B81}"/>
    <cellStyle name="Comma 10 4 2 5 2" xfId="15742" xr:uid="{6E8A263D-BCAA-4A02-B581-C5B4EF060C5C}"/>
    <cellStyle name="Comma 10 4 2 5 2 2" xfId="33852" xr:uid="{F0599933-B645-41D2-993E-709B1497F629}"/>
    <cellStyle name="Comma 10 4 2 5 3" xfId="24799" xr:uid="{C77EF364-C3F1-4279-BD43-556DC2D332EA}"/>
    <cellStyle name="Comma 10 4 2 6" xfId="9710" xr:uid="{AA527B13-FD36-4465-B15B-D0DE998CF216}"/>
    <cellStyle name="Comma 10 4 2 6 2" xfId="27820" xr:uid="{B14A0FE6-8E45-46F5-AE0A-70359FAF1B47}"/>
    <cellStyle name="Comma 10 4 2 7" xfId="18767" xr:uid="{10A6CC2B-1DF5-439E-A4ED-0A29D1B66737}"/>
    <cellStyle name="Comma 10 4 3" xfId="597" xr:uid="{471BE76C-C855-45C9-9ADE-D312DC2D1175}"/>
    <cellStyle name="Comma 10 4 3 2" xfId="1601" xr:uid="{8273F0D7-A091-4985-A60F-51BC9EC87042}"/>
    <cellStyle name="Comma 10 4 3 2 2" xfId="4680" xr:uid="{F86FFC65-23BA-4F1A-A527-673444A35741}"/>
    <cellStyle name="Comma 10 4 3 2 2 2" xfId="13733" xr:uid="{CD97732B-38BB-4383-931D-9596EB0761FE}"/>
    <cellStyle name="Comma 10 4 3 2 2 2 2" xfId="31843" xr:uid="{8FB77763-A285-4300-A366-129F954B083A}"/>
    <cellStyle name="Comma 10 4 3 2 2 3" xfId="22790" xr:uid="{642D926C-7895-4568-AE87-7CA252DD8C39}"/>
    <cellStyle name="Comma 10 4 3 2 3" xfId="7694" xr:uid="{0EA56FE4-B594-4D1B-9A86-913BF193CC8A}"/>
    <cellStyle name="Comma 10 4 3 2 3 2" xfId="16747" xr:uid="{924CBCFB-CB71-4DD2-8FDB-109CD7445D22}"/>
    <cellStyle name="Comma 10 4 3 2 3 2 2" xfId="34857" xr:uid="{9E146EE6-D4A6-4D2D-B90A-E34EDE16961C}"/>
    <cellStyle name="Comma 10 4 3 2 3 3" xfId="25804" xr:uid="{6708ABB7-D65D-4242-93E4-76C2280A28B0}"/>
    <cellStyle name="Comma 10 4 3 2 4" xfId="10715" xr:uid="{E26E8568-C359-4742-AB35-0C9C6135A6E2}"/>
    <cellStyle name="Comma 10 4 3 2 4 2" xfId="28825" xr:uid="{34A1E6C2-1848-47B3-9260-BC074924C668}"/>
    <cellStyle name="Comma 10 4 3 2 5" xfId="19772" xr:uid="{97656224-36BE-47FD-9426-95B2FDECC364}"/>
    <cellStyle name="Comma 10 4 3 3" xfId="2605" xr:uid="{2A5EA5DB-3BE9-4272-B237-2EB477D08729}"/>
    <cellStyle name="Comma 10 4 3 3 2" xfId="5684" xr:uid="{3564692D-073F-45A1-88C8-7C6040888D80}"/>
    <cellStyle name="Comma 10 4 3 3 2 2" xfId="14737" xr:uid="{CC982782-1A38-4400-BFFD-8BF6762F653B}"/>
    <cellStyle name="Comma 10 4 3 3 2 2 2" xfId="32847" xr:uid="{82986882-09D7-4324-99C7-7131C4154A24}"/>
    <cellStyle name="Comma 10 4 3 3 2 3" xfId="23794" xr:uid="{2C6846D5-5CD5-4718-A965-674AC7345F34}"/>
    <cellStyle name="Comma 10 4 3 3 3" xfId="8698" xr:uid="{558AB550-1517-4391-B681-BBE0E4DC8EE8}"/>
    <cellStyle name="Comma 10 4 3 3 3 2" xfId="17751" xr:uid="{C9720341-84E0-44F3-98F0-AE3E284AE55F}"/>
    <cellStyle name="Comma 10 4 3 3 3 2 2" xfId="35861" xr:uid="{1B7B8B1C-0833-400D-952E-12CBB00BF951}"/>
    <cellStyle name="Comma 10 4 3 3 3 3" xfId="26808" xr:uid="{6C004636-B75D-46A0-A551-C3265E19ADBC}"/>
    <cellStyle name="Comma 10 4 3 3 4" xfId="11719" xr:uid="{B35A39E1-0210-48E3-9389-40FE88AB07D9}"/>
    <cellStyle name="Comma 10 4 3 3 4 2" xfId="29829" xr:uid="{8B0F1147-BB79-4AAA-8FF3-4DDADA6E21B9}"/>
    <cellStyle name="Comma 10 4 3 3 5" xfId="20776" xr:uid="{53E57239-721F-428F-85EC-3A5C4F372DE5}"/>
    <cellStyle name="Comma 10 4 3 4" xfId="3676" xr:uid="{0F0A9BEA-7F2F-41A8-BB75-B10FBD47C460}"/>
    <cellStyle name="Comma 10 4 3 4 2" xfId="12729" xr:uid="{68978180-877C-4E62-AA16-FAC7B3DA51DD}"/>
    <cellStyle name="Comma 10 4 3 4 2 2" xfId="30839" xr:uid="{047AEFB7-44B8-4F82-B3A3-61EF1317499B}"/>
    <cellStyle name="Comma 10 4 3 4 3" xfId="21786" xr:uid="{D28EC6FB-AFBA-43FE-B082-A8B8D47470C9}"/>
    <cellStyle name="Comma 10 4 3 5" xfId="6690" xr:uid="{4D5BB214-EC01-46EE-9C06-5E03F03FEDAA}"/>
    <cellStyle name="Comma 10 4 3 5 2" xfId="15743" xr:uid="{CABF0E5D-26BD-4D78-A110-CC9A49BBA837}"/>
    <cellStyle name="Comma 10 4 3 5 2 2" xfId="33853" xr:uid="{87E884DD-A293-473C-AB44-48EE0CF66C1C}"/>
    <cellStyle name="Comma 10 4 3 5 3" xfId="24800" xr:uid="{41121F88-337B-413B-AAA4-6ECF9A4BF447}"/>
    <cellStyle name="Comma 10 4 3 6" xfId="9711" xr:uid="{75FB58B3-8725-4EDC-8789-3C430BEABB9A}"/>
    <cellStyle name="Comma 10 4 3 6 2" xfId="27821" xr:uid="{3908245A-4D79-4B09-A9CD-B680A470A38D}"/>
    <cellStyle name="Comma 10 4 3 7" xfId="18768" xr:uid="{ED6FFC37-67B0-45ED-9793-DEE2A459296A}"/>
    <cellStyle name="Comma 10 4 4" xfId="1508" xr:uid="{7E3120C7-FA82-480A-BE14-51B55E0B94E3}"/>
    <cellStyle name="Comma 10 4 4 2" xfId="4587" xr:uid="{1BAF884C-A679-4699-9FA3-6C4A8D46539A}"/>
    <cellStyle name="Comma 10 4 4 2 2" xfId="13640" xr:uid="{3DA57441-B186-4986-B875-4381DB7F9B09}"/>
    <cellStyle name="Comma 10 4 4 2 2 2" xfId="31750" xr:uid="{759D9C5D-B29D-4FA6-A704-F5075706FBC7}"/>
    <cellStyle name="Comma 10 4 4 2 3" xfId="22697" xr:uid="{9721B3C8-CC5C-438D-970D-4694162CA0A2}"/>
    <cellStyle name="Comma 10 4 4 3" xfId="7601" xr:uid="{65E7681E-78A5-47CF-81A0-5758116A45DC}"/>
    <cellStyle name="Comma 10 4 4 3 2" xfId="16654" xr:uid="{12597538-FAD1-4D91-865A-1F8D7F3BED35}"/>
    <cellStyle name="Comma 10 4 4 3 2 2" xfId="34764" xr:uid="{450AF68C-68CE-431E-A53C-CC5CA1038EE7}"/>
    <cellStyle name="Comma 10 4 4 3 3" xfId="25711" xr:uid="{E7C99469-CA0F-4DC7-9B99-21AAE777DD30}"/>
    <cellStyle name="Comma 10 4 4 4" xfId="10622" xr:uid="{A5072B6D-EEC3-4490-8F6B-153AEAEE19CA}"/>
    <cellStyle name="Comma 10 4 4 4 2" xfId="28732" xr:uid="{451A19D0-DFDC-4386-8536-F43A07651CCF}"/>
    <cellStyle name="Comma 10 4 4 5" xfId="19679" xr:uid="{FD44512A-F83A-4690-B01C-3CCDC7D5C080}"/>
    <cellStyle name="Comma 10 4 5" xfId="2512" xr:uid="{5E65E715-735D-4115-9E15-D039CD25C4A1}"/>
    <cellStyle name="Comma 10 4 5 2" xfId="5591" xr:uid="{8119472E-818E-4C76-85C2-BD4FFC830184}"/>
    <cellStyle name="Comma 10 4 5 2 2" xfId="14644" xr:uid="{F0B20BD9-1A3D-47C7-984A-BAEE2BEEB5EC}"/>
    <cellStyle name="Comma 10 4 5 2 2 2" xfId="32754" xr:uid="{B0356167-341D-47B9-A769-82AB6133E501}"/>
    <cellStyle name="Comma 10 4 5 2 3" xfId="23701" xr:uid="{6EB89ACF-941E-421D-AA57-95B886CDBAC2}"/>
    <cellStyle name="Comma 10 4 5 3" xfId="8605" xr:uid="{7739D7A7-6776-4443-AE23-846FFDAA7F75}"/>
    <cellStyle name="Comma 10 4 5 3 2" xfId="17658" xr:uid="{5B338626-FBFE-4D31-973F-1E593FE3BCCF}"/>
    <cellStyle name="Comma 10 4 5 3 2 2" xfId="35768" xr:uid="{E6D81700-B45E-4ECC-86E6-ED3EFEA7E2C0}"/>
    <cellStyle name="Comma 10 4 5 3 3" xfId="26715" xr:uid="{4245AF26-939B-4561-ACAA-9FA8FF6AF1C3}"/>
    <cellStyle name="Comma 10 4 5 4" xfId="11626" xr:uid="{0EBEAC01-25D3-43EB-82C4-DDE80A869188}"/>
    <cellStyle name="Comma 10 4 5 4 2" xfId="29736" xr:uid="{5EFF9E0E-20F1-4023-9774-0784BB5C2936}"/>
    <cellStyle name="Comma 10 4 5 5" xfId="20683" xr:uid="{9C49A53A-3288-417F-94AC-A97DD833BF20}"/>
    <cellStyle name="Comma 10 4 6" xfId="3582" xr:uid="{F5455226-85F5-47B4-AB03-D11078071419}"/>
    <cellStyle name="Comma 10 4 6 2" xfId="12635" xr:uid="{82B146AB-DF72-4D3D-8485-A109E8F6C263}"/>
    <cellStyle name="Comma 10 4 6 2 2" xfId="30745" xr:uid="{2AC699A0-091E-4AEF-826B-0F46AFF95BA7}"/>
    <cellStyle name="Comma 10 4 6 3" xfId="21692" xr:uid="{09D51A9A-BDF2-4D80-8607-11337205CDA9}"/>
    <cellStyle name="Comma 10 4 7" xfId="6596" xr:uid="{7F17E9DF-554D-4A9C-9780-49A60CAD9873}"/>
    <cellStyle name="Comma 10 4 7 2" xfId="15649" xr:uid="{B8D970BA-3428-402B-A47C-6127B3B921AA}"/>
    <cellStyle name="Comma 10 4 7 2 2" xfId="33759" xr:uid="{B1EE9882-317F-48B1-ACA6-DD666C6DCD5A}"/>
    <cellStyle name="Comma 10 4 7 3" xfId="24706" xr:uid="{820BF79E-676B-4E2F-9875-F61274CA584F}"/>
    <cellStyle name="Comma 10 4 8" xfId="9616" xr:uid="{9D8585BC-D9D3-44B0-8A23-9BDC8BFDEBDC}"/>
    <cellStyle name="Comma 10 4 8 2" xfId="27726" xr:uid="{9C884F08-9AB0-41CE-89B3-621F9BF5E027}"/>
    <cellStyle name="Comma 10 4 9" xfId="18673" xr:uid="{F7F8900B-DFC9-48B4-88AC-D793EC4B7C26}"/>
    <cellStyle name="Comma 10 5" xfId="598" xr:uid="{0BBAD1A3-1EF6-435D-8990-BCD0E2A0676D}"/>
    <cellStyle name="Comma 10 5 2" xfId="1602" xr:uid="{B9C3671F-E3A3-4F33-BBB5-8126BDD9B1F7}"/>
    <cellStyle name="Comma 10 5 2 2" xfId="4681" xr:uid="{6943D045-9C67-4AA7-BBF0-460502E16C6C}"/>
    <cellStyle name="Comma 10 5 2 2 2" xfId="13734" xr:uid="{3F542C57-AEE6-44AC-B123-89C2D34B9FAF}"/>
    <cellStyle name="Comma 10 5 2 2 2 2" xfId="31844" xr:uid="{74ADAD27-5F68-45B5-A97F-33292D0C8D38}"/>
    <cellStyle name="Comma 10 5 2 2 3" xfId="22791" xr:uid="{EE73C61C-FD1F-4CBB-A8CB-01D32BBAD292}"/>
    <cellStyle name="Comma 10 5 2 3" xfId="7695" xr:uid="{D2E25BDC-9EC3-4DD3-8C18-BB73A8097F05}"/>
    <cellStyle name="Comma 10 5 2 3 2" xfId="16748" xr:uid="{2C88C333-CC47-4E38-B967-B646A13691AE}"/>
    <cellStyle name="Comma 10 5 2 3 2 2" xfId="34858" xr:uid="{1385412B-DB31-4CCE-8587-F9851DBCF5B5}"/>
    <cellStyle name="Comma 10 5 2 3 3" xfId="25805" xr:uid="{BFBDF249-B13C-4093-A826-673B07C54794}"/>
    <cellStyle name="Comma 10 5 2 4" xfId="10716" xr:uid="{D5211765-9726-4C57-8BFB-F166632AB660}"/>
    <cellStyle name="Comma 10 5 2 4 2" xfId="28826" xr:uid="{058F3F22-E627-4174-B36D-E8F2B3202CC6}"/>
    <cellStyle name="Comma 10 5 2 5" xfId="19773" xr:uid="{3EE93D9C-7D62-499C-87C5-510B34A45381}"/>
    <cellStyle name="Comma 10 5 3" xfId="2606" xr:uid="{8B740AC4-BE90-4A28-BDAA-3C2664FAA590}"/>
    <cellStyle name="Comma 10 5 3 2" xfId="5685" xr:uid="{4288A286-4576-42AD-9E8F-22AAC3F06BA3}"/>
    <cellStyle name="Comma 10 5 3 2 2" xfId="14738" xr:uid="{A6EA87BE-CCC6-416F-BB92-B276C935F28D}"/>
    <cellStyle name="Comma 10 5 3 2 2 2" xfId="32848" xr:uid="{906E5AE1-A85A-4BEB-B61D-C62C0BCFEA80}"/>
    <cellStyle name="Comma 10 5 3 2 3" xfId="23795" xr:uid="{51E5B0A9-FE58-41CD-AA5D-72782D5A3B74}"/>
    <cellStyle name="Comma 10 5 3 3" xfId="8699" xr:uid="{522FD1F7-ABB1-4A96-A4C9-8485AF61614A}"/>
    <cellStyle name="Comma 10 5 3 3 2" xfId="17752" xr:uid="{B66C414C-BE77-4AF8-8913-18149D1AE023}"/>
    <cellStyle name="Comma 10 5 3 3 2 2" xfId="35862" xr:uid="{4E0F78CC-DD87-47A3-A5B1-891C8692CD8B}"/>
    <cellStyle name="Comma 10 5 3 3 3" xfId="26809" xr:uid="{BFB8E6D2-1E21-4BE1-8B25-F8499D8B101A}"/>
    <cellStyle name="Comma 10 5 3 4" xfId="11720" xr:uid="{25F83FF2-3142-4029-BB74-BC665063C124}"/>
    <cellStyle name="Comma 10 5 3 4 2" xfId="29830" xr:uid="{D6449EF3-711B-4BF9-9996-C741B24813B1}"/>
    <cellStyle name="Comma 10 5 3 5" xfId="20777" xr:uid="{7297ED0A-DA46-4127-8B7F-A80DD4562858}"/>
    <cellStyle name="Comma 10 5 4" xfId="3677" xr:uid="{FA78143E-B2DE-420A-AE52-D9A74F4C6EBD}"/>
    <cellStyle name="Comma 10 5 4 2" xfId="12730" xr:uid="{10F4D333-9020-4DFD-A8D1-0D4F86428B6A}"/>
    <cellStyle name="Comma 10 5 4 2 2" xfId="30840" xr:uid="{E9AA0043-0C3B-466B-B931-B9F29967715D}"/>
    <cellStyle name="Comma 10 5 4 3" xfId="21787" xr:uid="{4548CF00-FD61-491F-81D5-C1DC3F3AD848}"/>
    <cellStyle name="Comma 10 5 5" xfId="6691" xr:uid="{3531FE5F-49FF-4510-9AD8-249A51515FB6}"/>
    <cellStyle name="Comma 10 5 5 2" xfId="15744" xr:uid="{0BAB0538-4696-4ED3-9E34-B7338CBC6188}"/>
    <cellStyle name="Comma 10 5 5 2 2" xfId="33854" xr:uid="{AD9746CE-BC41-4EB4-9367-C0504161F0A9}"/>
    <cellStyle name="Comma 10 5 5 3" xfId="24801" xr:uid="{0B809603-A2C6-453B-A9EB-0F0112E6893B}"/>
    <cellStyle name="Comma 10 5 6" xfId="9712" xr:uid="{ADD0DDFD-954B-44DF-B32F-3DE7D036FF0C}"/>
    <cellStyle name="Comma 10 5 6 2" xfId="27822" xr:uid="{391E3DBC-7D9D-4F76-8E14-F0AFE0E7E03E}"/>
    <cellStyle name="Comma 10 5 7" xfId="18769" xr:uid="{951EC056-F028-43C7-8A02-FD9D1FBA2509}"/>
    <cellStyle name="Comma 10 6" xfId="599" xr:uid="{DC98CF67-FEA2-4EF1-B75F-46C37C058B46}"/>
    <cellStyle name="Comma 10 6 2" xfId="1603" xr:uid="{A619ED84-4A4D-4B04-85C0-2836209F101C}"/>
    <cellStyle name="Comma 10 6 2 2" xfId="4682" xr:uid="{4748D518-4235-44F5-B44A-0881F534ABCD}"/>
    <cellStyle name="Comma 10 6 2 2 2" xfId="13735" xr:uid="{CBF0E726-909A-4D28-81A0-26EDEC500F1E}"/>
    <cellStyle name="Comma 10 6 2 2 2 2" xfId="31845" xr:uid="{47B9ABF2-938B-4E10-A710-E46E6A6BE66E}"/>
    <cellStyle name="Comma 10 6 2 2 3" xfId="22792" xr:uid="{252D47A7-6746-435A-AE68-EA00B862968E}"/>
    <cellStyle name="Comma 10 6 2 3" xfId="7696" xr:uid="{64333D10-8AAF-48CA-898F-78D734EEF4DC}"/>
    <cellStyle name="Comma 10 6 2 3 2" xfId="16749" xr:uid="{9BC9827E-9344-44AA-A7CB-4C81419A612A}"/>
    <cellStyle name="Comma 10 6 2 3 2 2" xfId="34859" xr:uid="{CEC94819-71D2-4842-BF1B-7E2AC4A80C49}"/>
    <cellStyle name="Comma 10 6 2 3 3" xfId="25806" xr:uid="{395A15BC-42E4-4013-87A3-3C7E384B9C62}"/>
    <cellStyle name="Comma 10 6 2 4" xfId="10717" xr:uid="{5FAD9B1A-85FF-42A9-AEDE-82DCF6316FE5}"/>
    <cellStyle name="Comma 10 6 2 4 2" xfId="28827" xr:uid="{C3B514AD-3B0A-48DC-B8BF-8C4510613093}"/>
    <cellStyle name="Comma 10 6 2 5" xfId="19774" xr:uid="{813D2BEC-3C84-4F14-809A-1573DCF8BEA9}"/>
    <cellStyle name="Comma 10 6 3" xfId="2607" xr:uid="{EDFACDD9-3560-4569-A23F-93AC8D3CC514}"/>
    <cellStyle name="Comma 10 6 3 2" xfId="5686" xr:uid="{D4981152-2B64-47DB-BF9C-4B5C1AF8E43B}"/>
    <cellStyle name="Comma 10 6 3 2 2" xfId="14739" xr:uid="{C028A6CD-FEDF-4264-BA18-CBB6AA40AC79}"/>
    <cellStyle name="Comma 10 6 3 2 2 2" xfId="32849" xr:uid="{D771F9F7-B1D1-4E66-AF20-B8A9F10D97EB}"/>
    <cellStyle name="Comma 10 6 3 2 3" xfId="23796" xr:uid="{47E553C8-2FC7-43B3-A1EA-DC1A36CA9A91}"/>
    <cellStyle name="Comma 10 6 3 3" xfId="8700" xr:uid="{CC3CF01B-BB2C-43DD-AA48-026ABA95C880}"/>
    <cellStyle name="Comma 10 6 3 3 2" xfId="17753" xr:uid="{3B05DC37-A648-4D14-BA5B-79FC19E9FFC1}"/>
    <cellStyle name="Comma 10 6 3 3 2 2" xfId="35863" xr:uid="{1DBB18E6-2301-49B2-B642-FC1A9E605D72}"/>
    <cellStyle name="Comma 10 6 3 3 3" xfId="26810" xr:uid="{E5F0DDD7-5184-4965-BA3E-B9E4968338D3}"/>
    <cellStyle name="Comma 10 6 3 4" xfId="11721" xr:uid="{14E2D04A-20D4-4077-9F5D-D86505C2DE8A}"/>
    <cellStyle name="Comma 10 6 3 4 2" xfId="29831" xr:uid="{DCE55B32-19A4-45C2-B060-8D9331440677}"/>
    <cellStyle name="Comma 10 6 3 5" xfId="20778" xr:uid="{8367F770-6DB7-4BAE-9B03-D3F1FAD4EBA4}"/>
    <cellStyle name="Comma 10 6 4" xfId="3678" xr:uid="{F4E89021-3B9B-485C-B2D5-F110484EE335}"/>
    <cellStyle name="Comma 10 6 4 2" xfId="12731" xr:uid="{135B0214-DDD4-437B-BA3F-88CBCFF09294}"/>
    <cellStyle name="Comma 10 6 4 2 2" xfId="30841" xr:uid="{9C4E0A5E-2D4E-4C5A-84C2-FEDB25F9EC9D}"/>
    <cellStyle name="Comma 10 6 4 3" xfId="21788" xr:uid="{315E36F6-BC39-4D77-8BFA-F1FAC66DF6F6}"/>
    <cellStyle name="Comma 10 6 5" xfId="6692" xr:uid="{60530C53-227D-4F5F-887E-01212BB265D2}"/>
    <cellStyle name="Comma 10 6 5 2" xfId="15745" xr:uid="{3D03F2F7-0369-4586-A2F4-2A546C722E24}"/>
    <cellStyle name="Comma 10 6 5 2 2" xfId="33855" xr:uid="{03C36708-6AAB-4537-8FCC-447B3D39B645}"/>
    <cellStyle name="Comma 10 6 5 3" xfId="24802" xr:uid="{8AECF646-8326-4B54-8A4E-0AE1D99993A8}"/>
    <cellStyle name="Comma 10 6 6" xfId="9713" xr:uid="{B593A934-249E-4825-816B-0FC61385E6FE}"/>
    <cellStyle name="Comma 10 6 6 2" xfId="27823" xr:uid="{9042AFB1-AFB7-44AB-A0B5-9AD916CC1B01}"/>
    <cellStyle name="Comma 10 6 7" xfId="18770" xr:uid="{1C064139-47F6-46FF-9B6A-0E7FF014D639}"/>
    <cellStyle name="Comma 10 7" xfId="1337" xr:uid="{BD2879BC-65F8-4680-907A-EF5D0AE37E75}"/>
    <cellStyle name="Comma 10 7 2" xfId="4416" xr:uid="{4A541E9E-7B05-4CC5-84A9-9A44798B2A71}"/>
    <cellStyle name="Comma 10 7 2 2" xfId="13469" xr:uid="{716ACE27-B9EC-4830-BE80-8B4570BDD2CD}"/>
    <cellStyle name="Comma 10 7 2 2 2" xfId="31579" xr:uid="{F3F0B319-96AC-439A-9C07-753CD773768A}"/>
    <cellStyle name="Comma 10 7 2 3" xfId="22526" xr:uid="{8A88EA73-2642-492B-8B7C-52332BC22946}"/>
    <cellStyle name="Comma 10 7 3" xfId="7430" xr:uid="{AC32CED4-65F6-4205-BBBD-53A50757FF24}"/>
    <cellStyle name="Comma 10 7 3 2" xfId="16483" xr:uid="{49290E59-0024-4C0A-B418-4C59411186FF}"/>
    <cellStyle name="Comma 10 7 3 2 2" xfId="34593" xr:uid="{5ADDCC6B-367B-4B65-BEF8-53EEF9B54815}"/>
    <cellStyle name="Comma 10 7 3 3" xfId="25540" xr:uid="{3C137161-BD8E-4742-A95F-DA866B058B24}"/>
    <cellStyle name="Comma 10 7 4" xfId="10451" xr:uid="{ECFCAB87-CD19-41FF-BBD4-0D1367DC7BA1}"/>
    <cellStyle name="Comma 10 7 4 2" xfId="28561" xr:uid="{DFE77C8C-69C4-4160-9439-BFAF5C8BF658}"/>
    <cellStyle name="Comma 10 7 5" xfId="19508" xr:uid="{6953028D-13F8-462E-8765-724698336367}"/>
    <cellStyle name="Comma 10 8" xfId="2341" xr:uid="{72D5C052-1C08-4237-9826-EC8A32625CFC}"/>
    <cellStyle name="Comma 10 8 2" xfId="5420" xr:uid="{C0C9E79D-6F68-461A-B12E-2BE961BEB70C}"/>
    <cellStyle name="Comma 10 8 2 2" xfId="14473" xr:uid="{306A7EC0-1290-4C0E-BA65-1DAC8D14DC19}"/>
    <cellStyle name="Comma 10 8 2 2 2" xfId="32583" xr:uid="{619993F2-620D-4B4D-BBE6-D236B9BDFB5B}"/>
    <cellStyle name="Comma 10 8 2 3" xfId="23530" xr:uid="{3FDD2E65-0C75-4F17-ACCE-49532D397B66}"/>
    <cellStyle name="Comma 10 8 3" xfId="8434" xr:uid="{B909E15A-8629-45C2-904E-366AFFDA5A92}"/>
    <cellStyle name="Comma 10 8 3 2" xfId="17487" xr:uid="{52861A2A-54C3-40B1-B68B-C8033D733990}"/>
    <cellStyle name="Comma 10 8 3 2 2" xfId="35597" xr:uid="{C455AF3B-DD90-4526-8E9D-47C12E59C5A4}"/>
    <cellStyle name="Comma 10 8 3 3" xfId="26544" xr:uid="{9B932499-6FDA-4B26-9A05-B1694D41FE08}"/>
    <cellStyle name="Comma 10 8 4" xfId="11455" xr:uid="{185AFDF4-6CA6-464E-9AFC-456E6BE9E33C}"/>
    <cellStyle name="Comma 10 8 4 2" xfId="29565" xr:uid="{5DE37757-0591-4E2A-920E-9CB510BB19C3}"/>
    <cellStyle name="Comma 10 8 5" xfId="20512" xr:uid="{37568869-46B4-47A7-853E-A8ECD9BC720A}"/>
    <cellStyle name="Comma 10 9" xfId="3410" xr:uid="{FC72FB26-9F8C-4275-B865-497E4790F752}"/>
    <cellStyle name="Comma 10 9 2" xfId="12463" xr:uid="{F74708DF-5E05-4300-B3AB-BB49FA6A1BB2}"/>
    <cellStyle name="Comma 10 9 2 2" xfId="30573" xr:uid="{033401FF-1DA7-4C55-89F2-646B7601E94F}"/>
    <cellStyle name="Comma 10 9 3" xfId="21520" xr:uid="{9B301967-882A-4B61-814D-AF3EF742AB13}"/>
    <cellStyle name="Comma 11" xfId="231" xr:uid="{4CB836A3-6A45-4CE5-BDCC-B030EE3CEFBD}"/>
    <cellStyle name="Comma 11 10" xfId="9445" xr:uid="{C05D08DE-0A8E-4FD3-9A11-9B889DCB1054}"/>
    <cellStyle name="Comma 11 10 2" xfId="27555" xr:uid="{C2D5B5A2-F447-47E3-90F9-8EF909A0000D}"/>
    <cellStyle name="Comma 11 11" xfId="18502" xr:uid="{42BDC4FA-4C0E-4B1D-924B-CFE5B512E8D9}"/>
    <cellStyle name="Comma 11 2" xfId="343" xr:uid="{AA2A6B1C-ADCF-4AC9-B9FE-40F98B62F083}"/>
    <cellStyle name="Comma 11 2 10" xfId="18541" xr:uid="{D375C886-04BC-4FD6-ADF1-E8814A2EC63F}"/>
    <cellStyle name="Comma 11 2 2" xfId="541" xr:uid="{13A28780-444B-4951-BBA8-04856E87FD43}"/>
    <cellStyle name="Comma 11 2 2 2" xfId="600" xr:uid="{10EC5088-B569-41DB-BBC7-82A82E1F9208}"/>
    <cellStyle name="Comma 11 2 2 2 2" xfId="1604" xr:uid="{0D84C024-D9C5-4A7A-AA6B-E3ED1708A4E4}"/>
    <cellStyle name="Comma 11 2 2 2 2 2" xfId="4683" xr:uid="{34E931C7-E211-4D14-B0E1-E92FCA7DEA96}"/>
    <cellStyle name="Comma 11 2 2 2 2 2 2" xfId="13736" xr:uid="{EB0E2E96-A4E4-4CC6-8867-86135AB1297A}"/>
    <cellStyle name="Comma 11 2 2 2 2 2 2 2" xfId="31846" xr:uid="{CC25366A-E27F-4BC3-BB7F-28840DE950CF}"/>
    <cellStyle name="Comma 11 2 2 2 2 2 3" xfId="22793" xr:uid="{D32BB5C2-55C2-47CA-8CE7-6BD21FD09F80}"/>
    <cellStyle name="Comma 11 2 2 2 2 3" xfId="7697" xr:uid="{921C3E44-2E2F-4BCB-ADCE-9ED7A02F4591}"/>
    <cellStyle name="Comma 11 2 2 2 2 3 2" xfId="16750" xr:uid="{C57D8043-475D-4566-9D6C-5DA2679858E7}"/>
    <cellStyle name="Comma 11 2 2 2 2 3 2 2" xfId="34860" xr:uid="{0542BD3F-C2F9-4E1C-88D0-54DCFD8DFF99}"/>
    <cellStyle name="Comma 11 2 2 2 2 3 3" xfId="25807" xr:uid="{B08FB3EB-0D78-48A0-8933-B2F671338F76}"/>
    <cellStyle name="Comma 11 2 2 2 2 4" xfId="10718" xr:uid="{D1C34677-FC04-41BD-8DF3-0D3F9B1861AE}"/>
    <cellStyle name="Comma 11 2 2 2 2 4 2" xfId="28828" xr:uid="{94036DD9-F0B3-401E-BD17-095A4EF6C093}"/>
    <cellStyle name="Comma 11 2 2 2 2 5" xfId="19775" xr:uid="{C67CE3C5-4D3C-490F-8615-6905A227CCC0}"/>
    <cellStyle name="Comma 11 2 2 2 3" xfId="2608" xr:uid="{E690A16F-B95D-4068-AA99-832652A01B49}"/>
    <cellStyle name="Comma 11 2 2 2 3 2" xfId="5687" xr:uid="{34E3570D-2CF1-40D5-AFF7-BB5AFE2014B6}"/>
    <cellStyle name="Comma 11 2 2 2 3 2 2" xfId="14740" xr:uid="{ACC91142-4484-447F-BCAC-4A2A5044C56F}"/>
    <cellStyle name="Comma 11 2 2 2 3 2 2 2" xfId="32850" xr:uid="{BCE9E0FD-A2EA-4C6B-9E6C-F4F8ABE69765}"/>
    <cellStyle name="Comma 11 2 2 2 3 2 3" xfId="23797" xr:uid="{962B45FD-6EC1-4718-9269-2D9DACD2AC4D}"/>
    <cellStyle name="Comma 11 2 2 2 3 3" xfId="8701" xr:uid="{E0DAD8FE-268D-4A1E-9F8A-ABC6680F1E54}"/>
    <cellStyle name="Comma 11 2 2 2 3 3 2" xfId="17754" xr:uid="{A39A56F9-9730-404B-B427-2AD9AC795B97}"/>
    <cellStyle name="Comma 11 2 2 2 3 3 2 2" xfId="35864" xr:uid="{A9E8A00F-EF34-404E-B019-2B943C73E122}"/>
    <cellStyle name="Comma 11 2 2 2 3 3 3" xfId="26811" xr:uid="{37AED151-624C-4367-A4D6-7A057E839212}"/>
    <cellStyle name="Comma 11 2 2 2 3 4" xfId="11722" xr:uid="{59D6A49E-2859-42F8-9874-97F19D989CE1}"/>
    <cellStyle name="Comma 11 2 2 2 3 4 2" xfId="29832" xr:uid="{1908ADC5-3BEE-4E90-82DA-8759CF25FF1D}"/>
    <cellStyle name="Comma 11 2 2 2 3 5" xfId="20779" xr:uid="{B24568F2-91B3-4FD6-893B-A97140DBE244}"/>
    <cellStyle name="Comma 11 2 2 2 4" xfId="3679" xr:uid="{3BBBFB8F-5770-4907-84B0-986FBD4FECF5}"/>
    <cellStyle name="Comma 11 2 2 2 4 2" xfId="12732" xr:uid="{9F00C385-83B6-4571-AE19-C87F5C2726D5}"/>
    <cellStyle name="Comma 11 2 2 2 4 2 2" xfId="30842" xr:uid="{69AD5470-9935-4FA3-BD3E-F0F3FC511BB3}"/>
    <cellStyle name="Comma 11 2 2 2 4 3" xfId="21789" xr:uid="{D411570F-AE3F-4F4F-A503-9863B139974F}"/>
    <cellStyle name="Comma 11 2 2 2 5" xfId="6693" xr:uid="{0008DEF9-6E5B-491E-82EB-3FC64269CB94}"/>
    <cellStyle name="Comma 11 2 2 2 5 2" xfId="15746" xr:uid="{D4131FD2-504C-425F-A6C4-A74446195371}"/>
    <cellStyle name="Comma 11 2 2 2 5 2 2" xfId="33856" xr:uid="{53BBAD56-61E8-4B6C-B281-95F4F50ACBCF}"/>
    <cellStyle name="Comma 11 2 2 2 5 3" xfId="24803" xr:uid="{7198C395-B07D-4607-B970-FC1E53D23E10}"/>
    <cellStyle name="Comma 11 2 2 2 6" xfId="9714" xr:uid="{EBFEFB02-D72E-4B00-AAE1-05DD64A785DB}"/>
    <cellStyle name="Comma 11 2 2 2 6 2" xfId="27824" xr:uid="{389A8133-A3FE-45EB-96CA-3756E29168E8}"/>
    <cellStyle name="Comma 11 2 2 2 7" xfId="18771" xr:uid="{44C5FF19-F94A-453E-95A7-48DF20E8BF4C}"/>
    <cellStyle name="Comma 11 2 2 3" xfId="601" xr:uid="{DB03B75A-83EF-4B0F-BCF5-A21D2038CAAF}"/>
    <cellStyle name="Comma 11 2 2 3 2" xfId="1605" xr:uid="{9A60A871-5EFA-4361-B65E-906F99C06275}"/>
    <cellStyle name="Comma 11 2 2 3 2 2" xfId="4684" xr:uid="{AC7D7072-775C-49C1-9950-069E449EFF92}"/>
    <cellStyle name="Comma 11 2 2 3 2 2 2" xfId="13737" xr:uid="{7025D1E0-D46F-4E42-8572-DA0A74F800D4}"/>
    <cellStyle name="Comma 11 2 2 3 2 2 2 2" xfId="31847" xr:uid="{5ED5B484-F1EE-4F6F-BDB8-C51D6B856832}"/>
    <cellStyle name="Comma 11 2 2 3 2 2 3" xfId="22794" xr:uid="{3AB8CED8-6A0E-4C2D-9669-2BA75135819B}"/>
    <cellStyle name="Comma 11 2 2 3 2 3" xfId="7698" xr:uid="{7D87015E-797D-4965-B130-C1BCCB7005B7}"/>
    <cellStyle name="Comma 11 2 2 3 2 3 2" xfId="16751" xr:uid="{ABB6E342-14CA-4857-AB79-E3261BC168B3}"/>
    <cellStyle name="Comma 11 2 2 3 2 3 2 2" xfId="34861" xr:uid="{4F47BCEB-8FB6-4785-B252-C83F6AB1AACB}"/>
    <cellStyle name="Comma 11 2 2 3 2 3 3" xfId="25808" xr:uid="{E4617277-6FC6-44D7-9238-831092926C43}"/>
    <cellStyle name="Comma 11 2 2 3 2 4" xfId="10719" xr:uid="{7F5D04D9-C97E-4643-A686-2E8C50EC2A6F}"/>
    <cellStyle name="Comma 11 2 2 3 2 4 2" xfId="28829" xr:uid="{5A4AD4F7-4D45-4B0B-ABC7-17C991AAD7FC}"/>
    <cellStyle name="Comma 11 2 2 3 2 5" xfId="19776" xr:uid="{F0433710-1F44-45F4-B57D-92690C722A26}"/>
    <cellStyle name="Comma 11 2 2 3 3" xfId="2609" xr:uid="{27558632-35D7-45D9-865D-3132D22555C0}"/>
    <cellStyle name="Comma 11 2 2 3 3 2" xfId="5688" xr:uid="{776F45A7-2BB3-4C41-9355-DCA60D10713F}"/>
    <cellStyle name="Comma 11 2 2 3 3 2 2" xfId="14741" xr:uid="{4B4E2AF2-52A5-4EAE-AA03-824403C0E1E1}"/>
    <cellStyle name="Comma 11 2 2 3 3 2 2 2" xfId="32851" xr:uid="{094EEBC6-6E02-4A68-90AB-F0362DCE6966}"/>
    <cellStyle name="Comma 11 2 2 3 3 2 3" xfId="23798" xr:uid="{ABA5EA71-5147-42F7-8E2A-B38174C5E1A3}"/>
    <cellStyle name="Comma 11 2 2 3 3 3" xfId="8702" xr:uid="{0914B98D-37F6-479C-AE7E-58CA310EAA5C}"/>
    <cellStyle name="Comma 11 2 2 3 3 3 2" xfId="17755" xr:uid="{E8A65166-6BC3-47F9-852E-D0699797956D}"/>
    <cellStyle name="Comma 11 2 2 3 3 3 2 2" xfId="35865" xr:uid="{E81FDC77-4753-41FE-A1E5-7F3D2653D6D1}"/>
    <cellStyle name="Comma 11 2 2 3 3 3 3" xfId="26812" xr:uid="{809DF308-97D5-4E6A-BBE8-BDDA68047C26}"/>
    <cellStyle name="Comma 11 2 2 3 3 4" xfId="11723" xr:uid="{084A97F0-B2C6-451B-A8DF-D5A572AF5521}"/>
    <cellStyle name="Comma 11 2 2 3 3 4 2" xfId="29833" xr:uid="{6FED399E-51EC-49D5-AB2B-DDE3ED575BFC}"/>
    <cellStyle name="Comma 11 2 2 3 3 5" xfId="20780" xr:uid="{8F73655B-7A12-4178-AD90-7CEF8F827D45}"/>
    <cellStyle name="Comma 11 2 2 3 4" xfId="3680" xr:uid="{24A515A3-4D9A-48CC-B471-D83BFF8BF341}"/>
    <cellStyle name="Comma 11 2 2 3 4 2" xfId="12733" xr:uid="{8EDD71D7-0297-4EFB-AA27-7A20E20F1C7E}"/>
    <cellStyle name="Comma 11 2 2 3 4 2 2" xfId="30843" xr:uid="{99165BFD-ACAB-420F-94A7-50AED417DCE6}"/>
    <cellStyle name="Comma 11 2 2 3 4 3" xfId="21790" xr:uid="{81A525AE-9449-46AD-BE50-1BE41EBCBB11}"/>
    <cellStyle name="Comma 11 2 2 3 5" xfId="6694" xr:uid="{F234FB0C-033E-44E0-9F4B-93BC93CC64E8}"/>
    <cellStyle name="Comma 11 2 2 3 5 2" xfId="15747" xr:uid="{01B28EEA-BBCE-435E-95FD-AC443EB660CC}"/>
    <cellStyle name="Comma 11 2 2 3 5 2 2" xfId="33857" xr:uid="{BFA56E1C-E92E-41A8-AF8D-24297619A087}"/>
    <cellStyle name="Comma 11 2 2 3 5 3" xfId="24804" xr:uid="{E8204255-AA1C-45A8-A426-C265CC55F1F6}"/>
    <cellStyle name="Comma 11 2 2 3 6" xfId="9715" xr:uid="{EF8233CD-C139-4271-8667-E34C19FFB0C3}"/>
    <cellStyle name="Comma 11 2 2 3 6 2" xfId="27825" xr:uid="{121E23AC-FA76-40CB-9B4F-2F8B8A85ABF8}"/>
    <cellStyle name="Comma 11 2 2 3 7" xfId="18772" xr:uid="{4E533F91-0A59-4B12-87B7-03455E1CF792}"/>
    <cellStyle name="Comma 11 2 2 4" xfId="1548" xr:uid="{82577CF9-B39C-4BCF-AC93-FFD560E57912}"/>
    <cellStyle name="Comma 11 2 2 4 2" xfId="4627" xr:uid="{0ED7BA1A-E4B4-424F-9E4B-58386DB81A40}"/>
    <cellStyle name="Comma 11 2 2 4 2 2" xfId="13680" xr:uid="{896A2073-0ED3-4398-82B1-46FAFAC2E942}"/>
    <cellStyle name="Comma 11 2 2 4 2 2 2" xfId="31790" xr:uid="{F879063C-2ECE-4C00-9587-EB880EAC7ABF}"/>
    <cellStyle name="Comma 11 2 2 4 2 3" xfId="22737" xr:uid="{22D60D75-B376-4870-B4A1-8871273DD7A3}"/>
    <cellStyle name="Comma 11 2 2 4 3" xfId="7641" xr:uid="{FCC1EA33-DC50-4213-BB49-9077C48319CF}"/>
    <cellStyle name="Comma 11 2 2 4 3 2" xfId="16694" xr:uid="{7ECAE941-78D4-486B-80DB-4BA51C22FF3B}"/>
    <cellStyle name="Comma 11 2 2 4 3 2 2" xfId="34804" xr:uid="{005193C0-AB38-472D-B9A4-A69739702E78}"/>
    <cellStyle name="Comma 11 2 2 4 3 3" xfId="25751" xr:uid="{63BC788D-7BE7-45D6-AB11-2FF33FBD629B}"/>
    <cellStyle name="Comma 11 2 2 4 4" xfId="10662" xr:uid="{059305DA-141C-4B92-AC3B-1604017AEF2C}"/>
    <cellStyle name="Comma 11 2 2 4 4 2" xfId="28772" xr:uid="{38EDB26F-2993-45DC-AAA1-ED4FAB7AE646}"/>
    <cellStyle name="Comma 11 2 2 4 5" xfId="19719" xr:uid="{7C3B1635-D17A-4390-92D8-B2A4AFD0DCA1}"/>
    <cellStyle name="Comma 11 2 2 5" xfId="2552" xr:uid="{2FFD737B-54E4-4237-8CD5-B499877D8897}"/>
    <cellStyle name="Comma 11 2 2 5 2" xfId="5631" xr:uid="{0B5FB6E9-7C18-489B-8F47-345BD2A54D4D}"/>
    <cellStyle name="Comma 11 2 2 5 2 2" xfId="14684" xr:uid="{91E5E4D1-983E-40E5-8104-30FBCA277CD7}"/>
    <cellStyle name="Comma 11 2 2 5 2 2 2" xfId="32794" xr:uid="{661B039B-D0BC-4406-8802-0C034CD2E436}"/>
    <cellStyle name="Comma 11 2 2 5 2 3" xfId="23741" xr:uid="{7578F5F5-3A3C-492B-A4DD-A0CB5484F3D1}"/>
    <cellStyle name="Comma 11 2 2 5 3" xfId="8645" xr:uid="{EA7FFE1E-30B7-400C-83A5-69DD34034060}"/>
    <cellStyle name="Comma 11 2 2 5 3 2" xfId="17698" xr:uid="{15D24A2C-9AF0-4261-9613-A47BE026561C}"/>
    <cellStyle name="Comma 11 2 2 5 3 2 2" xfId="35808" xr:uid="{5212F7A4-4D5D-460C-B5C5-334FA9EC01C8}"/>
    <cellStyle name="Comma 11 2 2 5 3 3" xfId="26755" xr:uid="{8D27E1AF-5706-4ACD-8062-7F4971C7CDE1}"/>
    <cellStyle name="Comma 11 2 2 5 4" xfId="11666" xr:uid="{EA684ACD-3806-4D05-B8E5-35E2A279EBED}"/>
    <cellStyle name="Comma 11 2 2 5 4 2" xfId="29776" xr:uid="{6303F328-75BE-4633-B3C6-27F7F935474B}"/>
    <cellStyle name="Comma 11 2 2 5 5" xfId="20723" xr:uid="{6CB5A194-4303-4F4D-91B0-68C2E710827E}"/>
    <cellStyle name="Comma 11 2 2 6" xfId="3622" xr:uid="{39963D59-5482-4835-9498-F19930E7B3A8}"/>
    <cellStyle name="Comma 11 2 2 6 2" xfId="12675" xr:uid="{BA4CD8B3-C628-4616-A71A-3EE1D930D143}"/>
    <cellStyle name="Comma 11 2 2 6 2 2" xfId="30785" xr:uid="{19034698-A242-4AE6-B1D3-1355B1DC9A03}"/>
    <cellStyle name="Comma 11 2 2 6 3" xfId="21732" xr:uid="{B9FCE9FE-A94F-43C8-B3F1-763AF131E23C}"/>
    <cellStyle name="Comma 11 2 2 7" xfId="6636" xr:uid="{A54EC7A8-177F-4D9A-BE3F-2590C8B0C557}"/>
    <cellStyle name="Comma 11 2 2 7 2" xfId="15689" xr:uid="{646E674F-9822-4004-93C0-157737DD2A73}"/>
    <cellStyle name="Comma 11 2 2 7 2 2" xfId="33799" xr:uid="{2D279915-A874-45A1-B410-5AF858711D91}"/>
    <cellStyle name="Comma 11 2 2 7 3" xfId="24746" xr:uid="{1A75A44C-54BC-4A95-BE90-F7BF23DF1AAC}"/>
    <cellStyle name="Comma 11 2 2 8" xfId="9656" xr:uid="{E144FF3E-A985-4D9F-B413-0A5B363A3F18}"/>
    <cellStyle name="Comma 11 2 2 8 2" xfId="27766" xr:uid="{EA30D69F-6F07-4182-B1E2-AA1D505B2117}"/>
    <cellStyle name="Comma 11 2 2 9" xfId="18713" xr:uid="{7C8C38CB-651D-4929-BB41-8FA9B1237174}"/>
    <cellStyle name="Comma 11 2 3" xfId="602" xr:uid="{E534957C-04AF-433F-8345-4706A1074D05}"/>
    <cellStyle name="Comma 11 2 3 2" xfId="1606" xr:uid="{53F6212F-2617-4AE5-9640-78C0DF4BBD41}"/>
    <cellStyle name="Comma 11 2 3 2 2" xfId="4685" xr:uid="{27A1F2E1-55ED-453B-8F4A-1383234138B8}"/>
    <cellStyle name="Comma 11 2 3 2 2 2" xfId="13738" xr:uid="{0887A13A-9156-4D59-A94A-38F0D545516F}"/>
    <cellStyle name="Comma 11 2 3 2 2 2 2" xfId="31848" xr:uid="{6413033F-4D34-4D6F-B3D9-0375CD95F3BC}"/>
    <cellStyle name="Comma 11 2 3 2 2 3" xfId="22795" xr:uid="{243531CC-DA4A-40E7-A3A6-14EEE6657468}"/>
    <cellStyle name="Comma 11 2 3 2 3" xfId="7699" xr:uid="{5BF1C0B1-C373-4D52-AA2E-444BE3430597}"/>
    <cellStyle name="Comma 11 2 3 2 3 2" xfId="16752" xr:uid="{7A3C5FE5-0711-41BE-A229-16CC0A5438A7}"/>
    <cellStyle name="Comma 11 2 3 2 3 2 2" xfId="34862" xr:uid="{5D636B26-391F-489F-A68F-40ECF812201E}"/>
    <cellStyle name="Comma 11 2 3 2 3 3" xfId="25809" xr:uid="{E525F5BE-D0A7-40D4-8267-FE491EFF55B1}"/>
    <cellStyle name="Comma 11 2 3 2 4" xfId="10720" xr:uid="{DD0486CE-5355-4445-A97E-E616F4BF9434}"/>
    <cellStyle name="Comma 11 2 3 2 4 2" xfId="28830" xr:uid="{08458632-5D26-4217-BA0B-A6D534217F91}"/>
    <cellStyle name="Comma 11 2 3 2 5" xfId="19777" xr:uid="{BFFD9841-1394-4BE6-BE1C-EEE7DBE379A3}"/>
    <cellStyle name="Comma 11 2 3 3" xfId="2610" xr:uid="{7F53B031-6B1B-4C13-BF3F-5EB07BF71846}"/>
    <cellStyle name="Comma 11 2 3 3 2" xfId="5689" xr:uid="{9FF4A660-A676-4624-B915-8CA564E1746E}"/>
    <cellStyle name="Comma 11 2 3 3 2 2" xfId="14742" xr:uid="{BCFF2F46-9629-4092-88AF-1A14504E97A6}"/>
    <cellStyle name="Comma 11 2 3 3 2 2 2" xfId="32852" xr:uid="{C7F9EB30-8BD5-4DFB-BE3A-21462085E98A}"/>
    <cellStyle name="Comma 11 2 3 3 2 3" xfId="23799" xr:uid="{6EBB92C7-898B-4683-9C47-09CAC1DBE643}"/>
    <cellStyle name="Comma 11 2 3 3 3" xfId="8703" xr:uid="{A83A6591-D03F-4D6D-88F7-0AAEED44F9FA}"/>
    <cellStyle name="Comma 11 2 3 3 3 2" xfId="17756" xr:uid="{6CAD82ED-963B-4206-BDFA-29ED54AB2269}"/>
    <cellStyle name="Comma 11 2 3 3 3 2 2" xfId="35866" xr:uid="{01270940-41FA-4619-923B-585684A588ED}"/>
    <cellStyle name="Comma 11 2 3 3 3 3" xfId="26813" xr:uid="{83AC396E-65FD-48AF-A799-7D294402D294}"/>
    <cellStyle name="Comma 11 2 3 3 4" xfId="11724" xr:uid="{110AB05B-7C10-4AF8-B6BE-2064E3BCDBCE}"/>
    <cellStyle name="Comma 11 2 3 3 4 2" xfId="29834" xr:uid="{31F96DF6-142F-4543-8C2F-DF0924F72B81}"/>
    <cellStyle name="Comma 11 2 3 3 5" xfId="20781" xr:uid="{19E40524-ECBE-4110-A6BF-FB78AA33B0BA}"/>
    <cellStyle name="Comma 11 2 3 4" xfId="3681" xr:uid="{6F0656E0-22B2-4363-89D7-6E729AA5EA03}"/>
    <cellStyle name="Comma 11 2 3 4 2" xfId="12734" xr:uid="{3CF4E27C-6061-4F9E-BF5C-D2D65CFB17A5}"/>
    <cellStyle name="Comma 11 2 3 4 2 2" xfId="30844" xr:uid="{5A33DCDC-DF85-4D8E-967B-30A104595E2F}"/>
    <cellStyle name="Comma 11 2 3 4 3" xfId="21791" xr:uid="{F0506E74-344D-4162-A416-1315F0415AFC}"/>
    <cellStyle name="Comma 11 2 3 5" xfId="6695" xr:uid="{F7A5429B-C808-4980-AB3C-1C4ACB0A9C95}"/>
    <cellStyle name="Comma 11 2 3 5 2" xfId="15748" xr:uid="{CEA6446E-073D-4957-BFCC-42C783A37463}"/>
    <cellStyle name="Comma 11 2 3 5 2 2" xfId="33858" xr:uid="{37CBA0AA-0B26-4747-90A4-B31B2B15F7D2}"/>
    <cellStyle name="Comma 11 2 3 5 3" xfId="24805" xr:uid="{C9F71E85-1071-4861-BC1A-47EE6D465361}"/>
    <cellStyle name="Comma 11 2 3 6" xfId="9716" xr:uid="{A248C637-C8B5-4B0A-A395-D422CFE8C755}"/>
    <cellStyle name="Comma 11 2 3 6 2" xfId="27826" xr:uid="{E1812B12-A763-44D4-9E22-9658E4004363}"/>
    <cellStyle name="Comma 11 2 3 7" xfId="18773" xr:uid="{00428F7D-BBA1-4E80-9C8E-D20E27839C04}"/>
    <cellStyle name="Comma 11 2 4" xfId="603" xr:uid="{D2F9F544-9686-44E5-9D8F-3579B0F89C75}"/>
    <cellStyle name="Comma 11 2 4 2" xfId="1607" xr:uid="{991EA599-BEBA-446B-A497-BA06C420695C}"/>
    <cellStyle name="Comma 11 2 4 2 2" xfId="4686" xr:uid="{D63B66DE-9A83-4C52-A7CF-D39C301977FC}"/>
    <cellStyle name="Comma 11 2 4 2 2 2" xfId="13739" xr:uid="{52505F7F-E517-4A9A-9DF0-56BB2E52BB91}"/>
    <cellStyle name="Comma 11 2 4 2 2 2 2" xfId="31849" xr:uid="{A72814A8-D70C-42DF-BDE0-7026C53D61D5}"/>
    <cellStyle name="Comma 11 2 4 2 2 3" xfId="22796" xr:uid="{04126B74-3985-4DB2-95F5-0D74959D4643}"/>
    <cellStyle name="Comma 11 2 4 2 3" xfId="7700" xr:uid="{1FB35339-415A-4ACF-B46A-E2502F4F9CA5}"/>
    <cellStyle name="Comma 11 2 4 2 3 2" xfId="16753" xr:uid="{9D8CFD20-4D9A-4973-8978-2BFF0C3B2C97}"/>
    <cellStyle name="Comma 11 2 4 2 3 2 2" xfId="34863" xr:uid="{E13B8F97-B4B1-4D85-AE95-13A380CE3F51}"/>
    <cellStyle name="Comma 11 2 4 2 3 3" xfId="25810" xr:uid="{B43F0113-3ED4-4977-8F3C-71EEB4057A16}"/>
    <cellStyle name="Comma 11 2 4 2 4" xfId="10721" xr:uid="{71B77944-9BA8-4C2B-8F3F-2A5CA4613345}"/>
    <cellStyle name="Comma 11 2 4 2 4 2" xfId="28831" xr:uid="{44E0EF17-1286-4F87-AD09-804311D025F4}"/>
    <cellStyle name="Comma 11 2 4 2 5" xfId="19778" xr:uid="{0FC2CEBD-3333-43A4-A2FE-41A40A20A1C3}"/>
    <cellStyle name="Comma 11 2 4 3" xfId="2611" xr:uid="{E63CCFB8-0821-4C7B-ABE4-99660A4D9E98}"/>
    <cellStyle name="Comma 11 2 4 3 2" xfId="5690" xr:uid="{267B1BA6-9EAA-4F3C-A492-9962D89BA7AC}"/>
    <cellStyle name="Comma 11 2 4 3 2 2" xfId="14743" xr:uid="{60F9E5FC-A6F3-4A12-9383-7072028E9B61}"/>
    <cellStyle name="Comma 11 2 4 3 2 2 2" xfId="32853" xr:uid="{A4A23636-2FEC-400A-BFDE-75914838250C}"/>
    <cellStyle name="Comma 11 2 4 3 2 3" xfId="23800" xr:uid="{CE3F6B27-2834-48F8-8B2A-E01BD3420D56}"/>
    <cellStyle name="Comma 11 2 4 3 3" xfId="8704" xr:uid="{AEAF2FF4-1BB0-43D6-9E19-D975B1A8AF92}"/>
    <cellStyle name="Comma 11 2 4 3 3 2" xfId="17757" xr:uid="{7BBA8DEB-5498-40A3-B0F3-6CC0B31CA320}"/>
    <cellStyle name="Comma 11 2 4 3 3 2 2" xfId="35867" xr:uid="{0EEAB321-CF8F-483D-8593-83C1B1CF1A1B}"/>
    <cellStyle name="Comma 11 2 4 3 3 3" xfId="26814" xr:uid="{31B30F9F-2B3C-408E-9054-6BD266AF0980}"/>
    <cellStyle name="Comma 11 2 4 3 4" xfId="11725" xr:uid="{E8E1D677-1630-4B72-8846-CAF8A9E047A3}"/>
    <cellStyle name="Comma 11 2 4 3 4 2" xfId="29835" xr:uid="{9367784E-D88D-4544-AAA4-5826A18CE8C2}"/>
    <cellStyle name="Comma 11 2 4 3 5" xfId="20782" xr:uid="{35D4109A-137E-4136-8E68-B51D2E4E81FE}"/>
    <cellStyle name="Comma 11 2 4 4" xfId="3682" xr:uid="{C300C039-B9A4-4439-A95D-1707ABEB7744}"/>
    <cellStyle name="Comma 11 2 4 4 2" xfId="12735" xr:uid="{0B325C65-F3A2-465E-8078-4444950D67A4}"/>
    <cellStyle name="Comma 11 2 4 4 2 2" xfId="30845" xr:uid="{1FEA0D2D-03F2-40CE-AC1D-E4816D792E33}"/>
    <cellStyle name="Comma 11 2 4 4 3" xfId="21792" xr:uid="{5B755D36-F5D1-437C-8D7C-F7EF8BD34439}"/>
    <cellStyle name="Comma 11 2 4 5" xfId="6696" xr:uid="{BE717864-7FD7-4287-B31A-ECCA5A42FFE2}"/>
    <cellStyle name="Comma 11 2 4 5 2" xfId="15749" xr:uid="{122E1FEF-FC5A-4DBA-9E20-30D3EE91E67E}"/>
    <cellStyle name="Comma 11 2 4 5 2 2" xfId="33859" xr:uid="{DE10E1EF-CB6C-4E8D-A2BA-15EE347442B4}"/>
    <cellStyle name="Comma 11 2 4 5 3" xfId="24806" xr:uid="{12E4DB8A-1770-4A69-AF07-C48E5A6C2F3D}"/>
    <cellStyle name="Comma 11 2 4 6" xfId="9717" xr:uid="{1AC2CA45-B98F-451E-B7E9-52F2AAA1738C}"/>
    <cellStyle name="Comma 11 2 4 6 2" xfId="27827" xr:uid="{D62D7C60-D24F-47FA-B8CA-727E12B320E5}"/>
    <cellStyle name="Comma 11 2 4 7" xfId="18774" xr:uid="{D729DEAD-6D05-4003-969F-FBC4EBD854A9}"/>
    <cellStyle name="Comma 11 2 5" xfId="1377" xr:uid="{B62E7FC1-28A0-4CED-AED3-3FEB7F37AAD6}"/>
    <cellStyle name="Comma 11 2 5 2" xfId="4456" xr:uid="{6CEDE920-BEBB-4420-B6FB-C49BF378C1BE}"/>
    <cellStyle name="Comma 11 2 5 2 2" xfId="13509" xr:uid="{AD1C2EA3-F55D-4F05-BDE2-E4B56DFAD3D1}"/>
    <cellStyle name="Comma 11 2 5 2 2 2" xfId="31619" xr:uid="{00AB8469-BCD5-4B72-AAC6-ADB742AEBC2C}"/>
    <cellStyle name="Comma 11 2 5 2 3" xfId="22566" xr:uid="{190507BB-0D07-4290-B21E-24341BE461AC}"/>
    <cellStyle name="Comma 11 2 5 3" xfId="7470" xr:uid="{AEBED1AE-9F2D-4638-9782-7E7FC9BB7EB0}"/>
    <cellStyle name="Comma 11 2 5 3 2" xfId="16523" xr:uid="{5FE4551B-8B22-48DA-8521-ECEFB06D7FCD}"/>
    <cellStyle name="Comma 11 2 5 3 2 2" xfId="34633" xr:uid="{2ABE9428-EDC4-49A3-94E0-1D383ECC4AFF}"/>
    <cellStyle name="Comma 11 2 5 3 3" xfId="25580" xr:uid="{4773C074-5E02-46A2-91E1-C1513609B7ED}"/>
    <cellStyle name="Comma 11 2 5 4" xfId="10491" xr:uid="{90352472-DF6D-4461-987D-C4ED6AA335F7}"/>
    <cellStyle name="Comma 11 2 5 4 2" xfId="28601" xr:uid="{5959F50F-7E8C-47CA-8E13-37FA23C52F87}"/>
    <cellStyle name="Comma 11 2 5 5" xfId="19548" xr:uid="{42500B17-2183-4730-80EB-C81B60B2EE9B}"/>
    <cellStyle name="Comma 11 2 6" xfId="2381" xr:uid="{D3B5D273-7283-44F7-8386-BD5AD325BCA9}"/>
    <cellStyle name="Comma 11 2 6 2" xfId="5460" xr:uid="{854EF68D-205E-4A85-926B-07E5F885E56B}"/>
    <cellStyle name="Comma 11 2 6 2 2" xfId="14513" xr:uid="{4CB9003E-A63F-4F72-88A8-AE63BFBEDBBD}"/>
    <cellStyle name="Comma 11 2 6 2 2 2" xfId="32623" xr:uid="{DEAB8B22-1110-4C4B-8BE3-51B28B6ABC98}"/>
    <cellStyle name="Comma 11 2 6 2 3" xfId="23570" xr:uid="{C724936D-2F8E-42A3-AF72-844FD981A070}"/>
    <cellStyle name="Comma 11 2 6 3" xfId="8474" xr:uid="{941B45AD-C0A9-42CE-94C7-1D7E1ACDC343}"/>
    <cellStyle name="Comma 11 2 6 3 2" xfId="17527" xr:uid="{35E52268-1702-416B-BF67-4418AF90FE07}"/>
    <cellStyle name="Comma 11 2 6 3 2 2" xfId="35637" xr:uid="{D12ECD55-C02D-49D6-BF35-68D7959A0454}"/>
    <cellStyle name="Comma 11 2 6 3 3" xfId="26584" xr:uid="{E002BD5C-7825-48C8-9B04-A52891BB46F4}"/>
    <cellStyle name="Comma 11 2 6 4" xfId="11495" xr:uid="{ADB1D7CA-4FA6-4331-979C-E5F65823D0C3}"/>
    <cellStyle name="Comma 11 2 6 4 2" xfId="29605" xr:uid="{C90021E7-077B-4A95-BFD7-D54067032E38}"/>
    <cellStyle name="Comma 11 2 6 5" xfId="20552" xr:uid="{0E2DD5CB-3C30-46AD-AABE-FA5C62853975}"/>
    <cellStyle name="Comma 11 2 7" xfId="3450" xr:uid="{6D56384C-D035-4947-A936-5915E0C9192C}"/>
    <cellStyle name="Comma 11 2 7 2" xfId="12503" xr:uid="{2572040C-311F-41EB-9860-8632C9C24205}"/>
    <cellStyle name="Comma 11 2 7 2 2" xfId="30613" xr:uid="{861E4C51-3035-4E4C-8D50-6E5152940C01}"/>
    <cellStyle name="Comma 11 2 7 3" xfId="21560" xr:uid="{ADD23A91-AEE8-41F7-A892-BF33802418A3}"/>
    <cellStyle name="Comma 11 2 8" xfId="6464" xr:uid="{D40179BA-9666-4C64-B7AA-02F81B5FFFE3}"/>
    <cellStyle name="Comma 11 2 8 2" xfId="15517" xr:uid="{02F41EB0-A86C-411E-B2FD-EB98A2C399B5}"/>
    <cellStyle name="Comma 11 2 8 2 2" xfId="33627" xr:uid="{D061D317-02A8-49F4-8D67-975A83048E9A}"/>
    <cellStyle name="Comma 11 2 8 3" xfId="24574" xr:uid="{2925BB09-5929-4284-97FE-2C7A4E0EEA5E}"/>
    <cellStyle name="Comma 11 2 9" xfId="9484" xr:uid="{5E44DB16-E7F9-4594-9B53-C87FA2A7F6AC}"/>
    <cellStyle name="Comma 11 2 9 2" xfId="27594" xr:uid="{797BCAB3-02EC-45E8-8142-8F9050A1F4F5}"/>
    <cellStyle name="Comma 11 3" xfId="501" xr:uid="{3DA28367-9A53-439A-A644-EDDF9F4415FE}"/>
    <cellStyle name="Comma 11 3 2" xfId="604" xr:uid="{624F7106-E537-430A-AC8D-1686FD8C2337}"/>
    <cellStyle name="Comma 11 3 2 2" xfId="1608" xr:uid="{2CC51B47-F198-4AC0-8FE4-0ADD2CDAA978}"/>
    <cellStyle name="Comma 11 3 2 2 2" xfId="4687" xr:uid="{D75F9D04-6124-4848-BCDF-17805111CB2B}"/>
    <cellStyle name="Comma 11 3 2 2 2 2" xfId="13740" xr:uid="{B4AC0E52-1A3C-4EC0-8103-EC78C8294BDB}"/>
    <cellStyle name="Comma 11 3 2 2 2 2 2" xfId="31850" xr:uid="{0F4FA117-0271-4413-A838-0BB935E1ECCD}"/>
    <cellStyle name="Comma 11 3 2 2 2 3" xfId="22797" xr:uid="{5086CDC7-2FC1-406E-B8C8-79EDC7C91347}"/>
    <cellStyle name="Comma 11 3 2 2 3" xfId="7701" xr:uid="{5AF8BDCC-CFC4-4A90-B953-151B28E38263}"/>
    <cellStyle name="Comma 11 3 2 2 3 2" xfId="16754" xr:uid="{C1B6BF29-2633-4D8F-8C33-FF3CFDC986E9}"/>
    <cellStyle name="Comma 11 3 2 2 3 2 2" xfId="34864" xr:uid="{ABE817D7-9D05-49A7-949D-8D5C7C3F8ECB}"/>
    <cellStyle name="Comma 11 3 2 2 3 3" xfId="25811" xr:uid="{1AD6F5F7-DBEF-423B-B80A-B1E55D3BF1FA}"/>
    <cellStyle name="Comma 11 3 2 2 4" xfId="10722" xr:uid="{A581B7A9-B6D6-47D5-8870-33D9AD7E298B}"/>
    <cellStyle name="Comma 11 3 2 2 4 2" xfId="28832" xr:uid="{791CF54F-799B-4B3F-849C-56F32BABCE78}"/>
    <cellStyle name="Comma 11 3 2 2 5" xfId="19779" xr:uid="{CABC4A7D-BBE5-49F3-BAF9-027944C1968D}"/>
    <cellStyle name="Comma 11 3 2 3" xfId="2612" xr:uid="{3ACA191C-4DDE-4C48-8420-D0EA524BBC23}"/>
    <cellStyle name="Comma 11 3 2 3 2" xfId="5691" xr:uid="{C236E302-6DDC-4690-BC81-A9B73FA76AA1}"/>
    <cellStyle name="Comma 11 3 2 3 2 2" xfId="14744" xr:uid="{330C5DFF-B434-45DB-97CE-03005B03B519}"/>
    <cellStyle name="Comma 11 3 2 3 2 2 2" xfId="32854" xr:uid="{C217F469-1BB0-4DFB-8C41-DDC9E0856F15}"/>
    <cellStyle name="Comma 11 3 2 3 2 3" xfId="23801" xr:uid="{8153E3E8-2B9E-4B40-B65A-0B47B5830B10}"/>
    <cellStyle name="Comma 11 3 2 3 3" xfId="8705" xr:uid="{090ECDB9-F2F3-4460-B12A-9DF1CA4A9F6C}"/>
    <cellStyle name="Comma 11 3 2 3 3 2" xfId="17758" xr:uid="{EEA655FA-6AE1-4CBC-B7EF-9E0E0365AB19}"/>
    <cellStyle name="Comma 11 3 2 3 3 2 2" xfId="35868" xr:uid="{AAC96F71-C320-42B4-B807-7358BFCAE413}"/>
    <cellStyle name="Comma 11 3 2 3 3 3" xfId="26815" xr:uid="{5DF7FD20-6041-4240-A24C-D9570EEF576C}"/>
    <cellStyle name="Comma 11 3 2 3 4" xfId="11726" xr:uid="{83E1DE5B-688C-4D7D-B77B-54C565219930}"/>
    <cellStyle name="Comma 11 3 2 3 4 2" xfId="29836" xr:uid="{29DA726C-987E-4A66-984F-ECE16E162312}"/>
    <cellStyle name="Comma 11 3 2 3 5" xfId="20783" xr:uid="{A838210D-A17D-4B5F-9124-3CCA9BE6759F}"/>
    <cellStyle name="Comma 11 3 2 4" xfId="3683" xr:uid="{F1F8BAF3-9263-4925-9858-C5B0462AEA48}"/>
    <cellStyle name="Comma 11 3 2 4 2" xfId="12736" xr:uid="{79404982-27DA-495E-BAEE-BFD5561216AE}"/>
    <cellStyle name="Comma 11 3 2 4 2 2" xfId="30846" xr:uid="{517AE3A2-DA3E-4E89-8239-F30A25F841B8}"/>
    <cellStyle name="Comma 11 3 2 4 3" xfId="21793" xr:uid="{1CDDFF35-1CEC-4684-BE7B-D7344213A27A}"/>
    <cellStyle name="Comma 11 3 2 5" xfId="6697" xr:uid="{A8FD8260-481A-47A6-A508-B255DAC2B5EF}"/>
    <cellStyle name="Comma 11 3 2 5 2" xfId="15750" xr:uid="{EC6C242B-863F-4D4A-87F7-874F78FD93C2}"/>
    <cellStyle name="Comma 11 3 2 5 2 2" xfId="33860" xr:uid="{686D72B5-9902-46CB-894D-64228909EBE1}"/>
    <cellStyle name="Comma 11 3 2 5 3" xfId="24807" xr:uid="{7C190482-C29A-4F42-9831-234483D187A9}"/>
    <cellStyle name="Comma 11 3 2 6" xfId="9718" xr:uid="{D563D19B-282E-4D85-A8B2-C7B17ABE4975}"/>
    <cellStyle name="Comma 11 3 2 6 2" xfId="27828" xr:uid="{029821FD-AD01-4662-B1A9-4429D9627AE4}"/>
    <cellStyle name="Comma 11 3 2 7" xfId="18775" xr:uid="{BC21B156-9164-4E34-A678-4158F1066463}"/>
    <cellStyle name="Comma 11 3 3" xfId="605" xr:uid="{F0556F39-E320-4B72-AC8D-19126A0CD615}"/>
    <cellStyle name="Comma 11 3 3 2" xfId="1609" xr:uid="{4985864D-83B4-4734-8344-9341969C23C3}"/>
    <cellStyle name="Comma 11 3 3 2 2" xfId="4688" xr:uid="{28A589A3-8A11-400D-AD9A-E4EFED4735EE}"/>
    <cellStyle name="Comma 11 3 3 2 2 2" xfId="13741" xr:uid="{6D2A4733-E4C3-4606-8123-55073C604EE9}"/>
    <cellStyle name="Comma 11 3 3 2 2 2 2" xfId="31851" xr:uid="{4A9BAB18-4220-4566-8D46-3BC7AA7E63A9}"/>
    <cellStyle name="Comma 11 3 3 2 2 3" xfId="22798" xr:uid="{0732039E-C304-4E86-B979-A792B19BB97C}"/>
    <cellStyle name="Comma 11 3 3 2 3" xfId="7702" xr:uid="{56094BB0-0F3E-4C04-854F-C867328A1E87}"/>
    <cellStyle name="Comma 11 3 3 2 3 2" xfId="16755" xr:uid="{AE86E52E-3C1A-4193-8821-04DA4F9AA73B}"/>
    <cellStyle name="Comma 11 3 3 2 3 2 2" xfId="34865" xr:uid="{FB84784B-C213-4203-9717-098F1491B375}"/>
    <cellStyle name="Comma 11 3 3 2 3 3" xfId="25812" xr:uid="{239F2997-A637-4151-B6A9-3F7A276F26FD}"/>
    <cellStyle name="Comma 11 3 3 2 4" xfId="10723" xr:uid="{132786AB-4A39-4783-9C3A-16F35998D579}"/>
    <cellStyle name="Comma 11 3 3 2 4 2" xfId="28833" xr:uid="{BBE48425-2CCA-4F2A-BC2C-F9DC41D4B456}"/>
    <cellStyle name="Comma 11 3 3 2 5" xfId="19780" xr:uid="{0D15E6D3-965D-4AA0-AF36-2A14A72D83BC}"/>
    <cellStyle name="Comma 11 3 3 3" xfId="2613" xr:uid="{639D1336-EA82-4AA1-A50E-9BF68B6420DD}"/>
    <cellStyle name="Comma 11 3 3 3 2" xfId="5692" xr:uid="{9D487D77-FA77-4143-8219-58F81CBE0679}"/>
    <cellStyle name="Comma 11 3 3 3 2 2" xfId="14745" xr:uid="{C033310D-D9FC-4108-936F-755DD177B062}"/>
    <cellStyle name="Comma 11 3 3 3 2 2 2" xfId="32855" xr:uid="{E3B933AD-62FC-4FA5-9FC4-3FD7BA6E19D2}"/>
    <cellStyle name="Comma 11 3 3 3 2 3" xfId="23802" xr:uid="{A0B5D26C-E497-4423-9D44-204BEFABFFBE}"/>
    <cellStyle name="Comma 11 3 3 3 3" xfId="8706" xr:uid="{2814AEEA-0FBF-4A79-921A-D0FDDF8E6FCE}"/>
    <cellStyle name="Comma 11 3 3 3 3 2" xfId="17759" xr:uid="{4CFAC44B-9BC7-4762-B3C2-4DC1629503BF}"/>
    <cellStyle name="Comma 11 3 3 3 3 2 2" xfId="35869" xr:uid="{27D0E345-400D-4500-9948-DAA00AB5E1DA}"/>
    <cellStyle name="Comma 11 3 3 3 3 3" xfId="26816" xr:uid="{55C8424D-3D6B-4C19-98C9-05C62E2E1BD6}"/>
    <cellStyle name="Comma 11 3 3 3 4" xfId="11727" xr:uid="{3F24CDCB-24BF-40D1-BF65-4407B1A809FC}"/>
    <cellStyle name="Comma 11 3 3 3 4 2" xfId="29837" xr:uid="{7BA1349D-6EAA-4709-BFB4-6696E19F2D68}"/>
    <cellStyle name="Comma 11 3 3 3 5" xfId="20784" xr:uid="{49F1FB4A-A8D7-4EB7-AA9C-E3739B6A1BE6}"/>
    <cellStyle name="Comma 11 3 3 4" xfId="3684" xr:uid="{6DC026BD-D5FF-48C6-A0FA-669DB5A6FA31}"/>
    <cellStyle name="Comma 11 3 3 4 2" xfId="12737" xr:uid="{EF26E146-1BE7-4D96-8E3B-A0C9D4926E38}"/>
    <cellStyle name="Comma 11 3 3 4 2 2" xfId="30847" xr:uid="{0FFFD433-B706-4283-B28C-90425BF4BE9E}"/>
    <cellStyle name="Comma 11 3 3 4 3" xfId="21794" xr:uid="{A0366835-3F31-43FA-B99C-E15A48E547AF}"/>
    <cellStyle name="Comma 11 3 3 5" xfId="6698" xr:uid="{FBB134D1-FDCD-4947-A3EB-5FDC14BA950D}"/>
    <cellStyle name="Comma 11 3 3 5 2" xfId="15751" xr:uid="{034D77D8-BDD6-4A2F-8BBE-5D8326ECAC97}"/>
    <cellStyle name="Comma 11 3 3 5 2 2" xfId="33861" xr:uid="{C96D5B51-7D00-487E-833F-BC04F2AD1762}"/>
    <cellStyle name="Comma 11 3 3 5 3" xfId="24808" xr:uid="{9E98D39E-59A5-4E7E-AAE8-0943C110DF2F}"/>
    <cellStyle name="Comma 11 3 3 6" xfId="9719" xr:uid="{1603C1D9-2361-40F6-8AE2-AFD7E36DDB11}"/>
    <cellStyle name="Comma 11 3 3 6 2" xfId="27829" xr:uid="{7B800A88-624D-4295-B468-F1C2AE64EDB8}"/>
    <cellStyle name="Comma 11 3 3 7" xfId="18776" xr:uid="{E8FA6FDC-9BE2-45A6-8D38-957BB2E2B063}"/>
    <cellStyle name="Comma 11 3 4" xfId="1509" xr:uid="{4158611F-47EE-4453-9130-EFFFC9ACDCBF}"/>
    <cellStyle name="Comma 11 3 4 2" xfId="4588" xr:uid="{D5F26658-A6BF-4D59-9490-572706057197}"/>
    <cellStyle name="Comma 11 3 4 2 2" xfId="13641" xr:uid="{DD43635E-DE31-439C-913A-D033091C1E06}"/>
    <cellStyle name="Comma 11 3 4 2 2 2" xfId="31751" xr:uid="{D2C69C10-FA06-436D-A87A-FEF7C1470FDC}"/>
    <cellStyle name="Comma 11 3 4 2 3" xfId="22698" xr:uid="{572624CB-B09F-4E56-8D1A-392B8FE4A8A1}"/>
    <cellStyle name="Comma 11 3 4 3" xfId="7602" xr:uid="{A33280AC-4DDE-4C57-B925-F14A1853D6D6}"/>
    <cellStyle name="Comma 11 3 4 3 2" xfId="16655" xr:uid="{2E0F4EA1-6D34-4E0C-AB5D-39ABAD0CE9AB}"/>
    <cellStyle name="Comma 11 3 4 3 2 2" xfId="34765" xr:uid="{0E606E12-BAF1-474A-BCF2-E825BAEA6DC6}"/>
    <cellStyle name="Comma 11 3 4 3 3" xfId="25712" xr:uid="{65F78BBB-2E07-4E47-97C8-A798EBEDCD03}"/>
    <cellStyle name="Comma 11 3 4 4" xfId="10623" xr:uid="{50A8D91B-4635-4424-8BC5-118262B28727}"/>
    <cellStyle name="Comma 11 3 4 4 2" xfId="28733" xr:uid="{91431399-EC69-4C33-8EBA-0C4810BBF32F}"/>
    <cellStyle name="Comma 11 3 4 5" xfId="19680" xr:uid="{1FE206F5-2C7B-4539-82B5-A5CC7F51E0D2}"/>
    <cellStyle name="Comma 11 3 5" xfId="2513" xr:uid="{EF83457C-39DA-4D8D-92FF-D5D790B18855}"/>
    <cellStyle name="Comma 11 3 5 2" xfId="5592" xr:uid="{C55915DA-AECE-4A05-AFC8-7FD7D10D4250}"/>
    <cellStyle name="Comma 11 3 5 2 2" xfId="14645" xr:uid="{D43AC69B-854D-49FB-A102-DA4A52F7495A}"/>
    <cellStyle name="Comma 11 3 5 2 2 2" xfId="32755" xr:uid="{B1C19B28-56BB-4598-A8A2-9FCFFEB7C05E}"/>
    <cellStyle name="Comma 11 3 5 2 3" xfId="23702" xr:uid="{72644D87-7C24-44CB-A20A-10A98CF41AC0}"/>
    <cellStyle name="Comma 11 3 5 3" xfId="8606" xr:uid="{BAFEEB85-68EA-4971-BCFC-07131ED77A74}"/>
    <cellStyle name="Comma 11 3 5 3 2" xfId="17659" xr:uid="{73C6A6B4-8A56-4593-A0F3-8942BE50914F}"/>
    <cellStyle name="Comma 11 3 5 3 2 2" xfId="35769" xr:uid="{68B8DACD-7E17-469A-A858-FAE614B092DF}"/>
    <cellStyle name="Comma 11 3 5 3 3" xfId="26716" xr:uid="{18AB2614-CED8-411D-9B32-DA590D7458DB}"/>
    <cellStyle name="Comma 11 3 5 4" xfId="11627" xr:uid="{3AFD6362-AEF1-4DBF-891C-3C928A73E5A5}"/>
    <cellStyle name="Comma 11 3 5 4 2" xfId="29737" xr:uid="{A1B31757-AC68-4334-9B07-C06D3DF57ADE}"/>
    <cellStyle name="Comma 11 3 5 5" xfId="20684" xr:uid="{A1362309-A4FB-47C6-ADD9-08BDFB1ED40F}"/>
    <cellStyle name="Comma 11 3 6" xfId="3583" xr:uid="{16F3731B-4348-4339-87FD-44B980D0B8AE}"/>
    <cellStyle name="Comma 11 3 6 2" xfId="12636" xr:uid="{0545C9E1-2ECC-4E3A-BE1E-FABF9899FCFA}"/>
    <cellStyle name="Comma 11 3 6 2 2" xfId="30746" xr:uid="{46367675-39A9-4226-BCA0-D07093DCEA55}"/>
    <cellStyle name="Comma 11 3 6 3" xfId="21693" xr:uid="{7895A10F-D253-4980-825A-6528A6A7BB4C}"/>
    <cellStyle name="Comma 11 3 7" xfId="6597" xr:uid="{EFF49EB6-ABCC-4EA9-A297-973A09DD8FF0}"/>
    <cellStyle name="Comma 11 3 7 2" xfId="15650" xr:uid="{719AD21A-AE3F-4A9F-8F55-45C843BE514A}"/>
    <cellStyle name="Comma 11 3 7 2 2" xfId="33760" xr:uid="{B91BBE25-ED45-4C70-BB66-B8ED235C2E42}"/>
    <cellStyle name="Comma 11 3 7 3" xfId="24707" xr:uid="{45F6F169-2B36-47F6-99DB-6C67120EA229}"/>
    <cellStyle name="Comma 11 3 8" xfId="9617" xr:uid="{C292FFB6-D2A0-4624-970E-B95776BC1324}"/>
    <cellStyle name="Comma 11 3 8 2" xfId="27727" xr:uid="{16261598-FC70-429A-B193-4EDE05DF219A}"/>
    <cellStyle name="Comma 11 3 9" xfId="18674" xr:uid="{B59E9B0B-DD14-4ED8-8080-503F30D130E3}"/>
    <cellStyle name="Comma 11 4" xfId="606" xr:uid="{74F46C9C-7E4D-4474-B490-484671E4C8D7}"/>
    <cellStyle name="Comma 11 4 2" xfId="1610" xr:uid="{C2217FDB-8D58-401D-9B48-4BDF513CE105}"/>
    <cellStyle name="Comma 11 4 2 2" xfId="4689" xr:uid="{754E4653-9CDC-4B52-B5B2-366BC10AB306}"/>
    <cellStyle name="Comma 11 4 2 2 2" xfId="13742" xr:uid="{C223E433-CA23-4B68-80BB-32CBE68B707B}"/>
    <cellStyle name="Comma 11 4 2 2 2 2" xfId="31852" xr:uid="{4A907D65-AC69-4849-899E-383A65C2F758}"/>
    <cellStyle name="Comma 11 4 2 2 3" xfId="22799" xr:uid="{08852D33-B59E-416A-A981-A20B0B0DCA5A}"/>
    <cellStyle name="Comma 11 4 2 3" xfId="7703" xr:uid="{32E81A45-D6BF-4E20-9765-D3B5994FAC88}"/>
    <cellStyle name="Comma 11 4 2 3 2" xfId="16756" xr:uid="{57FD9D83-9AC8-4E95-8548-0B64906AD545}"/>
    <cellStyle name="Comma 11 4 2 3 2 2" xfId="34866" xr:uid="{8EE3BE6E-AA0A-4B6C-9D98-EA7A955D566C}"/>
    <cellStyle name="Comma 11 4 2 3 3" xfId="25813" xr:uid="{3C33A6F6-C16F-4850-A011-3BE6B027008C}"/>
    <cellStyle name="Comma 11 4 2 4" xfId="10724" xr:uid="{24B41CFA-6CCB-4143-882B-B9866E804773}"/>
    <cellStyle name="Comma 11 4 2 4 2" xfId="28834" xr:uid="{96FE375F-C100-4488-9D64-62C730D0D8D8}"/>
    <cellStyle name="Comma 11 4 2 5" xfId="19781" xr:uid="{41DB6BAC-A1A7-4CBC-B90B-2EAF5B6DE8F9}"/>
    <cellStyle name="Comma 11 4 3" xfId="2614" xr:uid="{7DDF045A-A261-4C99-8FCC-28B1BB9882B1}"/>
    <cellStyle name="Comma 11 4 3 2" xfId="5693" xr:uid="{40414ECC-39C7-4EAA-A3BF-F9036E01DB07}"/>
    <cellStyle name="Comma 11 4 3 2 2" xfId="14746" xr:uid="{885A955C-2377-43BB-A51E-914652C802A3}"/>
    <cellStyle name="Comma 11 4 3 2 2 2" xfId="32856" xr:uid="{F252E0B0-6366-4D64-909D-B40A2D32A8F1}"/>
    <cellStyle name="Comma 11 4 3 2 3" xfId="23803" xr:uid="{10271C4D-2613-43BF-BBE7-08C4D81DBBA0}"/>
    <cellStyle name="Comma 11 4 3 3" xfId="8707" xr:uid="{A8629124-769C-4ACE-B3DE-020119D47B85}"/>
    <cellStyle name="Comma 11 4 3 3 2" xfId="17760" xr:uid="{FAB1B67C-E590-4D1D-919B-DE055B29F921}"/>
    <cellStyle name="Comma 11 4 3 3 2 2" xfId="35870" xr:uid="{94D62DF8-29CB-45F8-AD79-94428247F2A7}"/>
    <cellStyle name="Comma 11 4 3 3 3" xfId="26817" xr:uid="{99791470-DC3C-43AF-A847-60DD3BE9B5C5}"/>
    <cellStyle name="Comma 11 4 3 4" xfId="11728" xr:uid="{0D417ECF-F638-44C4-AA57-8BBEE8154F80}"/>
    <cellStyle name="Comma 11 4 3 4 2" xfId="29838" xr:uid="{81534283-A810-456F-BE40-953E9CBDDF32}"/>
    <cellStyle name="Comma 11 4 3 5" xfId="20785" xr:uid="{DD863EAB-63EB-45FF-8C15-7FDD8CDC6BE6}"/>
    <cellStyle name="Comma 11 4 4" xfId="3685" xr:uid="{13BF1CAF-39EC-4345-9887-643680FA2393}"/>
    <cellStyle name="Comma 11 4 4 2" xfId="12738" xr:uid="{F7351BAA-EDA5-4CFD-A6C4-5C4FF74E590D}"/>
    <cellStyle name="Comma 11 4 4 2 2" xfId="30848" xr:uid="{DD4FC85C-BEA5-4C30-AA3B-BC3AB725641D}"/>
    <cellStyle name="Comma 11 4 4 3" xfId="21795" xr:uid="{30AB6923-1AF9-4169-BE69-3A226ABC1EFC}"/>
    <cellStyle name="Comma 11 4 5" xfId="6699" xr:uid="{EC09FA8C-2EA2-44EE-8488-91E2DC0EE803}"/>
    <cellStyle name="Comma 11 4 5 2" xfId="15752" xr:uid="{6FBB4FE5-3910-431E-ADD3-E4CC5383CA31}"/>
    <cellStyle name="Comma 11 4 5 2 2" xfId="33862" xr:uid="{65A1B179-1244-42B0-BEC4-19B2128A6056}"/>
    <cellStyle name="Comma 11 4 5 3" xfId="24809" xr:uid="{632093BB-FBB4-497B-9CBD-C8A95C7AB1C6}"/>
    <cellStyle name="Comma 11 4 6" xfId="9720" xr:uid="{10FB635C-CF62-4D78-BC46-4754E0AD1884}"/>
    <cellStyle name="Comma 11 4 6 2" xfId="27830" xr:uid="{9E05D036-F045-42C4-B93F-090F1F692A04}"/>
    <cellStyle name="Comma 11 4 7" xfId="18777" xr:uid="{BA4E818C-7755-4D4C-BC4A-F17C3471C74B}"/>
    <cellStyle name="Comma 11 5" xfId="607" xr:uid="{A9B25526-D1E3-43D4-A763-2E52EAEEAE02}"/>
    <cellStyle name="Comma 11 5 2" xfId="1611" xr:uid="{23CC0C65-9B73-43DF-BB58-5C40B5D0197C}"/>
    <cellStyle name="Comma 11 5 2 2" xfId="4690" xr:uid="{F4B10102-7954-4293-83AA-5D9C182D14D5}"/>
    <cellStyle name="Comma 11 5 2 2 2" xfId="13743" xr:uid="{49BEC0E6-E99D-44CB-8D8F-04D3A720C3F9}"/>
    <cellStyle name="Comma 11 5 2 2 2 2" xfId="31853" xr:uid="{99CFBABA-AFE0-4228-AD5C-17E67F22F5C9}"/>
    <cellStyle name="Comma 11 5 2 2 3" xfId="22800" xr:uid="{FEB6591D-2FB3-4F45-8741-023D1C4AE8C8}"/>
    <cellStyle name="Comma 11 5 2 3" xfId="7704" xr:uid="{D8188F6E-F484-41CE-9CA5-22E8F370BDE1}"/>
    <cellStyle name="Comma 11 5 2 3 2" xfId="16757" xr:uid="{4C895775-E0B3-4A87-AB17-B274C4BA8EC0}"/>
    <cellStyle name="Comma 11 5 2 3 2 2" xfId="34867" xr:uid="{2FEB27D3-608B-4700-A03D-CF26E8C80BA6}"/>
    <cellStyle name="Comma 11 5 2 3 3" xfId="25814" xr:uid="{0247148C-3871-439C-AF16-7EC766680A30}"/>
    <cellStyle name="Comma 11 5 2 4" xfId="10725" xr:uid="{A24D0A28-FA6B-4E10-888E-6C19E0183AEB}"/>
    <cellStyle name="Comma 11 5 2 4 2" xfId="28835" xr:uid="{1F2CB0CF-EC7B-458E-99B4-CA7681CF1B83}"/>
    <cellStyle name="Comma 11 5 2 5" xfId="19782" xr:uid="{D0F5B87A-BAA2-4A5A-AA51-64890CB0C28D}"/>
    <cellStyle name="Comma 11 5 3" xfId="2615" xr:uid="{55818776-0E89-4E16-A6B8-BA714BC30623}"/>
    <cellStyle name="Comma 11 5 3 2" xfId="5694" xr:uid="{B5C569F4-061A-4C8C-9684-CBF3FDF14CFA}"/>
    <cellStyle name="Comma 11 5 3 2 2" xfId="14747" xr:uid="{406DB35E-1812-4FCF-A213-5612E6F946E5}"/>
    <cellStyle name="Comma 11 5 3 2 2 2" xfId="32857" xr:uid="{E1BA3639-0C1B-42EA-A26B-AB2B9EA99ED7}"/>
    <cellStyle name="Comma 11 5 3 2 3" xfId="23804" xr:uid="{2A615329-DFC2-4AFB-9AB7-DAE44B56454B}"/>
    <cellStyle name="Comma 11 5 3 3" xfId="8708" xr:uid="{42DE6809-6E84-4854-96D9-56F08F0F366D}"/>
    <cellStyle name="Comma 11 5 3 3 2" xfId="17761" xr:uid="{64031C81-4835-4BE3-9F43-D05EAD92D391}"/>
    <cellStyle name="Comma 11 5 3 3 2 2" xfId="35871" xr:uid="{7CA87811-94CA-46C3-AD62-3F656A41627A}"/>
    <cellStyle name="Comma 11 5 3 3 3" xfId="26818" xr:uid="{9EDEF6A6-0C9A-479B-8884-204959C88ED0}"/>
    <cellStyle name="Comma 11 5 3 4" xfId="11729" xr:uid="{C1DC9588-798D-4303-A6D6-6644BC19C59F}"/>
    <cellStyle name="Comma 11 5 3 4 2" xfId="29839" xr:uid="{03BCD8B5-EED9-4711-ACB4-5FF317886FAA}"/>
    <cellStyle name="Comma 11 5 3 5" xfId="20786" xr:uid="{9C69E6B2-771E-4447-8D77-F680B3F7E4B1}"/>
    <cellStyle name="Comma 11 5 4" xfId="3686" xr:uid="{0C4EF4F3-ED0E-49B2-A198-7E02E6D9702B}"/>
    <cellStyle name="Comma 11 5 4 2" xfId="12739" xr:uid="{B6AAC17E-1BA8-44A6-8E77-F6AE64A99E39}"/>
    <cellStyle name="Comma 11 5 4 2 2" xfId="30849" xr:uid="{D21E3935-7669-45EE-9703-4CD8DC19E441}"/>
    <cellStyle name="Comma 11 5 4 3" xfId="21796" xr:uid="{7E7F10DB-6A53-487B-8C97-A8BEB330F737}"/>
    <cellStyle name="Comma 11 5 5" xfId="6700" xr:uid="{91D7E9FA-071F-461B-98C3-FFCE761F4711}"/>
    <cellStyle name="Comma 11 5 5 2" xfId="15753" xr:uid="{A6A23E05-9395-479B-AEEF-655162463C35}"/>
    <cellStyle name="Comma 11 5 5 2 2" xfId="33863" xr:uid="{96FE2879-214C-45BE-81AB-BE48A2A8CE29}"/>
    <cellStyle name="Comma 11 5 5 3" xfId="24810" xr:uid="{1AE588CE-2DBB-46E8-948F-C20057ED10BF}"/>
    <cellStyle name="Comma 11 5 6" xfId="9721" xr:uid="{31678301-0EC5-4C66-B839-FB5E8C2954E1}"/>
    <cellStyle name="Comma 11 5 6 2" xfId="27831" xr:uid="{12903D4D-A935-44DF-8CCB-1C5A9B2DF507}"/>
    <cellStyle name="Comma 11 5 7" xfId="18778" xr:uid="{4A887C08-1655-4649-BB1B-10F7EAFC5C16}"/>
    <cellStyle name="Comma 11 6" xfId="1338" xr:uid="{5E5BBFB2-67A9-4E11-B761-4472CC3B0708}"/>
    <cellStyle name="Comma 11 6 2" xfId="4417" xr:uid="{35B6079B-23D6-4255-9C8F-509CF8530AB9}"/>
    <cellStyle name="Comma 11 6 2 2" xfId="13470" xr:uid="{4DE852DC-6503-4E0E-BAD2-9EECE38D8BDD}"/>
    <cellStyle name="Comma 11 6 2 2 2" xfId="31580" xr:uid="{C4685662-C396-499E-A749-48FC75B38A1A}"/>
    <cellStyle name="Comma 11 6 2 3" xfId="22527" xr:uid="{85AB0316-1D7C-4C17-BF13-8780BDB4EF99}"/>
    <cellStyle name="Comma 11 6 3" xfId="7431" xr:uid="{8E1CF1EF-F5D0-4735-A29D-08FB50DD3139}"/>
    <cellStyle name="Comma 11 6 3 2" xfId="16484" xr:uid="{7116172D-1BDA-4A2B-AD0A-429A17C27D15}"/>
    <cellStyle name="Comma 11 6 3 2 2" xfId="34594" xr:uid="{E418BB9F-3F4B-48C5-8970-E86B9394A22A}"/>
    <cellStyle name="Comma 11 6 3 3" xfId="25541" xr:uid="{41E9A32F-C9B5-418A-8B91-696FB5E2705F}"/>
    <cellStyle name="Comma 11 6 4" xfId="10452" xr:uid="{91B3F34E-FE70-45C6-8BC4-5946E3819ED2}"/>
    <cellStyle name="Comma 11 6 4 2" xfId="28562" xr:uid="{55E674BE-02D2-4DDE-B32B-022C9AE08D13}"/>
    <cellStyle name="Comma 11 6 5" xfId="19509" xr:uid="{467D35D9-37B8-4DF8-80FE-1CED8DB87111}"/>
    <cellStyle name="Comma 11 7" xfId="2342" xr:uid="{6FF0D209-3DED-4043-82F5-3A68CD438ACA}"/>
    <cellStyle name="Comma 11 7 2" xfId="5421" xr:uid="{3D404D6B-47D9-46DD-8545-237A0701A3B3}"/>
    <cellStyle name="Comma 11 7 2 2" xfId="14474" xr:uid="{18C18FE7-A6E1-4281-ABC0-58B02D483F53}"/>
    <cellStyle name="Comma 11 7 2 2 2" xfId="32584" xr:uid="{04DDBC50-6398-4550-B929-56E827B36E3A}"/>
    <cellStyle name="Comma 11 7 2 3" xfId="23531" xr:uid="{D2A46DD6-76E8-4539-935C-09F71CBC32AB}"/>
    <cellStyle name="Comma 11 7 3" xfId="8435" xr:uid="{CA5DCD3A-E8F6-4BEB-BC9C-FB92A12C97DE}"/>
    <cellStyle name="Comma 11 7 3 2" xfId="17488" xr:uid="{1EB4579A-2322-463F-AC70-D82470927CB4}"/>
    <cellStyle name="Comma 11 7 3 2 2" xfId="35598" xr:uid="{B7190F4C-4EC1-43D0-ABCA-83D6BAE213CC}"/>
    <cellStyle name="Comma 11 7 3 3" xfId="26545" xr:uid="{81918DFA-E82B-4D76-AA1A-1443E31B7873}"/>
    <cellStyle name="Comma 11 7 4" xfId="11456" xr:uid="{61EDDD4D-6729-4309-9C10-84B376046752}"/>
    <cellStyle name="Comma 11 7 4 2" xfId="29566" xr:uid="{160376AE-D1D0-4DB9-B1AB-6E1631DE6CDC}"/>
    <cellStyle name="Comma 11 7 5" xfId="20513" xr:uid="{8C9C89AD-A34E-4246-A9CD-02B9E4A82D41}"/>
    <cellStyle name="Comma 11 8" xfId="3411" xr:uid="{E0CC69C8-4A0F-43A6-AC72-F0F3B961AD85}"/>
    <cellStyle name="Comma 11 8 2" xfId="12464" xr:uid="{C0DFEFA8-A7CF-4FD4-9942-1004CB220757}"/>
    <cellStyle name="Comma 11 8 2 2" xfId="30574" xr:uid="{E378013F-6187-4901-92FE-C0AAB16C1D36}"/>
    <cellStyle name="Comma 11 8 3" xfId="21521" xr:uid="{C4FD71E9-B30D-4A13-9079-CC10BFA2F2B3}"/>
    <cellStyle name="Comma 11 9" xfId="6425" xr:uid="{6211C4EB-914A-47DA-A95D-245BAA2FE08C}"/>
    <cellStyle name="Comma 11 9 2" xfId="15478" xr:uid="{A2A77F8F-7133-4875-874E-3C545738A5A9}"/>
    <cellStyle name="Comma 11 9 2 2" xfId="33588" xr:uid="{A0925372-FF7A-4AD2-98CA-15CC73B538D7}"/>
    <cellStyle name="Comma 11 9 3" xfId="24535" xr:uid="{2404E002-39BF-4AF9-B086-47A4B57D58C0}"/>
    <cellStyle name="Comma 12" xfId="156" xr:uid="{EFB909AE-F0F6-4510-B399-C7DDE75011DD}"/>
    <cellStyle name="Comma 12 10" xfId="6401" xr:uid="{7B4AA951-8C0B-4D5C-9B64-4931334622C3}"/>
    <cellStyle name="Comma 12 10 2" xfId="15454" xr:uid="{A676F9EB-8775-4E38-8385-987269A2B048}"/>
    <cellStyle name="Comma 12 10 2 2" xfId="33564" xr:uid="{8BD2C2E5-CCDA-418E-9F6D-3738D0AE7A35}"/>
    <cellStyle name="Comma 12 10 3" xfId="24511" xr:uid="{891FF45D-6024-450B-A854-19C333E08290}"/>
    <cellStyle name="Comma 12 11" xfId="9421" xr:uid="{5E724DC8-CA25-4016-BA0B-D8F127D3B26D}"/>
    <cellStyle name="Comma 12 11 2" xfId="27531" xr:uid="{37577DF8-4832-423C-8C13-6C52AEF842B6}"/>
    <cellStyle name="Comma 12 12" xfId="18478" xr:uid="{4E9E3D30-D866-44F4-969D-9B2419BAF76D}"/>
    <cellStyle name="Comma 12 2" xfId="227" xr:uid="{03EAD1E9-AD60-415F-BFAC-8EA4FDADABFF}"/>
    <cellStyle name="Comma 12 2 10" xfId="18500" xr:uid="{A1E61E62-8C8B-434D-85B4-90E63F79C724}"/>
    <cellStyle name="Comma 12 2 2" xfId="499" xr:uid="{BCB19BBD-9288-4FAA-9AD0-7A70B4B85FD8}"/>
    <cellStyle name="Comma 12 2 2 2" xfId="608" xr:uid="{3C9E3B93-573B-41A2-AA34-22C33B1F2E6B}"/>
    <cellStyle name="Comma 12 2 2 2 2" xfId="1612" xr:uid="{4BF39624-F442-412F-B260-2F415C5F3DEF}"/>
    <cellStyle name="Comma 12 2 2 2 2 2" xfId="4691" xr:uid="{C451C094-84CD-4137-B1C7-FD32D26E77B8}"/>
    <cellStyle name="Comma 12 2 2 2 2 2 2" xfId="13744" xr:uid="{7DD5994D-2989-4EBB-BE9C-0AF4D7897A33}"/>
    <cellStyle name="Comma 12 2 2 2 2 2 2 2" xfId="31854" xr:uid="{CC9BCBB9-27C5-4F76-9747-872FE49C3491}"/>
    <cellStyle name="Comma 12 2 2 2 2 2 3" xfId="22801" xr:uid="{880B2F95-6ADE-4B6C-A02E-3A13E39287EE}"/>
    <cellStyle name="Comma 12 2 2 2 2 3" xfId="7705" xr:uid="{F91FFBEE-9974-44E8-A0FA-4E08FA6869B7}"/>
    <cellStyle name="Comma 12 2 2 2 2 3 2" xfId="16758" xr:uid="{8E50D36D-6BC6-435E-923F-07B9F38A24BC}"/>
    <cellStyle name="Comma 12 2 2 2 2 3 2 2" xfId="34868" xr:uid="{028D9E13-26F4-4560-A9DE-EEB8CFA29907}"/>
    <cellStyle name="Comma 12 2 2 2 2 3 3" xfId="25815" xr:uid="{2DDDD596-E96A-4C9E-B190-0E5FA4825C24}"/>
    <cellStyle name="Comma 12 2 2 2 2 4" xfId="10726" xr:uid="{31D749AD-BE7D-4CCF-8445-59CA2B2978B3}"/>
    <cellStyle name="Comma 12 2 2 2 2 4 2" xfId="28836" xr:uid="{8A007AB3-D2E7-47DA-9D32-BCDFFF2FCAE1}"/>
    <cellStyle name="Comma 12 2 2 2 2 5" xfId="19783" xr:uid="{6A425406-8BFA-45C8-944D-9E2D8274AE0F}"/>
    <cellStyle name="Comma 12 2 2 2 3" xfId="2616" xr:uid="{BB9B0CFA-8015-4781-9F75-0627B1D0FC1E}"/>
    <cellStyle name="Comma 12 2 2 2 3 2" xfId="5695" xr:uid="{EB42938F-41EC-4368-B2D8-ED9969F02F63}"/>
    <cellStyle name="Comma 12 2 2 2 3 2 2" xfId="14748" xr:uid="{ADF3FDA6-B0A2-4FDA-A96D-4C9A13B43FDC}"/>
    <cellStyle name="Comma 12 2 2 2 3 2 2 2" xfId="32858" xr:uid="{89A141B6-2D10-4863-8084-C047F9031ADE}"/>
    <cellStyle name="Comma 12 2 2 2 3 2 3" xfId="23805" xr:uid="{4E8187D5-8669-4FF8-B2CA-8D0C3E4F54B7}"/>
    <cellStyle name="Comma 12 2 2 2 3 3" xfId="8709" xr:uid="{9B716F08-7BBE-4233-9973-4D8A61C0D385}"/>
    <cellStyle name="Comma 12 2 2 2 3 3 2" xfId="17762" xr:uid="{72CC8483-983E-433F-9DBA-114A9DA9D1D7}"/>
    <cellStyle name="Comma 12 2 2 2 3 3 2 2" xfId="35872" xr:uid="{84AA68FD-AC32-472F-8645-83B451B786CE}"/>
    <cellStyle name="Comma 12 2 2 2 3 3 3" xfId="26819" xr:uid="{A0E0161B-E875-457A-9203-053459D9E734}"/>
    <cellStyle name="Comma 12 2 2 2 3 4" xfId="11730" xr:uid="{0C32803D-4A2B-4FB3-88F3-7C3F7A20BBB0}"/>
    <cellStyle name="Comma 12 2 2 2 3 4 2" xfId="29840" xr:uid="{D0B66545-0B4E-40E4-A01A-BA15A7F6B34B}"/>
    <cellStyle name="Comma 12 2 2 2 3 5" xfId="20787" xr:uid="{6C5BA552-5AB2-4E18-9160-011CE3F3315F}"/>
    <cellStyle name="Comma 12 2 2 2 4" xfId="3687" xr:uid="{A2BC0E70-8DA0-4960-B159-2D7E5BF468DC}"/>
    <cellStyle name="Comma 12 2 2 2 4 2" xfId="12740" xr:uid="{FF81C191-E077-4321-AC6F-9285E5E713E7}"/>
    <cellStyle name="Comma 12 2 2 2 4 2 2" xfId="30850" xr:uid="{FF775E7B-889A-4E0F-981B-DAD6B5CBF043}"/>
    <cellStyle name="Comma 12 2 2 2 4 3" xfId="21797" xr:uid="{D0F604D5-8C4F-4CE8-B33D-4F936DD6733D}"/>
    <cellStyle name="Comma 12 2 2 2 5" xfId="6701" xr:uid="{6C064273-E262-4CF5-93C0-D5DD93B2FD45}"/>
    <cellStyle name="Comma 12 2 2 2 5 2" xfId="15754" xr:uid="{873DF4B4-94BC-4B39-A11F-C310FE7F9C0C}"/>
    <cellStyle name="Comma 12 2 2 2 5 2 2" xfId="33864" xr:uid="{7C3A8BAA-E815-4EB9-B67C-E95EF2E1A78E}"/>
    <cellStyle name="Comma 12 2 2 2 5 3" xfId="24811" xr:uid="{FD65D993-E6E1-4005-B2D6-293B67D25999}"/>
    <cellStyle name="Comma 12 2 2 2 6" xfId="9722" xr:uid="{83417155-05BB-4569-91D5-E16E6C89C13B}"/>
    <cellStyle name="Comma 12 2 2 2 6 2" xfId="27832" xr:uid="{036C8B82-EBA1-479B-ABD1-89D73107BDCD}"/>
    <cellStyle name="Comma 12 2 2 2 7" xfId="18779" xr:uid="{EC79562C-B0E9-4DF2-9E96-113066B654D6}"/>
    <cellStyle name="Comma 12 2 2 3" xfId="609" xr:uid="{83D9DD83-3262-4599-ACFC-8AD64CDF0CAF}"/>
    <cellStyle name="Comma 12 2 2 3 2" xfId="1613" xr:uid="{2328ABF9-58DA-4BA8-B524-75AD7ECED057}"/>
    <cellStyle name="Comma 12 2 2 3 2 2" xfId="4692" xr:uid="{8F8DFB5D-DE3E-43B7-9420-B941D807C3B1}"/>
    <cellStyle name="Comma 12 2 2 3 2 2 2" xfId="13745" xr:uid="{5DA158D5-E6AC-4098-A571-CAC6F96DAA06}"/>
    <cellStyle name="Comma 12 2 2 3 2 2 2 2" xfId="31855" xr:uid="{007DE912-5ECC-4191-BA2F-D2732B7A4168}"/>
    <cellStyle name="Comma 12 2 2 3 2 2 3" xfId="22802" xr:uid="{85549706-8C24-4892-82FC-EBB84A1847C2}"/>
    <cellStyle name="Comma 12 2 2 3 2 3" xfId="7706" xr:uid="{96482566-3C78-48FB-BAED-9E94EC1E58EE}"/>
    <cellStyle name="Comma 12 2 2 3 2 3 2" xfId="16759" xr:uid="{EBB59359-80B3-4117-8C73-77C03F421177}"/>
    <cellStyle name="Comma 12 2 2 3 2 3 2 2" xfId="34869" xr:uid="{842DC2BE-6A3F-49CA-9ED4-6F94B0ACE636}"/>
    <cellStyle name="Comma 12 2 2 3 2 3 3" xfId="25816" xr:uid="{8EA1B0AF-8D1F-4DF6-A325-0585B1FA991A}"/>
    <cellStyle name="Comma 12 2 2 3 2 4" xfId="10727" xr:uid="{32C29D1B-444A-4B7B-8A85-FDE739F84421}"/>
    <cellStyle name="Comma 12 2 2 3 2 4 2" xfId="28837" xr:uid="{A98D13D0-CE3C-4615-BD33-DB23CAC8C1E7}"/>
    <cellStyle name="Comma 12 2 2 3 2 5" xfId="19784" xr:uid="{82262F75-DEED-4202-997D-CD5A19BF5D8D}"/>
    <cellStyle name="Comma 12 2 2 3 3" xfId="2617" xr:uid="{BA53F9E1-31EF-40BC-AB5D-C3B376E642D3}"/>
    <cellStyle name="Comma 12 2 2 3 3 2" xfId="5696" xr:uid="{0ABA12AC-FF59-46D4-B2F6-C3A6C4B74BAF}"/>
    <cellStyle name="Comma 12 2 2 3 3 2 2" xfId="14749" xr:uid="{731C60BF-F3F9-49CD-8ABD-2D41E3FF5639}"/>
    <cellStyle name="Comma 12 2 2 3 3 2 2 2" xfId="32859" xr:uid="{97328A31-E566-43F4-B4FF-58AE9EE82B75}"/>
    <cellStyle name="Comma 12 2 2 3 3 2 3" xfId="23806" xr:uid="{D8ECE8E6-9A51-4495-B524-27F78A8A3F39}"/>
    <cellStyle name="Comma 12 2 2 3 3 3" xfId="8710" xr:uid="{05D3EC82-126A-4E0E-80E7-0F15B986FEF6}"/>
    <cellStyle name="Comma 12 2 2 3 3 3 2" xfId="17763" xr:uid="{7D3475D4-3AEC-4BC9-BF37-31A69F2BA97E}"/>
    <cellStyle name="Comma 12 2 2 3 3 3 2 2" xfId="35873" xr:uid="{9E9EFE5E-307A-4F7B-A26E-8DDCAF0FAF4B}"/>
    <cellStyle name="Comma 12 2 2 3 3 3 3" xfId="26820" xr:uid="{08DEE384-9894-4894-A981-F7B06E4497B8}"/>
    <cellStyle name="Comma 12 2 2 3 3 4" xfId="11731" xr:uid="{7B7CA253-62A0-4E9E-887D-1E57D0E744A5}"/>
    <cellStyle name="Comma 12 2 2 3 3 4 2" xfId="29841" xr:uid="{3CEFE43F-646B-4938-890C-2129D4DF0314}"/>
    <cellStyle name="Comma 12 2 2 3 3 5" xfId="20788" xr:uid="{807CCA5D-C943-4518-A7DE-90F2233B366C}"/>
    <cellStyle name="Comma 12 2 2 3 4" xfId="3688" xr:uid="{63570E18-05A3-42CC-9774-1C2AFCCF3348}"/>
    <cellStyle name="Comma 12 2 2 3 4 2" xfId="12741" xr:uid="{05CA59CD-8366-45FD-A578-45F0DB2552AE}"/>
    <cellStyle name="Comma 12 2 2 3 4 2 2" xfId="30851" xr:uid="{749B343E-07F4-405D-8730-7F4060E958E1}"/>
    <cellStyle name="Comma 12 2 2 3 4 3" xfId="21798" xr:uid="{8655CC25-306E-4D7E-9823-A60B6F7EEC46}"/>
    <cellStyle name="Comma 12 2 2 3 5" xfId="6702" xr:uid="{A6884516-F52D-47B0-84B6-97746F7B7BD0}"/>
    <cellStyle name="Comma 12 2 2 3 5 2" xfId="15755" xr:uid="{F45AA635-1ED8-420F-BAA7-74AAA7333ADD}"/>
    <cellStyle name="Comma 12 2 2 3 5 2 2" xfId="33865" xr:uid="{33CC083F-C7B1-47D3-8AB9-31144D563F5D}"/>
    <cellStyle name="Comma 12 2 2 3 5 3" xfId="24812" xr:uid="{B1EBA650-39D3-496E-96D0-63524AF716EB}"/>
    <cellStyle name="Comma 12 2 2 3 6" xfId="9723" xr:uid="{92AA10DB-1EF8-4FE5-9569-49AB7BA5E6DB}"/>
    <cellStyle name="Comma 12 2 2 3 6 2" xfId="27833" xr:uid="{6DCC2DC7-3716-4BC2-BB0A-578BE9D3E394}"/>
    <cellStyle name="Comma 12 2 2 3 7" xfId="18780" xr:uid="{2C41829B-FC5E-41EF-934B-87745A34496F}"/>
    <cellStyle name="Comma 12 2 2 4" xfId="1507" xr:uid="{D0D20E98-EAA0-4F4E-9B10-24CEE7048991}"/>
    <cellStyle name="Comma 12 2 2 4 2" xfId="4586" xr:uid="{89D75B1B-A480-4D48-936E-7F6A97A58B0F}"/>
    <cellStyle name="Comma 12 2 2 4 2 2" xfId="13639" xr:uid="{86E75810-2E39-40AD-ADFF-E99DC264384C}"/>
    <cellStyle name="Comma 12 2 2 4 2 2 2" xfId="31749" xr:uid="{E083A481-9FA8-438A-8EE8-B043D91CC060}"/>
    <cellStyle name="Comma 12 2 2 4 2 3" xfId="22696" xr:uid="{A9ABFB21-1A32-4C72-BE8C-39AC1FD632ED}"/>
    <cellStyle name="Comma 12 2 2 4 3" xfId="7600" xr:uid="{88451032-881A-480B-94F2-25D5A8D400E4}"/>
    <cellStyle name="Comma 12 2 2 4 3 2" xfId="16653" xr:uid="{76C5F97D-0955-4FD9-ACED-477487F696F1}"/>
    <cellStyle name="Comma 12 2 2 4 3 2 2" xfId="34763" xr:uid="{6896A8B2-80E0-4B21-A03F-F49FEEAC55EA}"/>
    <cellStyle name="Comma 12 2 2 4 3 3" xfId="25710" xr:uid="{FC929873-676C-4A02-A23B-3A6CD29A64FF}"/>
    <cellStyle name="Comma 12 2 2 4 4" xfId="10621" xr:uid="{C95AEDFC-233C-48C7-ABD5-4AF7DBDAB095}"/>
    <cellStyle name="Comma 12 2 2 4 4 2" xfId="28731" xr:uid="{1A4F5389-4B75-4F6F-8845-65A9E1E0E924}"/>
    <cellStyle name="Comma 12 2 2 4 5" xfId="19678" xr:uid="{8C77D863-D681-460E-B1AC-D91570F2106A}"/>
    <cellStyle name="Comma 12 2 2 5" xfId="2511" xr:uid="{110FD448-E0AF-4E73-88AF-E442282B11A4}"/>
    <cellStyle name="Comma 12 2 2 5 2" xfId="5590" xr:uid="{AC20131C-45D1-463B-AD79-5F3E9011EADB}"/>
    <cellStyle name="Comma 12 2 2 5 2 2" xfId="14643" xr:uid="{AAB2168E-2401-4CA6-B5C7-334390038832}"/>
    <cellStyle name="Comma 12 2 2 5 2 2 2" xfId="32753" xr:uid="{C2960EC0-28E0-403C-8DEA-8B1F4196E48D}"/>
    <cellStyle name="Comma 12 2 2 5 2 3" xfId="23700" xr:uid="{FF32CCEF-96CC-4FFD-827D-7BB3A6BDEF76}"/>
    <cellStyle name="Comma 12 2 2 5 3" xfId="8604" xr:uid="{6F0C73CB-3A3E-4F79-AE9E-FF990E955793}"/>
    <cellStyle name="Comma 12 2 2 5 3 2" xfId="17657" xr:uid="{15ED20ED-2C91-4137-B398-B0C91CD6ED91}"/>
    <cellStyle name="Comma 12 2 2 5 3 2 2" xfId="35767" xr:uid="{1B702AC4-F00D-481E-A8C4-3A0E311A4A85}"/>
    <cellStyle name="Comma 12 2 2 5 3 3" xfId="26714" xr:uid="{75A98608-9679-4EE5-8349-1C9CE4EFCAAF}"/>
    <cellStyle name="Comma 12 2 2 5 4" xfId="11625" xr:uid="{D1FA9347-04B2-44B2-8AE9-73D840C397F8}"/>
    <cellStyle name="Comma 12 2 2 5 4 2" xfId="29735" xr:uid="{1C2937DF-DE1B-49DC-8798-EEA6C879A493}"/>
    <cellStyle name="Comma 12 2 2 5 5" xfId="20682" xr:uid="{AF349CD7-054C-48BD-BC9C-E9C5BE994850}"/>
    <cellStyle name="Comma 12 2 2 6" xfId="3581" xr:uid="{D39D21E3-4C32-4334-9993-67505C29FBA7}"/>
    <cellStyle name="Comma 12 2 2 6 2" xfId="12634" xr:uid="{E8C63285-6153-4F25-9CA0-18D835B8B6AE}"/>
    <cellStyle name="Comma 12 2 2 6 2 2" xfId="30744" xr:uid="{E8D6DEB9-EACA-44FA-9E6E-4031E0873B01}"/>
    <cellStyle name="Comma 12 2 2 6 3" xfId="21691" xr:uid="{AE5A6022-4574-4BEA-B747-75917D3784EE}"/>
    <cellStyle name="Comma 12 2 2 7" xfId="6595" xr:uid="{DA52B2FF-DD34-42D0-A373-C3BC9781945A}"/>
    <cellStyle name="Comma 12 2 2 7 2" xfId="15648" xr:uid="{46540688-C16F-43CC-9F1C-4B2B82D4C7E7}"/>
    <cellStyle name="Comma 12 2 2 7 2 2" xfId="33758" xr:uid="{F954CC28-1522-44A3-BAC0-4CFA98653ECD}"/>
    <cellStyle name="Comma 12 2 2 7 3" xfId="24705" xr:uid="{A74F37D1-8654-4B57-BF08-5D4702AB3A78}"/>
    <cellStyle name="Comma 12 2 2 8" xfId="9615" xr:uid="{2950076C-21D0-4C88-9A03-7C356E965171}"/>
    <cellStyle name="Comma 12 2 2 8 2" xfId="27725" xr:uid="{19A83BA1-520A-4075-BDA5-661513F09AE8}"/>
    <cellStyle name="Comma 12 2 2 9" xfId="18672" xr:uid="{322A25BE-9846-417F-8C56-9536B0967C0E}"/>
    <cellStyle name="Comma 12 2 3" xfId="610" xr:uid="{C9C37F51-FE54-4F7A-8152-AF75618CBA2A}"/>
    <cellStyle name="Comma 12 2 3 2" xfId="1614" xr:uid="{93BBECF7-B28F-4429-8065-7A60042BA9C0}"/>
    <cellStyle name="Comma 12 2 3 2 2" xfId="4693" xr:uid="{343819F3-14CD-481B-B565-393EDF25A981}"/>
    <cellStyle name="Comma 12 2 3 2 2 2" xfId="13746" xr:uid="{47E0F3A0-43AD-4A5B-9B2A-1CC4B7FC2D46}"/>
    <cellStyle name="Comma 12 2 3 2 2 2 2" xfId="31856" xr:uid="{A2A98DFC-E741-42C2-B39F-A5DCF8EF43EA}"/>
    <cellStyle name="Comma 12 2 3 2 2 3" xfId="22803" xr:uid="{74125D92-5955-41CA-9C64-884AA99EFE77}"/>
    <cellStyle name="Comma 12 2 3 2 3" xfId="7707" xr:uid="{7C8B17A7-7724-48C1-AB89-8FD04C526CE5}"/>
    <cellStyle name="Comma 12 2 3 2 3 2" xfId="16760" xr:uid="{5B97E107-98F0-4CA0-85FA-AB7211857B5D}"/>
    <cellStyle name="Comma 12 2 3 2 3 2 2" xfId="34870" xr:uid="{1B751FCA-27AF-4540-BC85-5EA758474B2E}"/>
    <cellStyle name="Comma 12 2 3 2 3 3" xfId="25817" xr:uid="{17AF5421-2122-43FD-9ADE-6C31B54A3A10}"/>
    <cellStyle name="Comma 12 2 3 2 4" xfId="10728" xr:uid="{164E6A4E-08E7-4C88-8DAA-AD52FBA86315}"/>
    <cellStyle name="Comma 12 2 3 2 4 2" xfId="28838" xr:uid="{DEF4B23D-CE64-464E-96D6-A33A636086A7}"/>
    <cellStyle name="Comma 12 2 3 2 5" xfId="19785" xr:uid="{1BEF27A5-38EA-428F-B2AA-9133163CC065}"/>
    <cellStyle name="Comma 12 2 3 3" xfId="2618" xr:uid="{051B1542-3CE0-412D-9208-FCC79BB37FF6}"/>
    <cellStyle name="Comma 12 2 3 3 2" xfId="5697" xr:uid="{0F1EBB3A-2FF4-44F9-8D2E-F8DCF0FB57EA}"/>
    <cellStyle name="Comma 12 2 3 3 2 2" xfId="14750" xr:uid="{82E89EC0-7D59-4810-A6FA-D178D6ED5E5B}"/>
    <cellStyle name="Comma 12 2 3 3 2 2 2" xfId="32860" xr:uid="{913ACC3C-9D55-42BD-ACBD-1191BAF696EC}"/>
    <cellStyle name="Comma 12 2 3 3 2 3" xfId="23807" xr:uid="{5924FD5F-5F71-476B-A893-2AF04A8F9120}"/>
    <cellStyle name="Comma 12 2 3 3 3" xfId="8711" xr:uid="{7185D7C8-5871-429C-828D-BEE84D1B2383}"/>
    <cellStyle name="Comma 12 2 3 3 3 2" xfId="17764" xr:uid="{628BDADA-EB0A-4959-A8F9-1E920B89B1A3}"/>
    <cellStyle name="Comma 12 2 3 3 3 2 2" xfId="35874" xr:uid="{23C947BD-83CA-4072-8DE6-1ED89D391F81}"/>
    <cellStyle name="Comma 12 2 3 3 3 3" xfId="26821" xr:uid="{69A8CD22-9A9C-4B8A-96FF-5533091ED93E}"/>
    <cellStyle name="Comma 12 2 3 3 4" xfId="11732" xr:uid="{EB05B1D3-7D9D-4DCA-992B-C8D608CA63C1}"/>
    <cellStyle name="Comma 12 2 3 3 4 2" xfId="29842" xr:uid="{1281ACBD-073B-424C-8D16-E4B69906BC52}"/>
    <cellStyle name="Comma 12 2 3 3 5" xfId="20789" xr:uid="{EC1FA82A-62FA-4E20-83D5-9993CADA11BA}"/>
    <cellStyle name="Comma 12 2 3 4" xfId="3689" xr:uid="{7C2A8BC2-5122-4DAC-85C2-389D8CB9D6C2}"/>
    <cellStyle name="Comma 12 2 3 4 2" xfId="12742" xr:uid="{997164FF-D632-46F5-9380-F5EC4EC3B617}"/>
    <cellStyle name="Comma 12 2 3 4 2 2" xfId="30852" xr:uid="{CF07DB25-964D-44D6-A2C7-98163D8F340D}"/>
    <cellStyle name="Comma 12 2 3 4 3" xfId="21799" xr:uid="{42F3C021-E263-4714-AD60-ACA7D01E49D7}"/>
    <cellStyle name="Comma 12 2 3 5" xfId="6703" xr:uid="{18F5F5F1-3F1F-4336-A336-4CF5020DF1A0}"/>
    <cellStyle name="Comma 12 2 3 5 2" xfId="15756" xr:uid="{C7529BBA-CDE4-4D76-974A-8DFF9BB76C63}"/>
    <cellStyle name="Comma 12 2 3 5 2 2" xfId="33866" xr:uid="{472F060D-3817-41A1-B2BA-4A541A59FB2A}"/>
    <cellStyle name="Comma 12 2 3 5 3" xfId="24813" xr:uid="{986BDA4F-3289-4A58-AEDB-B50433595934}"/>
    <cellStyle name="Comma 12 2 3 6" xfId="9724" xr:uid="{AA0DFC24-70A0-49BC-9495-74CCE07B7CB0}"/>
    <cellStyle name="Comma 12 2 3 6 2" xfId="27834" xr:uid="{0298EDC2-A3F1-44C5-B344-CCFDD0B53EE4}"/>
    <cellStyle name="Comma 12 2 3 7" xfId="18781" xr:uid="{B7716A2F-7EE5-498E-BD56-590F399A9F06}"/>
    <cellStyle name="Comma 12 2 4" xfId="611" xr:uid="{6A673B5A-4C86-488F-B872-43432E18F0CE}"/>
    <cellStyle name="Comma 12 2 4 2" xfId="1615" xr:uid="{9A389403-0A8D-4A84-A66E-D60504D7AEBD}"/>
    <cellStyle name="Comma 12 2 4 2 2" xfId="4694" xr:uid="{89601516-140C-4B8E-A743-8526678EDF66}"/>
    <cellStyle name="Comma 12 2 4 2 2 2" xfId="13747" xr:uid="{4D03A520-2AC7-499D-B939-685AB556D462}"/>
    <cellStyle name="Comma 12 2 4 2 2 2 2" xfId="31857" xr:uid="{85498589-552F-4143-9D23-C359EA1FEED4}"/>
    <cellStyle name="Comma 12 2 4 2 2 3" xfId="22804" xr:uid="{BE490B65-E82B-477C-ABFB-125EF5875B40}"/>
    <cellStyle name="Comma 12 2 4 2 3" xfId="7708" xr:uid="{4B1F822C-7D47-4EB5-B5AE-D1B34221A152}"/>
    <cellStyle name="Comma 12 2 4 2 3 2" xfId="16761" xr:uid="{F1F6F4AD-5623-4DDC-8839-06042963CAE6}"/>
    <cellStyle name="Comma 12 2 4 2 3 2 2" xfId="34871" xr:uid="{8FF09316-9035-4E8D-BED3-9EC07AB51448}"/>
    <cellStyle name="Comma 12 2 4 2 3 3" xfId="25818" xr:uid="{CB9893DE-E73E-4CB8-A1A9-04B2264FFAF8}"/>
    <cellStyle name="Comma 12 2 4 2 4" xfId="10729" xr:uid="{721C03E1-8B73-45D4-8710-A49C42E4DC85}"/>
    <cellStyle name="Comma 12 2 4 2 4 2" xfId="28839" xr:uid="{E991EF6C-D2A6-41F5-95CE-B50E161C2FB2}"/>
    <cellStyle name="Comma 12 2 4 2 5" xfId="19786" xr:uid="{DD7BFE69-5B33-48CA-913A-0D0E19A2E41E}"/>
    <cellStyle name="Comma 12 2 4 3" xfId="2619" xr:uid="{05CDFA24-C82D-460F-B608-EE7B9D278261}"/>
    <cellStyle name="Comma 12 2 4 3 2" xfId="5698" xr:uid="{A0E247B8-D14D-4C0C-9A78-F938D2C94073}"/>
    <cellStyle name="Comma 12 2 4 3 2 2" xfId="14751" xr:uid="{724CB219-EE8F-4ADF-8287-24AE52B292D4}"/>
    <cellStyle name="Comma 12 2 4 3 2 2 2" xfId="32861" xr:uid="{691FE9CC-5A62-4A0D-BD7D-A9D66538C1FD}"/>
    <cellStyle name="Comma 12 2 4 3 2 3" xfId="23808" xr:uid="{7D2D7F77-71F0-4656-AD02-4AFF4932AF7F}"/>
    <cellStyle name="Comma 12 2 4 3 3" xfId="8712" xr:uid="{12CD2A4A-0ABF-4F1D-B9C7-B241854DD9CB}"/>
    <cellStyle name="Comma 12 2 4 3 3 2" xfId="17765" xr:uid="{8289FB3A-C099-478A-BC8F-9869E44C3A03}"/>
    <cellStyle name="Comma 12 2 4 3 3 2 2" xfId="35875" xr:uid="{AF6B7E3B-9C20-49EC-8EEF-664EDC015460}"/>
    <cellStyle name="Comma 12 2 4 3 3 3" xfId="26822" xr:uid="{3E0DFE82-760B-486E-81F2-BEF361E48BEC}"/>
    <cellStyle name="Comma 12 2 4 3 4" xfId="11733" xr:uid="{02902E80-6068-4901-A5E3-87B8025E5317}"/>
    <cellStyle name="Comma 12 2 4 3 4 2" xfId="29843" xr:uid="{3467053D-E39A-4A46-9C0A-86E4E6A068C0}"/>
    <cellStyle name="Comma 12 2 4 3 5" xfId="20790" xr:uid="{966E5B12-F322-420F-B2E5-57DE3A6B0CD9}"/>
    <cellStyle name="Comma 12 2 4 4" xfId="3690" xr:uid="{3FD29C7F-1A83-4C75-9499-6A10A43A336C}"/>
    <cellStyle name="Comma 12 2 4 4 2" xfId="12743" xr:uid="{2FAB9B7F-BBEB-482C-88E4-49A1C6F02303}"/>
    <cellStyle name="Comma 12 2 4 4 2 2" xfId="30853" xr:uid="{4CE1A134-5F02-4E4A-92F6-A02916DD769A}"/>
    <cellStyle name="Comma 12 2 4 4 3" xfId="21800" xr:uid="{C141D03C-A121-4026-A299-8BAC6DEC6C9C}"/>
    <cellStyle name="Comma 12 2 4 5" xfId="6704" xr:uid="{306389CE-B27D-45A6-83F2-76BBACD17497}"/>
    <cellStyle name="Comma 12 2 4 5 2" xfId="15757" xr:uid="{B2AF8FA3-F864-4A04-B94D-342782730F72}"/>
    <cellStyle name="Comma 12 2 4 5 2 2" xfId="33867" xr:uid="{59704B9C-E442-4176-AD2F-04ABF6C75DE2}"/>
    <cellStyle name="Comma 12 2 4 5 3" xfId="24814" xr:uid="{08F0B4EA-DEE7-4C48-A164-AE037004A910}"/>
    <cellStyle name="Comma 12 2 4 6" xfId="9725" xr:uid="{1A1F7296-F448-471E-905F-28C657B943A6}"/>
    <cellStyle name="Comma 12 2 4 6 2" xfId="27835" xr:uid="{F57FA7F4-E45C-46C1-B7B4-E6A9062E2244}"/>
    <cellStyle name="Comma 12 2 4 7" xfId="18782" xr:uid="{53AACC95-8152-4FDF-8BE4-2FCC54C52112}"/>
    <cellStyle name="Comma 12 2 5" xfId="1336" xr:uid="{D466101B-5689-4174-87F3-F299DEBF2781}"/>
    <cellStyle name="Comma 12 2 5 2" xfId="4415" xr:uid="{F519C1AE-54C6-49F7-B156-112D4811B9BC}"/>
    <cellStyle name="Comma 12 2 5 2 2" xfId="13468" xr:uid="{6038ADEA-F803-49CB-BBAF-3297D0463F20}"/>
    <cellStyle name="Comma 12 2 5 2 2 2" xfId="31578" xr:uid="{C341A446-FCE6-4BFD-9DBC-FBDA495C4F82}"/>
    <cellStyle name="Comma 12 2 5 2 3" xfId="22525" xr:uid="{99B74FBA-48B9-418D-9CE1-B63705F00489}"/>
    <cellStyle name="Comma 12 2 5 3" xfId="7429" xr:uid="{4338F83E-AF33-4C26-A01B-1BADA1110F05}"/>
    <cellStyle name="Comma 12 2 5 3 2" xfId="16482" xr:uid="{5147BF72-7FF2-4CC0-88FD-AC170CA1D143}"/>
    <cellStyle name="Comma 12 2 5 3 2 2" xfId="34592" xr:uid="{D8B40D26-B412-4507-9FA1-AA1B2ED9663C}"/>
    <cellStyle name="Comma 12 2 5 3 3" xfId="25539" xr:uid="{5277753B-3271-4910-AC07-C220B1F68F28}"/>
    <cellStyle name="Comma 12 2 5 4" xfId="10450" xr:uid="{44933E12-3241-487F-AA13-B3E86ED34586}"/>
    <cellStyle name="Comma 12 2 5 4 2" xfId="28560" xr:uid="{B82EF290-14B6-42EA-BB91-9463FE9911C4}"/>
    <cellStyle name="Comma 12 2 5 5" xfId="19507" xr:uid="{40ED62BD-8DA4-401C-B501-9EA38607A65D}"/>
    <cellStyle name="Comma 12 2 6" xfId="2340" xr:uid="{E18BD91F-799F-488D-B4D6-7A870823C64B}"/>
    <cellStyle name="Comma 12 2 6 2" xfId="5419" xr:uid="{E90C9802-A4F1-4416-AEED-AC26B980AD51}"/>
    <cellStyle name="Comma 12 2 6 2 2" xfId="14472" xr:uid="{19024DB7-7A81-420C-B2AD-96944305C132}"/>
    <cellStyle name="Comma 12 2 6 2 2 2" xfId="32582" xr:uid="{5455B0C4-EC36-4F31-8550-23904A54A997}"/>
    <cellStyle name="Comma 12 2 6 2 3" xfId="23529" xr:uid="{C8038215-5BC8-460E-BD56-B4938AB88AEF}"/>
    <cellStyle name="Comma 12 2 6 3" xfId="8433" xr:uid="{056F9429-0EEC-43B9-87C4-623DD78FCDA8}"/>
    <cellStyle name="Comma 12 2 6 3 2" xfId="17486" xr:uid="{F3AAB796-13A5-4D4D-AE5E-A4335EBC7CAB}"/>
    <cellStyle name="Comma 12 2 6 3 2 2" xfId="35596" xr:uid="{3D5C4765-FB4C-4188-8F21-1BA9CFE51025}"/>
    <cellStyle name="Comma 12 2 6 3 3" xfId="26543" xr:uid="{A3E6530B-23BB-459D-90C7-826C4CA17C0B}"/>
    <cellStyle name="Comma 12 2 6 4" xfId="11454" xr:uid="{E5375564-6505-4144-8213-886FC3ECF6AE}"/>
    <cellStyle name="Comma 12 2 6 4 2" xfId="29564" xr:uid="{444B4BF4-06C1-4DC4-B24A-C81E4B85AF27}"/>
    <cellStyle name="Comma 12 2 6 5" xfId="20511" xr:uid="{94517E73-9B93-4F41-96B7-AD420EBAB607}"/>
    <cellStyle name="Comma 12 2 7" xfId="3409" xr:uid="{F1200882-4A63-48A4-A903-E7087873DA72}"/>
    <cellStyle name="Comma 12 2 7 2" xfId="12462" xr:uid="{804E0910-A931-4224-9746-14730C8CFCD9}"/>
    <cellStyle name="Comma 12 2 7 2 2" xfId="30572" xr:uid="{C94CA95B-B771-49D2-A39B-B9DDF2CC6857}"/>
    <cellStyle name="Comma 12 2 7 3" xfId="21519" xr:uid="{1D060A68-6B95-448B-BEC6-5F2D06FAA010}"/>
    <cellStyle name="Comma 12 2 8" xfId="6423" xr:uid="{6E39EDBE-F812-48CA-8CA6-B37534500207}"/>
    <cellStyle name="Comma 12 2 8 2" xfId="15476" xr:uid="{22E0C3C7-E32A-45FC-94B7-6E56F84F7130}"/>
    <cellStyle name="Comma 12 2 8 2 2" xfId="33586" xr:uid="{F4E3490D-212E-4CBE-98C0-A7C1C363D9AF}"/>
    <cellStyle name="Comma 12 2 8 3" xfId="24533" xr:uid="{86D3F8D4-A1B2-4216-B160-5BEDB445B6A3}"/>
    <cellStyle name="Comma 12 2 9" xfId="9443" xr:uid="{3804C195-BE84-44D8-8D6D-46428D949853}"/>
    <cellStyle name="Comma 12 2 9 2" xfId="27553" xr:uid="{567F0044-6D2C-4DE3-BFA5-56A807AB8B66}"/>
    <cellStyle name="Comma 12 3" xfId="341" xr:uid="{60EB3EBB-813C-46D4-9A7C-7803FDB72B0B}"/>
    <cellStyle name="Comma 12 3 10" xfId="18539" xr:uid="{F49849D1-3246-4376-93CB-5F5030D0427A}"/>
    <cellStyle name="Comma 12 3 2" xfId="539" xr:uid="{FDC6E7E1-6550-4FBA-AC81-E35E0816E564}"/>
    <cellStyle name="Comma 12 3 2 2" xfId="612" xr:uid="{3A74C4E8-6C99-42AB-8D0B-289EEB4CE2CD}"/>
    <cellStyle name="Comma 12 3 2 2 2" xfId="1616" xr:uid="{CA6A3948-B274-4109-99B1-B23A0B1FFF7F}"/>
    <cellStyle name="Comma 12 3 2 2 2 2" xfId="4695" xr:uid="{806DD420-FEBD-4065-9649-C26CC55722A9}"/>
    <cellStyle name="Comma 12 3 2 2 2 2 2" xfId="13748" xr:uid="{DAE3B01B-59A0-4751-B121-FF3C040D3F47}"/>
    <cellStyle name="Comma 12 3 2 2 2 2 2 2" xfId="31858" xr:uid="{82E90073-DB49-48CD-967A-484A91B1823A}"/>
    <cellStyle name="Comma 12 3 2 2 2 2 3" xfId="22805" xr:uid="{52DFAD7C-9B5D-4BF5-A6E3-2948B97CBEE9}"/>
    <cellStyle name="Comma 12 3 2 2 2 3" xfId="7709" xr:uid="{FCA832C0-C3F9-44F4-89AF-F30CEC6C06BD}"/>
    <cellStyle name="Comma 12 3 2 2 2 3 2" xfId="16762" xr:uid="{08ED566F-E9EE-40F4-8B2C-2030DD7F175B}"/>
    <cellStyle name="Comma 12 3 2 2 2 3 2 2" xfId="34872" xr:uid="{29691E42-0D73-4B1A-B565-DCE6151332DF}"/>
    <cellStyle name="Comma 12 3 2 2 2 3 3" xfId="25819" xr:uid="{E568EB1E-5C53-408F-90FA-CE6C6D1D412A}"/>
    <cellStyle name="Comma 12 3 2 2 2 4" xfId="10730" xr:uid="{BF593863-C1EA-4830-A679-42F6C572F78D}"/>
    <cellStyle name="Comma 12 3 2 2 2 4 2" xfId="28840" xr:uid="{0B284CC0-13EB-477A-8C0C-C6373AAC245B}"/>
    <cellStyle name="Comma 12 3 2 2 2 5" xfId="19787" xr:uid="{3624EFBB-DA7A-4540-9E8B-911D88B96E28}"/>
    <cellStyle name="Comma 12 3 2 2 3" xfId="2620" xr:uid="{B66A4DE9-4BCC-4DC7-AA6E-D04154EAB448}"/>
    <cellStyle name="Comma 12 3 2 2 3 2" xfId="5699" xr:uid="{BEA817DD-4DD5-4B23-9736-A92E872FE007}"/>
    <cellStyle name="Comma 12 3 2 2 3 2 2" xfId="14752" xr:uid="{55F3B34E-8641-4E2A-BA84-F4AB3AA0714A}"/>
    <cellStyle name="Comma 12 3 2 2 3 2 2 2" xfId="32862" xr:uid="{C19D6A5A-2D2A-40DA-8B28-169F7264A985}"/>
    <cellStyle name="Comma 12 3 2 2 3 2 3" xfId="23809" xr:uid="{03DDE882-A802-4062-8191-A569390D403E}"/>
    <cellStyle name="Comma 12 3 2 2 3 3" xfId="8713" xr:uid="{37BDED10-4804-4455-9178-E42E62CCB2CA}"/>
    <cellStyle name="Comma 12 3 2 2 3 3 2" xfId="17766" xr:uid="{3B94DBA3-0AEF-44DC-961E-1E94D128E9B9}"/>
    <cellStyle name="Comma 12 3 2 2 3 3 2 2" xfId="35876" xr:uid="{8EB74FAA-2602-466C-8C94-06BCE0943B3A}"/>
    <cellStyle name="Comma 12 3 2 2 3 3 3" xfId="26823" xr:uid="{D6A36B0F-336F-48DB-91ED-CE36E9C72CC8}"/>
    <cellStyle name="Comma 12 3 2 2 3 4" xfId="11734" xr:uid="{25A8D0DC-A01F-4BF7-958E-83E5F43765F2}"/>
    <cellStyle name="Comma 12 3 2 2 3 4 2" xfId="29844" xr:uid="{93BDDE49-A9D6-4DDA-8274-BD638FEDFA41}"/>
    <cellStyle name="Comma 12 3 2 2 3 5" xfId="20791" xr:uid="{64EF2B2C-50FF-4F71-B568-84DB9B570FDA}"/>
    <cellStyle name="Comma 12 3 2 2 4" xfId="3691" xr:uid="{DAEF1E47-D6D3-4972-AB3C-57FB218522BE}"/>
    <cellStyle name="Comma 12 3 2 2 4 2" xfId="12744" xr:uid="{500FDDA8-8525-4D57-9AD0-96BA43C28BA8}"/>
    <cellStyle name="Comma 12 3 2 2 4 2 2" xfId="30854" xr:uid="{99F3535E-514B-4F1D-8D6F-7D5F44BD4076}"/>
    <cellStyle name="Comma 12 3 2 2 4 3" xfId="21801" xr:uid="{3882BBD8-0D9C-437A-BE34-7EB8C8D4A7C3}"/>
    <cellStyle name="Comma 12 3 2 2 5" xfId="6705" xr:uid="{FA3B2EDC-FFB0-433C-9289-9877BC2C3377}"/>
    <cellStyle name="Comma 12 3 2 2 5 2" xfId="15758" xr:uid="{20B31C3B-25D2-421E-A68F-749EB6A979B8}"/>
    <cellStyle name="Comma 12 3 2 2 5 2 2" xfId="33868" xr:uid="{F479301F-9A08-45F9-A319-FE28FD0A0C8A}"/>
    <cellStyle name="Comma 12 3 2 2 5 3" xfId="24815" xr:uid="{48174ECA-35B8-4291-AD96-95461EE6C11F}"/>
    <cellStyle name="Comma 12 3 2 2 6" xfId="9726" xr:uid="{7A82C0A9-4E17-45F8-8AE6-B41B5EF58B01}"/>
    <cellStyle name="Comma 12 3 2 2 6 2" xfId="27836" xr:uid="{B9404CEC-469C-408C-BE67-B27DF846AB8F}"/>
    <cellStyle name="Comma 12 3 2 2 7" xfId="18783" xr:uid="{1A77C4E9-FC5D-452C-A2F5-901F13ECA985}"/>
    <cellStyle name="Comma 12 3 2 3" xfId="613" xr:uid="{8E76F0AE-2F96-442C-B30E-7E158F66A7C2}"/>
    <cellStyle name="Comma 12 3 2 3 2" xfId="1617" xr:uid="{1C0CCFA3-882B-4264-9CC0-705C6B178F51}"/>
    <cellStyle name="Comma 12 3 2 3 2 2" xfId="4696" xr:uid="{0BBA9C9D-C6F1-49F2-9F5C-C242BC551000}"/>
    <cellStyle name="Comma 12 3 2 3 2 2 2" xfId="13749" xr:uid="{F3825B27-4C97-48AB-ABBA-3343D93D1E1D}"/>
    <cellStyle name="Comma 12 3 2 3 2 2 2 2" xfId="31859" xr:uid="{DC15F37B-7CF8-446C-95C5-73388E55658F}"/>
    <cellStyle name="Comma 12 3 2 3 2 2 3" xfId="22806" xr:uid="{F5C2C269-DDE0-45E8-ADB9-67D3F03D7D51}"/>
    <cellStyle name="Comma 12 3 2 3 2 3" xfId="7710" xr:uid="{56890385-839C-479B-8169-FB7CC8C10C0D}"/>
    <cellStyle name="Comma 12 3 2 3 2 3 2" xfId="16763" xr:uid="{655D98EF-B69A-4FEB-9A73-762FCEAE9594}"/>
    <cellStyle name="Comma 12 3 2 3 2 3 2 2" xfId="34873" xr:uid="{4E9F9722-CD29-4FCC-927C-B0BD83EEF25A}"/>
    <cellStyle name="Comma 12 3 2 3 2 3 3" xfId="25820" xr:uid="{FCF779DF-67AD-47CA-8186-8D4D5E7A1DDF}"/>
    <cellStyle name="Comma 12 3 2 3 2 4" xfId="10731" xr:uid="{A68888F3-83A9-4177-96CC-EA778FB6C17D}"/>
    <cellStyle name="Comma 12 3 2 3 2 4 2" xfId="28841" xr:uid="{5C88C8B1-6845-4E42-91FE-8784E1D68C08}"/>
    <cellStyle name="Comma 12 3 2 3 2 5" xfId="19788" xr:uid="{82A9D91F-9AA2-4A70-9589-1B746151C8C1}"/>
    <cellStyle name="Comma 12 3 2 3 3" xfId="2621" xr:uid="{AB6EE5B8-381E-4784-B8DA-685149068442}"/>
    <cellStyle name="Comma 12 3 2 3 3 2" xfId="5700" xr:uid="{19FF3006-E36D-4920-8B73-EDD52F580368}"/>
    <cellStyle name="Comma 12 3 2 3 3 2 2" xfId="14753" xr:uid="{2EDD325D-97FB-4262-B0AE-5C75D53735C8}"/>
    <cellStyle name="Comma 12 3 2 3 3 2 2 2" xfId="32863" xr:uid="{13C58BC1-CAD2-436C-97C5-75E43ED620F4}"/>
    <cellStyle name="Comma 12 3 2 3 3 2 3" xfId="23810" xr:uid="{23CE9F8B-8E18-4174-8207-2F1A687DB7B2}"/>
    <cellStyle name="Comma 12 3 2 3 3 3" xfId="8714" xr:uid="{4122CD18-04D7-4436-97AF-F7D38EE68DFC}"/>
    <cellStyle name="Comma 12 3 2 3 3 3 2" xfId="17767" xr:uid="{0FC94F89-5A85-4DDE-B5F9-4CE9D536D3E1}"/>
    <cellStyle name="Comma 12 3 2 3 3 3 2 2" xfId="35877" xr:uid="{585E4892-B0A7-4ABD-AAF8-4EC42085F9BA}"/>
    <cellStyle name="Comma 12 3 2 3 3 3 3" xfId="26824" xr:uid="{1745A54C-4250-48F3-9B42-111B2C5531A7}"/>
    <cellStyle name="Comma 12 3 2 3 3 4" xfId="11735" xr:uid="{2A2B44B6-ACAF-4F71-BCD5-38F9B1CE87FB}"/>
    <cellStyle name="Comma 12 3 2 3 3 4 2" xfId="29845" xr:uid="{CBE5F638-5C8B-4040-8291-FBE09B503F8D}"/>
    <cellStyle name="Comma 12 3 2 3 3 5" xfId="20792" xr:uid="{15CCE7CA-08DA-4C60-9EE5-274B838403A6}"/>
    <cellStyle name="Comma 12 3 2 3 4" xfId="3692" xr:uid="{7229BC3E-8796-42DC-BEF9-4CF3A2D89AF9}"/>
    <cellStyle name="Comma 12 3 2 3 4 2" xfId="12745" xr:uid="{C6AF34DB-41D9-44D4-8BDA-A935746A0632}"/>
    <cellStyle name="Comma 12 3 2 3 4 2 2" xfId="30855" xr:uid="{7D53A055-1B45-4666-8977-2A7FDA7E7499}"/>
    <cellStyle name="Comma 12 3 2 3 4 3" xfId="21802" xr:uid="{689514A0-7302-441E-8A67-2FEC0D361EFB}"/>
    <cellStyle name="Comma 12 3 2 3 5" xfId="6706" xr:uid="{67416C2F-A6E6-47DD-AE2B-18076A8AED16}"/>
    <cellStyle name="Comma 12 3 2 3 5 2" xfId="15759" xr:uid="{81F887D5-1CCE-4506-A506-D1BC18DAE558}"/>
    <cellStyle name="Comma 12 3 2 3 5 2 2" xfId="33869" xr:uid="{663C0920-AB60-48FD-BB63-1E468A2861CB}"/>
    <cellStyle name="Comma 12 3 2 3 5 3" xfId="24816" xr:uid="{21E4B89A-BB21-4038-A85E-317B2A7308F0}"/>
    <cellStyle name="Comma 12 3 2 3 6" xfId="9727" xr:uid="{7340F079-9406-4E3A-BCD2-FF2871AA2062}"/>
    <cellStyle name="Comma 12 3 2 3 6 2" xfId="27837" xr:uid="{34742BB1-CDD6-412E-BD33-2B109CFD00A4}"/>
    <cellStyle name="Comma 12 3 2 3 7" xfId="18784" xr:uid="{EEF69847-9FB0-4A1F-914E-D279A05329CF}"/>
    <cellStyle name="Comma 12 3 2 4" xfId="1546" xr:uid="{3F58B113-BC07-4D3E-93E3-99C5F8260A58}"/>
    <cellStyle name="Comma 12 3 2 4 2" xfId="4625" xr:uid="{CB3E1406-2718-4BF7-81D9-CBE31796C44D}"/>
    <cellStyle name="Comma 12 3 2 4 2 2" xfId="13678" xr:uid="{39282C01-5693-4121-A418-96C6B8606F4B}"/>
    <cellStyle name="Comma 12 3 2 4 2 2 2" xfId="31788" xr:uid="{ED8357B6-9264-4B14-A97B-6901AF82A6D3}"/>
    <cellStyle name="Comma 12 3 2 4 2 3" xfId="22735" xr:uid="{38BFF99C-8A97-45C0-9DC1-E61D18E5DB22}"/>
    <cellStyle name="Comma 12 3 2 4 3" xfId="7639" xr:uid="{BCFBC809-37A9-49C5-9F0A-0CEEBA4CEEDC}"/>
    <cellStyle name="Comma 12 3 2 4 3 2" xfId="16692" xr:uid="{A215EA47-CED3-440E-8690-C9CBC9CDABF0}"/>
    <cellStyle name="Comma 12 3 2 4 3 2 2" xfId="34802" xr:uid="{80D2217A-999F-4B05-AA3F-D63D09FA25E2}"/>
    <cellStyle name="Comma 12 3 2 4 3 3" xfId="25749" xr:uid="{4126642F-D029-48F4-A1FA-875151666BE0}"/>
    <cellStyle name="Comma 12 3 2 4 4" xfId="10660" xr:uid="{77D21069-BFB8-475C-BBAB-6DBB529419A0}"/>
    <cellStyle name="Comma 12 3 2 4 4 2" xfId="28770" xr:uid="{31A64943-9CFC-4EBB-BEED-216B9576A1D1}"/>
    <cellStyle name="Comma 12 3 2 4 5" xfId="19717" xr:uid="{D2DCF148-3754-4422-A3E5-37311619E334}"/>
    <cellStyle name="Comma 12 3 2 5" xfId="2550" xr:uid="{0DD4CA10-EA7E-4DB3-A72D-07C0AE7B568C}"/>
    <cellStyle name="Comma 12 3 2 5 2" xfId="5629" xr:uid="{3F566F3E-4BEF-4E33-9E12-7C62FFCAB4EF}"/>
    <cellStyle name="Comma 12 3 2 5 2 2" xfId="14682" xr:uid="{42EE4F19-3D09-4354-B3F5-18A0A97876EC}"/>
    <cellStyle name="Comma 12 3 2 5 2 2 2" xfId="32792" xr:uid="{DBF1DEC9-2AC4-4C25-8835-5E91D7B3EDF4}"/>
    <cellStyle name="Comma 12 3 2 5 2 3" xfId="23739" xr:uid="{A5955C62-B3BF-4BC2-8E64-4A063EEEB87A}"/>
    <cellStyle name="Comma 12 3 2 5 3" xfId="8643" xr:uid="{A79D0001-3F6D-465B-8440-070B9B1A3008}"/>
    <cellStyle name="Comma 12 3 2 5 3 2" xfId="17696" xr:uid="{F81CBC6E-29A2-43CD-8A11-D523D715B857}"/>
    <cellStyle name="Comma 12 3 2 5 3 2 2" xfId="35806" xr:uid="{E357DE26-EB6D-4919-9235-9CC6813AE754}"/>
    <cellStyle name="Comma 12 3 2 5 3 3" xfId="26753" xr:uid="{940B9E7F-2502-41BB-998C-C28D9507D120}"/>
    <cellStyle name="Comma 12 3 2 5 4" xfId="11664" xr:uid="{9670F9C6-EEE3-4F51-9CF0-1E8947BB8FBD}"/>
    <cellStyle name="Comma 12 3 2 5 4 2" xfId="29774" xr:uid="{B117DF71-533B-4893-94BA-811EB967A2FE}"/>
    <cellStyle name="Comma 12 3 2 5 5" xfId="20721" xr:uid="{71F3BB43-D001-4519-BBD7-2FA8F3E206DA}"/>
    <cellStyle name="Comma 12 3 2 6" xfId="3620" xr:uid="{590D00C2-A647-4B7E-8465-135A37FFA200}"/>
    <cellStyle name="Comma 12 3 2 6 2" xfId="12673" xr:uid="{6C8784F7-1975-468A-8D33-3C80592BAB3D}"/>
    <cellStyle name="Comma 12 3 2 6 2 2" xfId="30783" xr:uid="{E5AD3139-0A46-4AF0-992A-2AD329911542}"/>
    <cellStyle name="Comma 12 3 2 6 3" xfId="21730" xr:uid="{1DABA912-5BC4-406A-A5B0-2804A734AA95}"/>
    <cellStyle name="Comma 12 3 2 7" xfId="6634" xr:uid="{735C48D1-0F6B-42C2-8179-033C3DBDC4FD}"/>
    <cellStyle name="Comma 12 3 2 7 2" xfId="15687" xr:uid="{474FFA73-55C3-40C5-B619-E81F5F01896E}"/>
    <cellStyle name="Comma 12 3 2 7 2 2" xfId="33797" xr:uid="{3E846860-B296-44B0-9EC5-50C788C7E2DF}"/>
    <cellStyle name="Comma 12 3 2 7 3" xfId="24744" xr:uid="{FB3B2ACC-9DCF-459A-8FCE-CC2AB44BBB6F}"/>
    <cellStyle name="Comma 12 3 2 8" xfId="9654" xr:uid="{00769E41-F812-44E3-AD61-B59D0F80F3A7}"/>
    <cellStyle name="Comma 12 3 2 8 2" xfId="27764" xr:uid="{FF026C92-E725-47AF-8754-473A71A63D3D}"/>
    <cellStyle name="Comma 12 3 2 9" xfId="18711" xr:uid="{F54EBCC2-AA84-440D-999C-7DBB54BA399A}"/>
    <cellStyle name="Comma 12 3 3" xfId="614" xr:uid="{CB69432A-73DA-41A9-A4ED-8F7CB3660785}"/>
    <cellStyle name="Comma 12 3 3 2" xfId="1618" xr:uid="{9A8348C7-F29B-4E87-B71C-986A397D416D}"/>
    <cellStyle name="Comma 12 3 3 2 2" xfId="4697" xr:uid="{93D1BD60-9841-484C-BC78-1EC2371E5BFE}"/>
    <cellStyle name="Comma 12 3 3 2 2 2" xfId="13750" xr:uid="{4B84D34A-70D7-45D0-8A7C-14EA67AEAAB6}"/>
    <cellStyle name="Comma 12 3 3 2 2 2 2" xfId="31860" xr:uid="{8A7BA6F1-BB52-4E6E-8D31-D96349E9123F}"/>
    <cellStyle name="Comma 12 3 3 2 2 3" xfId="22807" xr:uid="{FDCBAE04-770E-48C8-BF78-44308B91D989}"/>
    <cellStyle name="Comma 12 3 3 2 3" xfId="7711" xr:uid="{A08A8C3E-4DE0-4813-99E6-9171A110B14A}"/>
    <cellStyle name="Comma 12 3 3 2 3 2" xfId="16764" xr:uid="{7AE64042-5ED1-41DE-AA70-F04D14A5D88F}"/>
    <cellStyle name="Comma 12 3 3 2 3 2 2" xfId="34874" xr:uid="{D09E1D1C-646B-4B6D-9905-A5EE02E0C6B4}"/>
    <cellStyle name="Comma 12 3 3 2 3 3" xfId="25821" xr:uid="{37E58169-904D-476C-8F57-E656F0220B35}"/>
    <cellStyle name="Comma 12 3 3 2 4" xfId="10732" xr:uid="{8054CF06-6AF9-43D9-B1AA-EF3B49E6E9A5}"/>
    <cellStyle name="Comma 12 3 3 2 4 2" xfId="28842" xr:uid="{77ECD9F9-7D18-452A-AD96-457B1ECBF62A}"/>
    <cellStyle name="Comma 12 3 3 2 5" xfId="19789" xr:uid="{B331A23C-EFAA-4134-B69B-9E92BFD3B9BE}"/>
    <cellStyle name="Comma 12 3 3 3" xfId="2622" xr:uid="{026D4390-0FC9-4E82-9F09-13BEF9DE465B}"/>
    <cellStyle name="Comma 12 3 3 3 2" xfId="5701" xr:uid="{CC4E0E79-B805-43E0-99D8-3AD9655B02E4}"/>
    <cellStyle name="Comma 12 3 3 3 2 2" xfId="14754" xr:uid="{7EFEC4FA-B00C-4295-B864-12B6DAAA7FB7}"/>
    <cellStyle name="Comma 12 3 3 3 2 2 2" xfId="32864" xr:uid="{C3A8B388-EA30-4316-9BF5-679B2FFFB547}"/>
    <cellStyle name="Comma 12 3 3 3 2 3" xfId="23811" xr:uid="{BAA1A892-1912-4799-84EC-354F2FE1A544}"/>
    <cellStyle name="Comma 12 3 3 3 3" xfId="8715" xr:uid="{60E2FBC6-052F-4A9D-AC93-7C054F577D81}"/>
    <cellStyle name="Comma 12 3 3 3 3 2" xfId="17768" xr:uid="{01D297A8-B848-4868-BB1A-F6C1288AF8E7}"/>
    <cellStyle name="Comma 12 3 3 3 3 2 2" xfId="35878" xr:uid="{ED2713E9-990E-4892-A9C9-A402EE32F9D1}"/>
    <cellStyle name="Comma 12 3 3 3 3 3" xfId="26825" xr:uid="{DE55D013-B5FB-4AFE-B947-351FF935E718}"/>
    <cellStyle name="Comma 12 3 3 3 4" xfId="11736" xr:uid="{032C4FFD-BC37-4432-AB75-A62C332345C1}"/>
    <cellStyle name="Comma 12 3 3 3 4 2" xfId="29846" xr:uid="{020AFE94-8289-4BFD-B712-DA882AD228CA}"/>
    <cellStyle name="Comma 12 3 3 3 5" xfId="20793" xr:uid="{5493D77C-B41F-41DC-97AC-83179198611B}"/>
    <cellStyle name="Comma 12 3 3 4" xfId="3693" xr:uid="{E753E70C-0141-491F-BDD6-D15D0BA3B443}"/>
    <cellStyle name="Comma 12 3 3 4 2" xfId="12746" xr:uid="{7131A4A6-FCFF-4143-AD1C-4FDD1D4CE8D1}"/>
    <cellStyle name="Comma 12 3 3 4 2 2" xfId="30856" xr:uid="{0B7CEA38-280F-48BE-83AE-3750B8141A1B}"/>
    <cellStyle name="Comma 12 3 3 4 3" xfId="21803" xr:uid="{C1BE632F-DC37-4919-A51F-F08E040E047D}"/>
    <cellStyle name="Comma 12 3 3 5" xfId="6707" xr:uid="{43A74B0B-5CC3-4DA7-BF42-9A1E60DE9EE5}"/>
    <cellStyle name="Comma 12 3 3 5 2" xfId="15760" xr:uid="{535094B5-47A2-4F97-A058-38F14FA9B0EB}"/>
    <cellStyle name="Comma 12 3 3 5 2 2" xfId="33870" xr:uid="{2D333ADB-5A07-428C-9030-4B215D2DB1EE}"/>
    <cellStyle name="Comma 12 3 3 5 3" xfId="24817" xr:uid="{B68947E5-ADE8-440F-B337-682D7A360997}"/>
    <cellStyle name="Comma 12 3 3 6" xfId="9728" xr:uid="{B95B78D0-53FA-410A-A7E2-A1B83A7CA480}"/>
    <cellStyle name="Comma 12 3 3 6 2" xfId="27838" xr:uid="{663EE178-87FE-4514-B653-8390A4F67884}"/>
    <cellStyle name="Comma 12 3 3 7" xfId="18785" xr:uid="{07EE73B1-DE7F-472B-A7A0-11089B0DBA1E}"/>
    <cellStyle name="Comma 12 3 4" xfId="615" xr:uid="{76B27350-0F74-4996-87F9-324A1C414F49}"/>
    <cellStyle name="Comma 12 3 4 2" xfId="1619" xr:uid="{A603EA74-88C9-404E-9E28-F835BCD381D8}"/>
    <cellStyle name="Comma 12 3 4 2 2" xfId="4698" xr:uid="{B9656AE5-88CC-4137-AFB0-19DEFA7ACC7B}"/>
    <cellStyle name="Comma 12 3 4 2 2 2" xfId="13751" xr:uid="{3509B621-8B84-40B0-9196-786A4BB2A47F}"/>
    <cellStyle name="Comma 12 3 4 2 2 2 2" xfId="31861" xr:uid="{353AD644-51A1-4752-A68C-8A98619B8C45}"/>
    <cellStyle name="Comma 12 3 4 2 2 3" xfId="22808" xr:uid="{4D70BBFE-72B4-44A9-B562-599BA97DB418}"/>
    <cellStyle name="Comma 12 3 4 2 3" xfId="7712" xr:uid="{1A912DD7-9124-43DA-971F-C823B8F5273D}"/>
    <cellStyle name="Comma 12 3 4 2 3 2" xfId="16765" xr:uid="{8EFFE549-E527-48BA-8369-E0CE1BD8A999}"/>
    <cellStyle name="Comma 12 3 4 2 3 2 2" xfId="34875" xr:uid="{A5E9F6E2-16DA-4F7C-84A9-F7DC7D953474}"/>
    <cellStyle name="Comma 12 3 4 2 3 3" xfId="25822" xr:uid="{2FC43435-6844-44E8-9CBD-E1E948533FF8}"/>
    <cellStyle name="Comma 12 3 4 2 4" xfId="10733" xr:uid="{6FE08774-F2DA-481B-8FDC-27D181DF8AB3}"/>
    <cellStyle name="Comma 12 3 4 2 4 2" xfId="28843" xr:uid="{1CF38CA0-3337-4714-8FC1-15A0F61804F3}"/>
    <cellStyle name="Comma 12 3 4 2 5" xfId="19790" xr:uid="{3557A8DB-AF3E-4682-AE61-F8EC073809A4}"/>
    <cellStyle name="Comma 12 3 4 3" xfId="2623" xr:uid="{B8DFB7B2-19D2-4DB7-90B2-6FA997DA80DD}"/>
    <cellStyle name="Comma 12 3 4 3 2" xfId="5702" xr:uid="{20079A53-BE92-478C-81F4-06F7EB52E7B6}"/>
    <cellStyle name="Comma 12 3 4 3 2 2" xfId="14755" xr:uid="{0ECD0E10-84A7-42B9-85A8-51E629E479DB}"/>
    <cellStyle name="Comma 12 3 4 3 2 2 2" xfId="32865" xr:uid="{FF858909-1066-4CC5-A3C8-6120DE103260}"/>
    <cellStyle name="Comma 12 3 4 3 2 3" xfId="23812" xr:uid="{8C5A1FBA-10F1-4BD0-AE28-C9692093FBCD}"/>
    <cellStyle name="Comma 12 3 4 3 3" xfId="8716" xr:uid="{B7C8CD18-90B9-4748-B1CF-4779941148F8}"/>
    <cellStyle name="Comma 12 3 4 3 3 2" xfId="17769" xr:uid="{2232802A-605B-4907-8316-74B2F72AA741}"/>
    <cellStyle name="Comma 12 3 4 3 3 2 2" xfId="35879" xr:uid="{0C8500F8-8290-45B7-82A2-84D555009BE7}"/>
    <cellStyle name="Comma 12 3 4 3 3 3" xfId="26826" xr:uid="{0B96B8BD-8348-4BE9-BF9C-63398BB621F2}"/>
    <cellStyle name="Comma 12 3 4 3 4" xfId="11737" xr:uid="{3C7BDD94-41B5-40C8-8857-7F12E225B507}"/>
    <cellStyle name="Comma 12 3 4 3 4 2" xfId="29847" xr:uid="{26A95AF3-B740-40A4-98F4-D7EF615ED400}"/>
    <cellStyle name="Comma 12 3 4 3 5" xfId="20794" xr:uid="{A87D07D5-6C6B-4F18-8F6B-106EE6C71AD0}"/>
    <cellStyle name="Comma 12 3 4 4" xfId="3694" xr:uid="{AA357857-72DC-4023-860D-EE982371CA2A}"/>
    <cellStyle name="Comma 12 3 4 4 2" xfId="12747" xr:uid="{5EE1E9B4-0295-4003-867B-34FCCE9C46DE}"/>
    <cellStyle name="Comma 12 3 4 4 2 2" xfId="30857" xr:uid="{AFBBD9EA-9335-4D94-85CC-ACF0CAC64756}"/>
    <cellStyle name="Comma 12 3 4 4 3" xfId="21804" xr:uid="{ACC6906F-0B2C-4BE0-9694-7F0D67274DB9}"/>
    <cellStyle name="Comma 12 3 4 5" xfId="6708" xr:uid="{C975F722-152E-4698-A16B-AFF021BA8B28}"/>
    <cellStyle name="Comma 12 3 4 5 2" xfId="15761" xr:uid="{D0B8176A-A7A2-4EF7-A5CD-2B70CE158223}"/>
    <cellStyle name="Comma 12 3 4 5 2 2" xfId="33871" xr:uid="{24992064-AA0C-49BC-83D5-23D0ED7C6085}"/>
    <cellStyle name="Comma 12 3 4 5 3" xfId="24818" xr:uid="{49357ACD-001A-4653-9981-8B6F76404273}"/>
    <cellStyle name="Comma 12 3 4 6" xfId="9729" xr:uid="{BA387EE5-E249-4932-BD83-83038EC833F3}"/>
    <cellStyle name="Comma 12 3 4 6 2" xfId="27839" xr:uid="{48236934-B119-4C11-BB69-C3FC14D6959E}"/>
    <cellStyle name="Comma 12 3 4 7" xfId="18786" xr:uid="{D4828B90-839F-4973-89F7-69B0D73E67A7}"/>
    <cellStyle name="Comma 12 3 5" xfId="1375" xr:uid="{30FAF098-2541-4D75-B635-B7F62008610A}"/>
    <cellStyle name="Comma 12 3 5 2" xfId="4454" xr:uid="{305767AE-1F83-4679-AA8F-34BBAB63413E}"/>
    <cellStyle name="Comma 12 3 5 2 2" xfId="13507" xr:uid="{6184B140-9949-40AC-AC10-0BAC849DA7CB}"/>
    <cellStyle name="Comma 12 3 5 2 2 2" xfId="31617" xr:uid="{AA791869-BA9E-49E7-8BB4-871B137D9848}"/>
    <cellStyle name="Comma 12 3 5 2 3" xfId="22564" xr:uid="{E9AB0EB4-A5D0-4FC6-9DC0-94F1A5712CDB}"/>
    <cellStyle name="Comma 12 3 5 3" xfId="7468" xr:uid="{D758CF7B-F485-497E-8ED4-30096423380B}"/>
    <cellStyle name="Comma 12 3 5 3 2" xfId="16521" xr:uid="{ED4CB6A6-3FF1-433F-B17B-D73188946C5D}"/>
    <cellStyle name="Comma 12 3 5 3 2 2" xfId="34631" xr:uid="{1C06D1D0-7B2D-45B9-A27B-58153A806EEF}"/>
    <cellStyle name="Comma 12 3 5 3 3" xfId="25578" xr:uid="{74A0CE7B-3CDF-4FFD-A307-BFF0CF45B877}"/>
    <cellStyle name="Comma 12 3 5 4" xfId="10489" xr:uid="{A3ABCC3E-BD96-4CA2-9247-AE647DA386CD}"/>
    <cellStyle name="Comma 12 3 5 4 2" xfId="28599" xr:uid="{03785B29-BFC3-4A07-AB41-807C3E11D3E6}"/>
    <cellStyle name="Comma 12 3 5 5" xfId="19546" xr:uid="{EDCC92E4-4A02-4446-A6BF-503CF1EB3941}"/>
    <cellStyle name="Comma 12 3 6" xfId="2379" xr:uid="{A4C1C926-C22C-4CF1-91B4-32D54308FC10}"/>
    <cellStyle name="Comma 12 3 6 2" xfId="5458" xr:uid="{1AB49802-73AF-4FB4-8E06-02DE29E1E593}"/>
    <cellStyle name="Comma 12 3 6 2 2" xfId="14511" xr:uid="{210ABDEE-280F-489F-BD2E-16A6C2908C70}"/>
    <cellStyle name="Comma 12 3 6 2 2 2" xfId="32621" xr:uid="{2EDEA088-B80D-43E0-A4E2-F991B84617DB}"/>
    <cellStyle name="Comma 12 3 6 2 3" xfId="23568" xr:uid="{3B141485-E758-42B4-83F3-75725C84DF53}"/>
    <cellStyle name="Comma 12 3 6 3" xfId="8472" xr:uid="{A16BC7F9-D9A5-40AF-8419-8D3D5CE17182}"/>
    <cellStyle name="Comma 12 3 6 3 2" xfId="17525" xr:uid="{2D8ACF32-9593-43D4-A513-6009340C820D}"/>
    <cellStyle name="Comma 12 3 6 3 2 2" xfId="35635" xr:uid="{D4026D7F-1EA1-4A9F-9D18-3D58E74E2432}"/>
    <cellStyle name="Comma 12 3 6 3 3" xfId="26582" xr:uid="{DCCA523A-A6B4-4DC1-9F2F-B5F688FBA600}"/>
    <cellStyle name="Comma 12 3 6 4" xfId="11493" xr:uid="{B672CA98-9D32-45C1-AFF9-2B35B30C4688}"/>
    <cellStyle name="Comma 12 3 6 4 2" xfId="29603" xr:uid="{1E47043D-758A-46C9-B43F-18AC8637C01D}"/>
    <cellStyle name="Comma 12 3 6 5" xfId="20550" xr:uid="{1E7E9382-874D-47BA-9B30-41A805DB6EE6}"/>
    <cellStyle name="Comma 12 3 7" xfId="3448" xr:uid="{F53F0170-EDE2-41DD-A1C2-15C6C800696F}"/>
    <cellStyle name="Comma 12 3 7 2" xfId="12501" xr:uid="{E1B18AEC-DA4A-438C-AACB-8CD26E7B3F7C}"/>
    <cellStyle name="Comma 12 3 7 2 2" xfId="30611" xr:uid="{8EBE7825-78C9-45E3-ABF1-15A04FFCDE0C}"/>
    <cellStyle name="Comma 12 3 7 3" xfId="21558" xr:uid="{5C36936B-D731-4A90-B9C6-39A7FDB81C08}"/>
    <cellStyle name="Comma 12 3 8" xfId="6462" xr:uid="{79FAB67C-F6CB-471A-B6FB-5CCD555B7964}"/>
    <cellStyle name="Comma 12 3 8 2" xfId="15515" xr:uid="{3CE8594F-83E5-4605-9C1F-08479FFCD668}"/>
    <cellStyle name="Comma 12 3 8 2 2" xfId="33625" xr:uid="{04E13760-9410-4EFF-9677-AC08CECD619A}"/>
    <cellStyle name="Comma 12 3 8 3" xfId="24572" xr:uid="{BA72834B-59B6-4795-A42F-3F003361D14D}"/>
    <cellStyle name="Comma 12 3 9" xfId="9482" xr:uid="{62ED5EF6-6724-4112-8D5F-1FAE55CE71BB}"/>
    <cellStyle name="Comma 12 3 9 2" xfId="27592" xr:uid="{4AA34698-B580-46A9-BDB9-158DBAD6B461}"/>
    <cellStyle name="Comma 12 4" xfId="476" xr:uid="{7C33D3E9-3B79-46DF-A784-DBB29C15709C}"/>
    <cellStyle name="Comma 12 4 2" xfId="616" xr:uid="{CA898F82-D0C3-4F6F-970A-F1998D0C066A}"/>
    <cellStyle name="Comma 12 4 2 2" xfId="1620" xr:uid="{1676BCA6-75C1-46B4-AB77-43CB62F0E0EF}"/>
    <cellStyle name="Comma 12 4 2 2 2" xfId="4699" xr:uid="{BC151C9F-6052-4759-8B70-19C9E12C3856}"/>
    <cellStyle name="Comma 12 4 2 2 2 2" xfId="13752" xr:uid="{11019A48-9ADA-4834-8129-ABC486C7DE1E}"/>
    <cellStyle name="Comma 12 4 2 2 2 2 2" xfId="31862" xr:uid="{52F4B32E-6F9C-470D-8B64-AB42B21F3C17}"/>
    <cellStyle name="Comma 12 4 2 2 2 3" xfId="22809" xr:uid="{F7D8B1FA-F511-441A-8036-F5CB1137C100}"/>
    <cellStyle name="Comma 12 4 2 2 3" xfId="7713" xr:uid="{5E8CF306-2A99-4935-B20E-330AF149E0D4}"/>
    <cellStyle name="Comma 12 4 2 2 3 2" xfId="16766" xr:uid="{DB0A4B30-7D98-4F35-97FD-35782A267426}"/>
    <cellStyle name="Comma 12 4 2 2 3 2 2" xfId="34876" xr:uid="{4B02D3A4-2CD5-476D-8BCB-C3A9E487434A}"/>
    <cellStyle name="Comma 12 4 2 2 3 3" xfId="25823" xr:uid="{B2190D58-6E97-46BB-81DC-0F4A8C49B96E}"/>
    <cellStyle name="Comma 12 4 2 2 4" xfId="10734" xr:uid="{A58439BB-2E94-40B5-B566-3B989C737AE5}"/>
    <cellStyle name="Comma 12 4 2 2 4 2" xfId="28844" xr:uid="{8C40EEC8-3C8D-4585-B06F-AFF7AB8693A5}"/>
    <cellStyle name="Comma 12 4 2 2 5" xfId="19791" xr:uid="{B880F1B6-FABF-4FA6-B656-974AB5AB96BC}"/>
    <cellStyle name="Comma 12 4 2 3" xfId="2624" xr:uid="{C218F032-1F8B-43B9-BF55-58EC73292B35}"/>
    <cellStyle name="Comma 12 4 2 3 2" xfId="5703" xr:uid="{9FF604D3-6C60-4203-B6F7-9CD06CF8A979}"/>
    <cellStyle name="Comma 12 4 2 3 2 2" xfId="14756" xr:uid="{08015120-838C-426A-B9E1-2DA14740A095}"/>
    <cellStyle name="Comma 12 4 2 3 2 2 2" xfId="32866" xr:uid="{1788C703-4007-4D10-9C86-89FE64155EED}"/>
    <cellStyle name="Comma 12 4 2 3 2 3" xfId="23813" xr:uid="{F16E3E75-19B1-4682-935C-26E5795F0BE5}"/>
    <cellStyle name="Comma 12 4 2 3 3" xfId="8717" xr:uid="{0298C265-6B59-4535-9461-D50CB588F2E1}"/>
    <cellStyle name="Comma 12 4 2 3 3 2" xfId="17770" xr:uid="{58AE9B47-28F9-4FFF-82E7-B68867C51FB5}"/>
    <cellStyle name="Comma 12 4 2 3 3 2 2" xfId="35880" xr:uid="{855D4E7C-4A5E-42A7-B3A6-DC2ACF90A212}"/>
    <cellStyle name="Comma 12 4 2 3 3 3" xfId="26827" xr:uid="{C80A6250-3C38-4D0A-A3AD-B39DCFA97ACF}"/>
    <cellStyle name="Comma 12 4 2 3 4" xfId="11738" xr:uid="{95C76799-72E3-4174-897D-AA63162558DE}"/>
    <cellStyle name="Comma 12 4 2 3 4 2" xfId="29848" xr:uid="{0D35D42B-D74E-4A18-B7EF-41A3C9D4DF00}"/>
    <cellStyle name="Comma 12 4 2 3 5" xfId="20795" xr:uid="{5B8F2A0D-B585-4BB4-9CD1-A5F2D4BB7BC2}"/>
    <cellStyle name="Comma 12 4 2 4" xfId="3695" xr:uid="{E9AD492B-79CD-4CE4-8BA7-153191710E7F}"/>
    <cellStyle name="Comma 12 4 2 4 2" xfId="12748" xr:uid="{17379BFE-D117-4321-8D56-FE066CCB757C}"/>
    <cellStyle name="Comma 12 4 2 4 2 2" xfId="30858" xr:uid="{2780CF25-D995-4971-B364-D5DF9967BFF5}"/>
    <cellStyle name="Comma 12 4 2 4 3" xfId="21805" xr:uid="{C5B22165-86C2-4275-A546-53F18BEB9505}"/>
    <cellStyle name="Comma 12 4 2 5" xfId="6709" xr:uid="{8D3EBF6B-73A1-48C9-AC01-690AF352BAC5}"/>
    <cellStyle name="Comma 12 4 2 5 2" xfId="15762" xr:uid="{B2E5B9BC-522C-4A56-8ABA-B6212DBC6FDF}"/>
    <cellStyle name="Comma 12 4 2 5 2 2" xfId="33872" xr:uid="{E6F5007A-DF41-4B32-BBF3-E33542ABF808}"/>
    <cellStyle name="Comma 12 4 2 5 3" xfId="24819" xr:uid="{A42D798B-C66C-41C8-ADDF-B834DFF787C1}"/>
    <cellStyle name="Comma 12 4 2 6" xfId="9730" xr:uid="{C3EE9848-AD65-4016-B3E9-7B3EB4BD52BE}"/>
    <cellStyle name="Comma 12 4 2 6 2" xfId="27840" xr:uid="{A0054304-5EA7-4628-9E6B-66CF323F4216}"/>
    <cellStyle name="Comma 12 4 2 7" xfId="18787" xr:uid="{9A00C667-0629-4BA7-AE89-A21149633479}"/>
    <cellStyle name="Comma 12 4 3" xfId="617" xr:uid="{4B1B22E2-FF20-41DB-BDFC-DB515E448E46}"/>
    <cellStyle name="Comma 12 4 3 2" xfId="1621" xr:uid="{6E3F5210-0D6C-41D1-9857-D8EEB7991AFA}"/>
    <cellStyle name="Comma 12 4 3 2 2" xfId="4700" xr:uid="{84F5A59F-B3BA-4676-949B-1E76A4C24198}"/>
    <cellStyle name="Comma 12 4 3 2 2 2" xfId="13753" xr:uid="{96352C32-7D01-42FE-82A6-6811E0D5F729}"/>
    <cellStyle name="Comma 12 4 3 2 2 2 2" xfId="31863" xr:uid="{4B24BFE1-FD80-4B82-8A26-3F97629F1EFF}"/>
    <cellStyle name="Comma 12 4 3 2 2 3" xfId="22810" xr:uid="{1B9AB6D0-A699-4570-AE19-22CBA5EDB61D}"/>
    <cellStyle name="Comma 12 4 3 2 3" xfId="7714" xr:uid="{9B405D5A-2FE3-497F-8488-DD9603EAED27}"/>
    <cellStyle name="Comma 12 4 3 2 3 2" xfId="16767" xr:uid="{497DCFD8-E3E2-4713-B471-E88F163682C2}"/>
    <cellStyle name="Comma 12 4 3 2 3 2 2" xfId="34877" xr:uid="{7D9A0F6E-5008-469D-8988-25134B6DDB33}"/>
    <cellStyle name="Comma 12 4 3 2 3 3" xfId="25824" xr:uid="{35F66367-E2ED-49DC-B76C-BACF7EC96B10}"/>
    <cellStyle name="Comma 12 4 3 2 4" xfId="10735" xr:uid="{CEFC7F2B-8A32-426B-B26A-0A57A785015C}"/>
    <cellStyle name="Comma 12 4 3 2 4 2" xfId="28845" xr:uid="{5AD36199-4A8C-4807-B9E9-84E82D9B1C73}"/>
    <cellStyle name="Comma 12 4 3 2 5" xfId="19792" xr:uid="{97E37839-116D-4A5E-B83B-03555CB7BBE0}"/>
    <cellStyle name="Comma 12 4 3 3" xfId="2625" xr:uid="{6E1D7780-C817-47AD-B3EA-26B5B43800DA}"/>
    <cellStyle name="Comma 12 4 3 3 2" xfId="5704" xr:uid="{0695966E-BADB-439D-B71F-CECCDA710168}"/>
    <cellStyle name="Comma 12 4 3 3 2 2" xfId="14757" xr:uid="{EE3B1EC3-39AD-479D-B29E-11B478E83D91}"/>
    <cellStyle name="Comma 12 4 3 3 2 2 2" xfId="32867" xr:uid="{65B92661-0F60-4A53-AED8-5A8F0202FF73}"/>
    <cellStyle name="Comma 12 4 3 3 2 3" xfId="23814" xr:uid="{F582DAFD-67EB-4912-9776-B0CBBC3B21C8}"/>
    <cellStyle name="Comma 12 4 3 3 3" xfId="8718" xr:uid="{36D7CAF9-CAB0-4A73-B242-865AD284D57C}"/>
    <cellStyle name="Comma 12 4 3 3 3 2" xfId="17771" xr:uid="{853FED01-0C15-41D1-8E50-FC2EF7AE4367}"/>
    <cellStyle name="Comma 12 4 3 3 3 2 2" xfId="35881" xr:uid="{5BF3ABEB-4EE5-4164-809D-7EF72C502386}"/>
    <cellStyle name="Comma 12 4 3 3 3 3" xfId="26828" xr:uid="{E9A2FC50-2B7D-412E-A98F-234CA3927F9D}"/>
    <cellStyle name="Comma 12 4 3 3 4" xfId="11739" xr:uid="{9D28FDB9-1026-4919-AD75-2587C4B0078A}"/>
    <cellStyle name="Comma 12 4 3 3 4 2" xfId="29849" xr:uid="{6D22FCB5-11DD-4709-9B6F-9F26CB3AA602}"/>
    <cellStyle name="Comma 12 4 3 3 5" xfId="20796" xr:uid="{E854CB58-5328-4768-B8BD-B2B326D27DF0}"/>
    <cellStyle name="Comma 12 4 3 4" xfId="3696" xr:uid="{6DCDFEF5-84E9-4124-ADF4-E41215D4BD7A}"/>
    <cellStyle name="Comma 12 4 3 4 2" xfId="12749" xr:uid="{5A5199E3-ED30-4627-BCA3-EDAFB33D2C1D}"/>
    <cellStyle name="Comma 12 4 3 4 2 2" xfId="30859" xr:uid="{B785D0D9-E11E-46B7-B2CD-E455EEB75670}"/>
    <cellStyle name="Comma 12 4 3 4 3" xfId="21806" xr:uid="{87F19AA1-0C0A-4229-8D83-0940EC81E68A}"/>
    <cellStyle name="Comma 12 4 3 5" xfId="6710" xr:uid="{9D48D66A-D151-46EF-BA2D-271754D9270D}"/>
    <cellStyle name="Comma 12 4 3 5 2" xfId="15763" xr:uid="{D698B041-E7FC-4650-BB15-435E9B9A8867}"/>
    <cellStyle name="Comma 12 4 3 5 2 2" xfId="33873" xr:uid="{3B70A2D1-3948-46BB-AC76-22FD29205FA3}"/>
    <cellStyle name="Comma 12 4 3 5 3" xfId="24820" xr:uid="{FD8CA2C3-0E99-4F81-A7F7-AA7558E1A7CC}"/>
    <cellStyle name="Comma 12 4 3 6" xfId="9731" xr:uid="{9D569F8E-C31A-4D34-A479-B409EF6A3322}"/>
    <cellStyle name="Comma 12 4 3 6 2" xfId="27841" xr:uid="{261292FD-8C66-4D1B-8365-DBD34498FCE5}"/>
    <cellStyle name="Comma 12 4 3 7" xfId="18788" xr:uid="{571C1CBA-6A7A-44B8-AAEB-ED39A7F4BAE6}"/>
    <cellStyle name="Comma 12 4 4" xfId="1485" xr:uid="{DBCEB0AE-1FFE-4352-AEBC-49733294F199}"/>
    <cellStyle name="Comma 12 4 4 2" xfId="4564" xr:uid="{1FD71C74-C7EF-40D1-95A7-BDAEE4EF6BA3}"/>
    <cellStyle name="Comma 12 4 4 2 2" xfId="13617" xr:uid="{A2AA09C4-E96F-466D-B90A-122946CFA2AC}"/>
    <cellStyle name="Comma 12 4 4 2 2 2" xfId="31727" xr:uid="{F8A8BB61-A30E-45BE-AA6C-F62CD0A1B37F}"/>
    <cellStyle name="Comma 12 4 4 2 3" xfId="22674" xr:uid="{6B5224ED-1FEC-47D4-BB8D-86760AF148CC}"/>
    <cellStyle name="Comma 12 4 4 3" xfId="7578" xr:uid="{DC7FDDD2-9EDE-4AE9-A5CE-E6CE196AAC98}"/>
    <cellStyle name="Comma 12 4 4 3 2" xfId="16631" xr:uid="{69153D6E-8FF9-441E-B328-D0A1458BEBDA}"/>
    <cellStyle name="Comma 12 4 4 3 2 2" xfId="34741" xr:uid="{D4C49D25-4B25-4D79-919E-6043EF86BFD6}"/>
    <cellStyle name="Comma 12 4 4 3 3" xfId="25688" xr:uid="{1B4C6438-E44E-4B40-B002-0F783910CF34}"/>
    <cellStyle name="Comma 12 4 4 4" xfId="10599" xr:uid="{E61CE474-F087-4FDB-95CB-839D3838A8D0}"/>
    <cellStyle name="Comma 12 4 4 4 2" xfId="28709" xr:uid="{81CAEE37-6538-4EBB-99F8-1FF18BBC378B}"/>
    <cellStyle name="Comma 12 4 4 5" xfId="19656" xr:uid="{DDC83C32-6AA1-4A66-83FB-763EE90D42AC}"/>
    <cellStyle name="Comma 12 4 5" xfId="2489" xr:uid="{0096440C-A64E-4460-A59D-B7B3E4A7D6DF}"/>
    <cellStyle name="Comma 12 4 5 2" xfId="5568" xr:uid="{8EEA9E2F-F16A-4574-A5BA-AB66166FCA8F}"/>
    <cellStyle name="Comma 12 4 5 2 2" xfId="14621" xr:uid="{601031B7-077D-4485-A2A1-BEB3FDCC2551}"/>
    <cellStyle name="Comma 12 4 5 2 2 2" xfId="32731" xr:uid="{695A4BEA-F6B1-450C-9F23-C0E55936AA79}"/>
    <cellStyle name="Comma 12 4 5 2 3" xfId="23678" xr:uid="{9B6D8173-085A-4D37-8231-7FA2B5DDC00C}"/>
    <cellStyle name="Comma 12 4 5 3" xfId="8582" xr:uid="{EF47A738-C485-4AD4-844F-30A5C7537EE0}"/>
    <cellStyle name="Comma 12 4 5 3 2" xfId="17635" xr:uid="{97A17EE9-5670-406C-AB67-DE853670C28D}"/>
    <cellStyle name="Comma 12 4 5 3 2 2" xfId="35745" xr:uid="{8A4D8374-6F5B-4032-B038-E15DEF6B607E}"/>
    <cellStyle name="Comma 12 4 5 3 3" xfId="26692" xr:uid="{B085D5ED-0164-4D19-AD7F-4674E8EB4A6F}"/>
    <cellStyle name="Comma 12 4 5 4" xfId="11603" xr:uid="{8AC4AFCB-33B7-40F8-BDA1-A60491EF0606}"/>
    <cellStyle name="Comma 12 4 5 4 2" xfId="29713" xr:uid="{D3D8E8B4-C2A9-4745-BBBC-A9432647E557}"/>
    <cellStyle name="Comma 12 4 5 5" xfId="20660" xr:uid="{3BA90446-966B-47B8-B072-70BACB7AA58F}"/>
    <cellStyle name="Comma 12 4 6" xfId="3559" xr:uid="{F9E9157A-157C-428A-8ADF-1CD6C5CA4C5F}"/>
    <cellStyle name="Comma 12 4 6 2" xfId="12612" xr:uid="{A48F5387-18C4-4F5E-8905-D41C4E7A8944}"/>
    <cellStyle name="Comma 12 4 6 2 2" xfId="30722" xr:uid="{26162F1B-EF05-4BCF-9A85-52B1774DEF92}"/>
    <cellStyle name="Comma 12 4 6 3" xfId="21669" xr:uid="{E10C6882-CDF0-47F3-9789-92D444FCA08E}"/>
    <cellStyle name="Comma 12 4 7" xfId="6573" xr:uid="{0B2EEDD3-BAAA-4F63-A648-7278AAF3CB77}"/>
    <cellStyle name="Comma 12 4 7 2" xfId="15626" xr:uid="{1EAA8711-3355-4AB8-92DF-5D7A50B5635C}"/>
    <cellStyle name="Comma 12 4 7 2 2" xfId="33736" xr:uid="{C456D862-31F7-46EF-AC10-B4DD35CE5BED}"/>
    <cellStyle name="Comma 12 4 7 3" xfId="24683" xr:uid="{BA4D0341-56A6-4460-A73B-00AE12448F23}"/>
    <cellStyle name="Comma 12 4 8" xfId="9593" xr:uid="{690065DB-611E-46D7-9F92-0608B10AEDB8}"/>
    <cellStyle name="Comma 12 4 8 2" xfId="27703" xr:uid="{731163A5-E50D-4545-A57B-2FA4133621BA}"/>
    <cellStyle name="Comma 12 4 9" xfId="18650" xr:uid="{A40FC452-AA7D-4171-81FC-BE68B5D0D18E}"/>
    <cellStyle name="Comma 12 5" xfId="618" xr:uid="{7B073FB9-EF9B-4E13-AC84-19C2ACA22284}"/>
    <cellStyle name="Comma 12 5 2" xfId="1622" xr:uid="{56314E29-F782-478D-909B-A2B25749D07E}"/>
    <cellStyle name="Comma 12 5 2 2" xfId="4701" xr:uid="{00179601-EB05-4DC8-87FE-5A9DCAB31C04}"/>
    <cellStyle name="Comma 12 5 2 2 2" xfId="13754" xr:uid="{F6B4985F-3C09-4027-97B9-AF726D0006AF}"/>
    <cellStyle name="Comma 12 5 2 2 2 2" xfId="31864" xr:uid="{366E3894-CAF9-45C5-A09B-4A01728FDB6E}"/>
    <cellStyle name="Comma 12 5 2 2 3" xfId="22811" xr:uid="{AB07DB43-43C0-417C-9605-0CDB0DFCC0AC}"/>
    <cellStyle name="Comma 12 5 2 3" xfId="7715" xr:uid="{04C614D2-1FF1-4376-98F0-C23144D123F3}"/>
    <cellStyle name="Comma 12 5 2 3 2" xfId="16768" xr:uid="{D27274C6-D081-4723-BB8E-14DC46ABF001}"/>
    <cellStyle name="Comma 12 5 2 3 2 2" xfId="34878" xr:uid="{5328A93E-A3CF-4797-AC89-59627B639A0B}"/>
    <cellStyle name="Comma 12 5 2 3 3" xfId="25825" xr:uid="{6AE011CF-72BB-4796-98DC-C8AB31D78B71}"/>
    <cellStyle name="Comma 12 5 2 4" xfId="10736" xr:uid="{494C8DEF-2725-476E-BFC5-8D97589BA8DB}"/>
    <cellStyle name="Comma 12 5 2 4 2" xfId="28846" xr:uid="{71C9A6F3-7E82-4168-AD0B-06796CF09555}"/>
    <cellStyle name="Comma 12 5 2 5" xfId="19793" xr:uid="{E23CF6D6-7A89-49C5-8088-E968A2CD4FD4}"/>
    <cellStyle name="Comma 12 5 3" xfId="2626" xr:uid="{4575B8BD-7E2E-4F85-B0E5-A48DD0369DCC}"/>
    <cellStyle name="Comma 12 5 3 2" xfId="5705" xr:uid="{A818F2AE-A95A-47D2-BE80-13D3AC3BC8D4}"/>
    <cellStyle name="Comma 12 5 3 2 2" xfId="14758" xr:uid="{FAE33D99-33E6-4720-859E-E9F88DBF7855}"/>
    <cellStyle name="Comma 12 5 3 2 2 2" xfId="32868" xr:uid="{7D0DACEC-498A-4C0B-A2AE-AAF7A811EE7A}"/>
    <cellStyle name="Comma 12 5 3 2 3" xfId="23815" xr:uid="{C285D700-202E-468D-BD7A-203582EF133B}"/>
    <cellStyle name="Comma 12 5 3 3" xfId="8719" xr:uid="{2221D569-70C9-4778-B8BD-C26F4EDEEACA}"/>
    <cellStyle name="Comma 12 5 3 3 2" xfId="17772" xr:uid="{0527F0D3-2C59-4C62-82AD-5DD2F9363519}"/>
    <cellStyle name="Comma 12 5 3 3 2 2" xfId="35882" xr:uid="{6A3C2F18-F251-40B4-A678-64ED877B4DC9}"/>
    <cellStyle name="Comma 12 5 3 3 3" xfId="26829" xr:uid="{FEFD479B-BBA4-49E5-8D05-C947AAC27422}"/>
    <cellStyle name="Comma 12 5 3 4" xfId="11740" xr:uid="{EED76EBB-A460-4301-AE04-649A41851782}"/>
    <cellStyle name="Comma 12 5 3 4 2" xfId="29850" xr:uid="{1E7EC91F-345D-4068-86D5-5C57AE46CCE5}"/>
    <cellStyle name="Comma 12 5 3 5" xfId="20797" xr:uid="{64EBA126-E60B-4C67-A414-8F0792C3C9AA}"/>
    <cellStyle name="Comma 12 5 4" xfId="3697" xr:uid="{1F1BF715-ED12-4016-8642-FD42A82B56E7}"/>
    <cellStyle name="Comma 12 5 4 2" xfId="12750" xr:uid="{6E89ACC4-FDFD-4B1F-BA42-83D46FB3DAB3}"/>
    <cellStyle name="Comma 12 5 4 2 2" xfId="30860" xr:uid="{F76165F0-9CAB-4559-9D63-5DF7334C78C7}"/>
    <cellStyle name="Comma 12 5 4 3" xfId="21807" xr:uid="{A0D9E441-F5D4-4B34-BEFB-C7E1E33FDBDD}"/>
    <cellStyle name="Comma 12 5 5" xfId="6711" xr:uid="{711258A5-BA73-4555-95E5-9E4267FB454C}"/>
    <cellStyle name="Comma 12 5 5 2" xfId="15764" xr:uid="{94E7DAC7-8ACB-4FA7-93B7-83EE4A9B20A6}"/>
    <cellStyle name="Comma 12 5 5 2 2" xfId="33874" xr:uid="{620B2533-8CC0-458C-B2E1-47548090229A}"/>
    <cellStyle name="Comma 12 5 5 3" xfId="24821" xr:uid="{97E30D88-B90C-40ED-9D4D-686E5F940C77}"/>
    <cellStyle name="Comma 12 5 6" xfId="9732" xr:uid="{667EB1D4-5FC7-4F43-841D-7E98E00072EE}"/>
    <cellStyle name="Comma 12 5 6 2" xfId="27842" xr:uid="{CB71DF03-625E-4A45-B03F-68617C60779F}"/>
    <cellStyle name="Comma 12 5 7" xfId="18789" xr:uid="{4421DAAE-A203-44FB-87D1-AE4E89FF769B}"/>
    <cellStyle name="Comma 12 6" xfId="619" xr:uid="{8C11AB54-F999-4AD5-AD09-4465BDF65786}"/>
    <cellStyle name="Comma 12 6 2" xfId="1623" xr:uid="{0E0618A8-64D9-433D-A840-87291E8D9578}"/>
    <cellStyle name="Comma 12 6 2 2" xfId="4702" xr:uid="{C1469C14-21B0-4BC0-8012-44C721052840}"/>
    <cellStyle name="Comma 12 6 2 2 2" xfId="13755" xr:uid="{91E0EEC6-B4C6-4EAC-9A04-D602C902BDE4}"/>
    <cellStyle name="Comma 12 6 2 2 2 2" xfId="31865" xr:uid="{248482C3-6205-4E5E-BA50-49EDF2B31C43}"/>
    <cellStyle name="Comma 12 6 2 2 3" xfId="22812" xr:uid="{3A9002AB-B20F-4784-8C81-E2C1BA81F91E}"/>
    <cellStyle name="Comma 12 6 2 3" xfId="7716" xr:uid="{FCF675CD-FC0A-4210-941C-1D48F1FABD4E}"/>
    <cellStyle name="Comma 12 6 2 3 2" xfId="16769" xr:uid="{3E4CA04B-67AD-48E3-A390-D60B8A61D38F}"/>
    <cellStyle name="Comma 12 6 2 3 2 2" xfId="34879" xr:uid="{85966AF9-94D9-4F85-8B6D-967215A419CB}"/>
    <cellStyle name="Comma 12 6 2 3 3" xfId="25826" xr:uid="{CAC0424D-6BF3-4D51-AF26-B957C61AC2C5}"/>
    <cellStyle name="Comma 12 6 2 4" xfId="10737" xr:uid="{2ADFE4B7-4C5D-4197-BBCC-1726EDC70F0A}"/>
    <cellStyle name="Comma 12 6 2 4 2" xfId="28847" xr:uid="{5E3E26DF-4A3E-49FF-89F8-A09BE656EF12}"/>
    <cellStyle name="Comma 12 6 2 5" xfId="19794" xr:uid="{E09A032E-9A9F-42DE-9C77-AAA06088400D}"/>
    <cellStyle name="Comma 12 6 3" xfId="2627" xr:uid="{98B0FB51-B762-44BB-8AE4-AADEDE5C08A3}"/>
    <cellStyle name="Comma 12 6 3 2" xfId="5706" xr:uid="{960525CA-76BA-4B41-8ECB-18B39898AFD7}"/>
    <cellStyle name="Comma 12 6 3 2 2" xfId="14759" xr:uid="{AE6694B5-5278-4B3C-B834-AA3D811A311C}"/>
    <cellStyle name="Comma 12 6 3 2 2 2" xfId="32869" xr:uid="{34247319-9635-483F-AEB7-61882CD7F693}"/>
    <cellStyle name="Comma 12 6 3 2 3" xfId="23816" xr:uid="{DD88EA4A-9163-44EE-BB48-CE6DFD8B5DA4}"/>
    <cellStyle name="Comma 12 6 3 3" xfId="8720" xr:uid="{30EB75CA-A561-4F34-91B2-4CCB1039256B}"/>
    <cellStyle name="Comma 12 6 3 3 2" xfId="17773" xr:uid="{846E97BD-76F9-4B61-89EB-221A49C66584}"/>
    <cellStyle name="Comma 12 6 3 3 2 2" xfId="35883" xr:uid="{5ECA9E10-DF9D-43AA-B2DF-ACD075FB9E13}"/>
    <cellStyle name="Comma 12 6 3 3 3" xfId="26830" xr:uid="{2D3FC44C-3971-4B31-A0C6-F678C30C7A79}"/>
    <cellStyle name="Comma 12 6 3 4" xfId="11741" xr:uid="{E12F504F-265B-477A-A9EE-077473A79F97}"/>
    <cellStyle name="Comma 12 6 3 4 2" xfId="29851" xr:uid="{334ED789-5673-4999-9FCA-C3B10E59CEEE}"/>
    <cellStyle name="Comma 12 6 3 5" xfId="20798" xr:uid="{23503897-450D-4E04-98EF-4B1B30398B43}"/>
    <cellStyle name="Comma 12 6 4" xfId="3698" xr:uid="{CA1E145D-7795-4303-B198-0E1EF75E73C7}"/>
    <cellStyle name="Comma 12 6 4 2" xfId="12751" xr:uid="{688704EA-4A60-4BA6-9A6F-21C66C320F47}"/>
    <cellStyle name="Comma 12 6 4 2 2" xfId="30861" xr:uid="{3FF0D3B8-B57D-49F9-B3F6-B816B92B178E}"/>
    <cellStyle name="Comma 12 6 4 3" xfId="21808" xr:uid="{CF1483A0-14F5-439E-9FA6-9B011C389DBE}"/>
    <cellStyle name="Comma 12 6 5" xfId="6712" xr:uid="{7BDD1F4E-C952-4FAD-9726-FED7480F9E21}"/>
    <cellStyle name="Comma 12 6 5 2" xfId="15765" xr:uid="{61FAEBCB-70E6-4B5B-B9E4-64451E663DBB}"/>
    <cellStyle name="Comma 12 6 5 2 2" xfId="33875" xr:uid="{B1F40B09-370B-4876-9CF3-6B2514691D11}"/>
    <cellStyle name="Comma 12 6 5 3" xfId="24822" xr:uid="{8ED463E3-A049-4AB6-AF19-015BE58E3188}"/>
    <cellStyle name="Comma 12 6 6" xfId="9733" xr:uid="{17C7665F-888B-4252-90DC-CA7803B0E16C}"/>
    <cellStyle name="Comma 12 6 6 2" xfId="27843" xr:uid="{7150B0DA-85A6-4A94-AB5D-E28BCC19A503}"/>
    <cellStyle name="Comma 12 6 7" xfId="18790" xr:uid="{B846FB59-EF23-4010-A8AB-91A88FE5DE17}"/>
    <cellStyle name="Comma 12 7" xfId="1314" xr:uid="{196B23CC-4432-4C6A-A11B-194892A9F4FD}"/>
    <cellStyle name="Comma 12 7 2" xfId="4393" xr:uid="{8295AB94-4313-498D-957F-B22D43BBD8AF}"/>
    <cellStyle name="Comma 12 7 2 2" xfId="13446" xr:uid="{0649E2B7-BA5D-4A4F-825B-4A1BC353C5A8}"/>
    <cellStyle name="Comma 12 7 2 2 2" xfId="31556" xr:uid="{02A3AD89-2584-4FB7-BE38-B0AEAE8FD765}"/>
    <cellStyle name="Comma 12 7 2 3" xfId="22503" xr:uid="{0B99BA6B-819E-4E7F-8102-CF442703CBDA}"/>
    <cellStyle name="Comma 12 7 3" xfId="7407" xr:uid="{C4F506DB-40D7-41EC-8A4F-9751789D39BD}"/>
    <cellStyle name="Comma 12 7 3 2" xfId="16460" xr:uid="{27017B9C-1C0D-4EAB-A062-F596E6F4F06D}"/>
    <cellStyle name="Comma 12 7 3 2 2" xfId="34570" xr:uid="{1863C9C2-01D5-4AE3-812D-8014D40D9B89}"/>
    <cellStyle name="Comma 12 7 3 3" xfId="25517" xr:uid="{3A036A97-6714-4698-B7F0-6B09DA51410D}"/>
    <cellStyle name="Comma 12 7 4" xfId="10428" xr:uid="{B3EECF67-2ABD-4006-AD5E-A10F02CD9820}"/>
    <cellStyle name="Comma 12 7 4 2" xfId="28538" xr:uid="{F7F15B88-8C15-4A5C-AE45-A92E9E9BB094}"/>
    <cellStyle name="Comma 12 7 5" xfId="19485" xr:uid="{1B791B70-E9F5-493E-AD5A-4F3CE38434B9}"/>
    <cellStyle name="Comma 12 8" xfId="2318" xr:uid="{0A52A3E9-33EB-4230-A105-81823DB0D805}"/>
    <cellStyle name="Comma 12 8 2" xfId="5397" xr:uid="{62858DDB-0B19-4FDC-8D02-505B4957CCF7}"/>
    <cellStyle name="Comma 12 8 2 2" xfId="14450" xr:uid="{557A001D-AB02-45D7-9143-E6514A375333}"/>
    <cellStyle name="Comma 12 8 2 2 2" xfId="32560" xr:uid="{E058E9A5-D01A-460D-9798-3AFDD27338A4}"/>
    <cellStyle name="Comma 12 8 2 3" xfId="23507" xr:uid="{2CBA8D79-09D1-4CF1-AA77-068F57A087D2}"/>
    <cellStyle name="Comma 12 8 3" xfId="8411" xr:uid="{9F158FF3-F601-4570-8B80-93F330C9DAFF}"/>
    <cellStyle name="Comma 12 8 3 2" xfId="17464" xr:uid="{FB295B70-3976-4761-A0C1-FF6D5810701B}"/>
    <cellStyle name="Comma 12 8 3 2 2" xfId="35574" xr:uid="{12BB17D5-6D2F-49D3-B818-3A577388BDF8}"/>
    <cellStyle name="Comma 12 8 3 3" xfId="26521" xr:uid="{0DD510AD-6F6C-4309-991F-B1E80C5B3738}"/>
    <cellStyle name="Comma 12 8 4" xfId="11432" xr:uid="{24A27186-61F7-4DAA-A472-5AB228B00AD9}"/>
    <cellStyle name="Comma 12 8 4 2" xfId="29542" xr:uid="{6A4437AC-45DC-43A1-9853-E303A0958069}"/>
    <cellStyle name="Comma 12 8 5" xfId="20489" xr:uid="{379CC9CA-D4BC-4B2D-A0F8-5BA2E82371FB}"/>
    <cellStyle name="Comma 12 9" xfId="3387" xr:uid="{37141EDA-8A10-4AA7-9202-EC4F229ABBF5}"/>
    <cellStyle name="Comma 12 9 2" xfId="12440" xr:uid="{BDD5B965-128C-49FA-838D-F2EFCE2DC9AE}"/>
    <cellStyle name="Comma 12 9 2 2" xfId="30550" xr:uid="{287A501F-1ED7-466E-A379-ACA8B4FE667D}"/>
    <cellStyle name="Comma 12 9 3" xfId="21497" xr:uid="{6F077DBB-60E9-4D3A-A301-FB042E63FB02}"/>
    <cellStyle name="Comma 13" xfId="288" xr:uid="{FE4BDF8B-B7D6-4B81-B911-D951E81B8518}"/>
    <cellStyle name="Comma 13 10" xfId="9456" xr:uid="{6349987E-0ACD-428A-A61B-5CF03CCA9529}"/>
    <cellStyle name="Comma 13 10 2" xfId="27566" xr:uid="{A32C8E92-3E1D-4602-ABAB-81D0FBB0E264}"/>
    <cellStyle name="Comma 13 11" xfId="18513" xr:uid="{2B7B9450-9746-4778-BEA0-C00357A7A053}"/>
    <cellStyle name="Comma 13 2" xfId="354" xr:uid="{DE5861FE-61F7-4EC7-A697-BB01493BEEC8}"/>
    <cellStyle name="Comma 13 2 10" xfId="18552" xr:uid="{4E273D40-D3C7-4044-B8F1-5C962C3CB7EC}"/>
    <cellStyle name="Comma 13 2 2" xfId="552" xr:uid="{4FA577E1-A7BA-41D6-8364-05DE1D1AD371}"/>
    <cellStyle name="Comma 13 2 2 2" xfId="620" xr:uid="{F4D893A4-0479-439A-A854-DF1AE8158053}"/>
    <cellStyle name="Comma 13 2 2 2 2" xfId="1624" xr:uid="{F3D2D4A5-A500-4629-8771-7A462074A45E}"/>
    <cellStyle name="Comma 13 2 2 2 2 2" xfId="4703" xr:uid="{ED043EDC-7D79-4878-BA59-783424CB9EC8}"/>
    <cellStyle name="Comma 13 2 2 2 2 2 2" xfId="13756" xr:uid="{3A9CB016-8B39-4784-A570-6E8AE2F50D88}"/>
    <cellStyle name="Comma 13 2 2 2 2 2 2 2" xfId="31866" xr:uid="{2333A6B3-4B5A-4A50-A2D1-AE45EAFB6FA8}"/>
    <cellStyle name="Comma 13 2 2 2 2 2 3" xfId="22813" xr:uid="{47E01E12-2389-4094-8E3F-8708C9411324}"/>
    <cellStyle name="Comma 13 2 2 2 2 3" xfId="7717" xr:uid="{EBEAC3C7-190C-4068-91E7-3111A11610ED}"/>
    <cellStyle name="Comma 13 2 2 2 2 3 2" xfId="16770" xr:uid="{21BFD3FE-6040-4C24-AA78-D9D079F5ED3A}"/>
    <cellStyle name="Comma 13 2 2 2 2 3 2 2" xfId="34880" xr:uid="{C4F65FB9-5E52-445C-AD73-44586AF817A3}"/>
    <cellStyle name="Comma 13 2 2 2 2 3 3" xfId="25827" xr:uid="{2D02F0F5-2C38-4965-98C5-C31C888E8837}"/>
    <cellStyle name="Comma 13 2 2 2 2 4" xfId="10738" xr:uid="{3F3BEA4E-0CEF-4B24-BE44-E18665D7641E}"/>
    <cellStyle name="Comma 13 2 2 2 2 4 2" xfId="28848" xr:uid="{32A206E6-46E0-4B55-AB18-028D15DA1FF2}"/>
    <cellStyle name="Comma 13 2 2 2 2 5" xfId="19795" xr:uid="{492C42EF-BB4A-42CE-A68C-34CCA5CF8DA6}"/>
    <cellStyle name="Comma 13 2 2 2 3" xfId="2628" xr:uid="{35DB92DB-8A3D-4E2A-9FFB-2E5921CF7BFB}"/>
    <cellStyle name="Comma 13 2 2 2 3 2" xfId="5707" xr:uid="{D7E81F31-A512-4060-9E8F-DE2DD537EA0E}"/>
    <cellStyle name="Comma 13 2 2 2 3 2 2" xfId="14760" xr:uid="{A0091979-F3C1-4EAF-BE0D-02693801AD78}"/>
    <cellStyle name="Comma 13 2 2 2 3 2 2 2" xfId="32870" xr:uid="{2B909C3E-A6D3-4FF9-9780-51E9A17E233F}"/>
    <cellStyle name="Comma 13 2 2 2 3 2 3" xfId="23817" xr:uid="{DFD0B863-D705-4DDE-B78B-35B9DDC1B0D2}"/>
    <cellStyle name="Comma 13 2 2 2 3 3" xfId="8721" xr:uid="{28AFCA71-DF65-4509-812E-54D071F69C80}"/>
    <cellStyle name="Comma 13 2 2 2 3 3 2" xfId="17774" xr:uid="{F70D3A1C-6756-4045-948A-AAA34F93850A}"/>
    <cellStyle name="Comma 13 2 2 2 3 3 2 2" xfId="35884" xr:uid="{01584D51-373B-45AB-8BAA-69FC1F23D866}"/>
    <cellStyle name="Comma 13 2 2 2 3 3 3" xfId="26831" xr:uid="{C7E130DF-56C9-4023-801E-0B033ECCD0F4}"/>
    <cellStyle name="Comma 13 2 2 2 3 4" xfId="11742" xr:uid="{1D110379-D51D-4FFE-B958-7E8E225A2163}"/>
    <cellStyle name="Comma 13 2 2 2 3 4 2" xfId="29852" xr:uid="{202374D1-7F2A-4804-917E-E27A00F76ABA}"/>
    <cellStyle name="Comma 13 2 2 2 3 5" xfId="20799" xr:uid="{BBF89640-8714-4746-B59D-13CE10F8A8EF}"/>
    <cellStyle name="Comma 13 2 2 2 4" xfId="3699" xr:uid="{73A0559E-224B-4545-99DE-4EB1C83413B4}"/>
    <cellStyle name="Comma 13 2 2 2 4 2" xfId="12752" xr:uid="{25478A59-F880-4ED9-9B86-60CE6C2BE276}"/>
    <cellStyle name="Comma 13 2 2 2 4 2 2" xfId="30862" xr:uid="{50707FFD-8DC0-4917-9CA6-B67713F8BD67}"/>
    <cellStyle name="Comma 13 2 2 2 4 3" xfId="21809" xr:uid="{3EE7D04E-1A65-4950-9704-17D8E629AAA9}"/>
    <cellStyle name="Comma 13 2 2 2 5" xfId="6713" xr:uid="{85E9A4DF-9072-40A3-BF3C-167859A6528E}"/>
    <cellStyle name="Comma 13 2 2 2 5 2" xfId="15766" xr:uid="{D9887806-AD6C-4DA3-94F0-5E9AEE99BF53}"/>
    <cellStyle name="Comma 13 2 2 2 5 2 2" xfId="33876" xr:uid="{E9FBF600-6299-4A54-89BA-50FD11F849AF}"/>
    <cellStyle name="Comma 13 2 2 2 5 3" xfId="24823" xr:uid="{2F763A7D-1D0A-44E2-A0B6-8C3ACE54D617}"/>
    <cellStyle name="Comma 13 2 2 2 6" xfId="9734" xr:uid="{7C14DC2C-4463-4E66-8491-B7D0C1E5C544}"/>
    <cellStyle name="Comma 13 2 2 2 6 2" xfId="27844" xr:uid="{AD53C5BC-AA64-48E2-803F-45D68D6F97FD}"/>
    <cellStyle name="Comma 13 2 2 2 7" xfId="18791" xr:uid="{4238FB0E-A4CB-44B3-A163-9415434E0515}"/>
    <cellStyle name="Comma 13 2 2 3" xfId="621" xr:uid="{99BDA2FE-6576-4FDC-8FA0-4B112AC56110}"/>
    <cellStyle name="Comma 13 2 2 3 2" xfId="1625" xr:uid="{54568C05-9B93-4AD7-93E7-59A9659CF541}"/>
    <cellStyle name="Comma 13 2 2 3 2 2" xfId="4704" xr:uid="{9C65041D-2633-4365-930D-9220F7EE9B21}"/>
    <cellStyle name="Comma 13 2 2 3 2 2 2" xfId="13757" xr:uid="{28431506-DDBA-4B03-9956-B8E7BA368EFB}"/>
    <cellStyle name="Comma 13 2 2 3 2 2 2 2" xfId="31867" xr:uid="{FC0D5E8A-F21E-403D-A06D-DAB644CE961A}"/>
    <cellStyle name="Comma 13 2 2 3 2 2 3" xfId="22814" xr:uid="{77CE34A4-DD8D-4D99-84FB-4E879E2E46F9}"/>
    <cellStyle name="Comma 13 2 2 3 2 3" xfId="7718" xr:uid="{A0C884E1-6F51-4B9F-86B3-A07F1D397C0A}"/>
    <cellStyle name="Comma 13 2 2 3 2 3 2" xfId="16771" xr:uid="{C5B39B30-A34B-4CA6-B512-EFB79F76C57E}"/>
    <cellStyle name="Comma 13 2 2 3 2 3 2 2" xfId="34881" xr:uid="{D4C0546E-BEEA-4401-8593-43B2D3403983}"/>
    <cellStyle name="Comma 13 2 2 3 2 3 3" xfId="25828" xr:uid="{87FC35E6-4B2D-42D2-ADF1-9B69F85A9736}"/>
    <cellStyle name="Comma 13 2 2 3 2 4" xfId="10739" xr:uid="{FF4817EC-C82A-436B-A31B-802C1787F44D}"/>
    <cellStyle name="Comma 13 2 2 3 2 4 2" xfId="28849" xr:uid="{A1C7041F-70E5-49EE-B5FD-799D2FF18198}"/>
    <cellStyle name="Comma 13 2 2 3 2 5" xfId="19796" xr:uid="{2211AA41-26D3-490C-80AD-183FBE1EC20B}"/>
    <cellStyle name="Comma 13 2 2 3 3" xfId="2629" xr:uid="{A62DC389-9607-46A3-ADBC-92D96BEB082D}"/>
    <cellStyle name="Comma 13 2 2 3 3 2" xfId="5708" xr:uid="{B8122A93-A4A6-48ED-BBE2-B365EFBD0B23}"/>
    <cellStyle name="Comma 13 2 2 3 3 2 2" xfId="14761" xr:uid="{876382E1-8A11-418E-A8F5-FD99F61E939B}"/>
    <cellStyle name="Comma 13 2 2 3 3 2 2 2" xfId="32871" xr:uid="{F81FF95D-69F9-42DB-9E66-309091CB7048}"/>
    <cellStyle name="Comma 13 2 2 3 3 2 3" xfId="23818" xr:uid="{7A79E17E-C467-4BEE-9A97-5FE75A186508}"/>
    <cellStyle name="Comma 13 2 2 3 3 3" xfId="8722" xr:uid="{AFB7D292-DFFA-4826-A38F-EB39D458F7F3}"/>
    <cellStyle name="Comma 13 2 2 3 3 3 2" xfId="17775" xr:uid="{F30229E8-602B-4EEE-A7C8-D3EAB80C0E47}"/>
    <cellStyle name="Comma 13 2 2 3 3 3 2 2" xfId="35885" xr:uid="{62DB6EFB-EE47-485A-996B-07B61EB2F182}"/>
    <cellStyle name="Comma 13 2 2 3 3 3 3" xfId="26832" xr:uid="{85340AE7-D5BA-4746-8794-B8E30BD82D34}"/>
    <cellStyle name="Comma 13 2 2 3 3 4" xfId="11743" xr:uid="{303CB373-E055-4DDC-BA97-B938A626CDE7}"/>
    <cellStyle name="Comma 13 2 2 3 3 4 2" xfId="29853" xr:uid="{847DDEA3-475E-40A6-A922-C6ACD199BDF4}"/>
    <cellStyle name="Comma 13 2 2 3 3 5" xfId="20800" xr:uid="{D466A1DF-4532-4B10-94EC-16411A5403AD}"/>
    <cellStyle name="Comma 13 2 2 3 4" xfId="3700" xr:uid="{9DAF4776-0FD5-4879-95E5-0542C3CFDBC9}"/>
    <cellStyle name="Comma 13 2 2 3 4 2" xfId="12753" xr:uid="{1ADAF352-27F0-4611-8D74-3A63F71DB871}"/>
    <cellStyle name="Comma 13 2 2 3 4 2 2" xfId="30863" xr:uid="{E05CF7AC-8CE6-445E-8EF1-120AEF54607B}"/>
    <cellStyle name="Comma 13 2 2 3 4 3" xfId="21810" xr:uid="{DB1FDE6E-56D8-4D75-81AC-337F54AF0DBD}"/>
    <cellStyle name="Comma 13 2 2 3 5" xfId="6714" xr:uid="{0F027581-E7CE-40D5-8EE0-9783137FDA65}"/>
    <cellStyle name="Comma 13 2 2 3 5 2" xfId="15767" xr:uid="{DCC47E9E-3C54-4DBC-8FFB-0B05384AE5C1}"/>
    <cellStyle name="Comma 13 2 2 3 5 2 2" xfId="33877" xr:uid="{C109AA22-A1C3-460A-957E-B032FED94BB8}"/>
    <cellStyle name="Comma 13 2 2 3 5 3" xfId="24824" xr:uid="{66CCADE7-2BE7-4E7E-A26D-2216F393CC61}"/>
    <cellStyle name="Comma 13 2 2 3 6" xfId="9735" xr:uid="{4740DB2D-5D25-44B9-933B-4572F14148A5}"/>
    <cellStyle name="Comma 13 2 2 3 6 2" xfId="27845" xr:uid="{37EE1B5F-6096-437B-A117-619EF05EC417}"/>
    <cellStyle name="Comma 13 2 2 3 7" xfId="18792" xr:uid="{EA602DEF-F59A-4188-ABA3-C2AE0FCF5FE2}"/>
    <cellStyle name="Comma 13 2 2 4" xfId="1559" xr:uid="{C3199B87-63D5-4EAD-A87E-0BDA5F1AF4B5}"/>
    <cellStyle name="Comma 13 2 2 4 2" xfId="4638" xr:uid="{502CB51D-FFD9-486C-9942-0A5E5811C904}"/>
    <cellStyle name="Comma 13 2 2 4 2 2" xfId="13691" xr:uid="{72B1AC42-84A0-4530-A929-1D2C3905D2FF}"/>
    <cellStyle name="Comma 13 2 2 4 2 2 2" xfId="31801" xr:uid="{0C5D3487-E309-4229-A0A2-36D3D2712177}"/>
    <cellStyle name="Comma 13 2 2 4 2 3" xfId="22748" xr:uid="{CAE5F32E-068B-4F67-8B47-EBF360F4D594}"/>
    <cellStyle name="Comma 13 2 2 4 3" xfId="7652" xr:uid="{21190D2B-CA9A-4A1F-87AB-5D4A839DB6E2}"/>
    <cellStyle name="Comma 13 2 2 4 3 2" xfId="16705" xr:uid="{44E93D44-83EC-4E2B-A818-24A4CD0E212A}"/>
    <cellStyle name="Comma 13 2 2 4 3 2 2" xfId="34815" xr:uid="{FBF9F6D0-D57F-4CDE-B63A-477E9E60FD6C}"/>
    <cellStyle name="Comma 13 2 2 4 3 3" xfId="25762" xr:uid="{701A443F-35F7-4EF1-B977-CEEE7020CD35}"/>
    <cellStyle name="Comma 13 2 2 4 4" xfId="10673" xr:uid="{D19B66B2-A36C-4533-A6C8-BEF38A177626}"/>
    <cellStyle name="Comma 13 2 2 4 4 2" xfId="28783" xr:uid="{C39B1912-5ED2-42AD-8921-57E51DE19ECD}"/>
    <cellStyle name="Comma 13 2 2 4 5" xfId="19730" xr:uid="{42D248A9-A203-4052-9F88-897E51A49107}"/>
    <cellStyle name="Comma 13 2 2 5" xfId="2563" xr:uid="{F19A5EDF-9E0F-4CC1-8C3A-BCACE7C61ABA}"/>
    <cellStyle name="Comma 13 2 2 5 2" xfId="5642" xr:uid="{69D8E9BD-F038-4CB8-B475-1DDA70525688}"/>
    <cellStyle name="Comma 13 2 2 5 2 2" xfId="14695" xr:uid="{F5631C60-E207-4E30-BFA4-54FA84790E98}"/>
    <cellStyle name="Comma 13 2 2 5 2 2 2" xfId="32805" xr:uid="{4BE05E5B-960F-40C0-95F8-D63B051F9824}"/>
    <cellStyle name="Comma 13 2 2 5 2 3" xfId="23752" xr:uid="{FB80ADFC-8CFA-429E-82BE-7A6E4B167F7B}"/>
    <cellStyle name="Comma 13 2 2 5 3" xfId="8656" xr:uid="{B0074B04-4E2D-47B0-A4E5-89BCE518467E}"/>
    <cellStyle name="Comma 13 2 2 5 3 2" xfId="17709" xr:uid="{A2FDB260-EC8B-4049-A3FF-854C3A3EECD0}"/>
    <cellStyle name="Comma 13 2 2 5 3 2 2" xfId="35819" xr:uid="{27CBEC3B-AA7B-4964-B9AD-11948A6E9F56}"/>
    <cellStyle name="Comma 13 2 2 5 3 3" xfId="26766" xr:uid="{5891DC22-EEDF-4883-B6E7-DBD1BA927016}"/>
    <cellStyle name="Comma 13 2 2 5 4" xfId="11677" xr:uid="{8AC311A6-8021-4E8D-A7A6-CBBA76602630}"/>
    <cellStyle name="Comma 13 2 2 5 4 2" xfId="29787" xr:uid="{B5B30B3C-A536-4B42-B916-87C25D0FC6D9}"/>
    <cellStyle name="Comma 13 2 2 5 5" xfId="20734" xr:uid="{23CA9D56-A3C7-4F98-A55E-A6141BB6D07A}"/>
    <cellStyle name="Comma 13 2 2 6" xfId="3633" xr:uid="{30088DFB-3331-497C-8670-3FB9D9A6C239}"/>
    <cellStyle name="Comma 13 2 2 6 2" xfId="12686" xr:uid="{4F8A92F3-9753-4ECF-876E-0F44930B1D17}"/>
    <cellStyle name="Comma 13 2 2 6 2 2" xfId="30796" xr:uid="{CAD004F6-690C-4A5A-AAC3-333731F767DE}"/>
    <cellStyle name="Comma 13 2 2 6 3" xfId="21743" xr:uid="{845EC016-484B-4CB2-8CAB-C419E19ED0DA}"/>
    <cellStyle name="Comma 13 2 2 7" xfId="6647" xr:uid="{B3BB529C-645D-420F-885A-59AECB933972}"/>
    <cellStyle name="Comma 13 2 2 7 2" xfId="15700" xr:uid="{7065AFEB-ED38-413B-AE62-DEFAC9B6E35A}"/>
    <cellStyle name="Comma 13 2 2 7 2 2" xfId="33810" xr:uid="{4911B3FB-F310-4D6C-9449-90654537D5E5}"/>
    <cellStyle name="Comma 13 2 2 7 3" xfId="24757" xr:uid="{97C9781B-3E04-41AD-9301-A33FA3564A06}"/>
    <cellStyle name="Comma 13 2 2 8" xfId="9667" xr:uid="{D68DA014-8E82-498E-8335-5500EF2CA3CB}"/>
    <cellStyle name="Comma 13 2 2 8 2" xfId="27777" xr:uid="{EB5B9846-8F2B-4B50-85F0-2A69746523A8}"/>
    <cellStyle name="Comma 13 2 2 9" xfId="18724" xr:uid="{C218A056-4F3C-496E-A5FC-C97377DA4F1A}"/>
    <cellStyle name="Comma 13 2 3" xfId="622" xr:uid="{8706763F-F1A6-4C3D-8CE0-5D8AA5650F42}"/>
    <cellStyle name="Comma 13 2 3 2" xfId="1626" xr:uid="{1DCD8A08-F556-4CBC-A65A-BBD226480399}"/>
    <cellStyle name="Comma 13 2 3 2 2" xfId="4705" xr:uid="{C0A605B6-2A02-4906-A9A6-0AD811028CCB}"/>
    <cellStyle name="Comma 13 2 3 2 2 2" xfId="13758" xr:uid="{80198F12-9FD4-4070-AE43-C7DDBDFBF8AE}"/>
    <cellStyle name="Comma 13 2 3 2 2 2 2" xfId="31868" xr:uid="{516A7219-89E5-4921-8575-AF5E77425098}"/>
    <cellStyle name="Comma 13 2 3 2 2 3" xfId="22815" xr:uid="{15EE7C8C-60D1-4643-AC53-353DB3A0CBB4}"/>
    <cellStyle name="Comma 13 2 3 2 3" xfId="7719" xr:uid="{A18826C0-D9C5-46DD-8BD5-D7544C60AC09}"/>
    <cellStyle name="Comma 13 2 3 2 3 2" xfId="16772" xr:uid="{7CE3F10B-CB2E-4C0C-A8F8-044E74B3D970}"/>
    <cellStyle name="Comma 13 2 3 2 3 2 2" xfId="34882" xr:uid="{FEDA81D1-F662-46FB-B16C-5E14642482FA}"/>
    <cellStyle name="Comma 13 2 3 2 3 3" xfId="25829" xr:uid="{7ACB6A62-04EE-4AD5-978E-6F522E12CAF5}"/>
    <cellStyle name="Comma 13 2 3 2 4" xfId="10740" xr:uid="{D1BA1BB9-F6E4-4EF4-B22F-C46600FDDB63}"/>
    <cellStyle name="Comma 13 2 3 2 4 2" xfId="28850" xr:uid="{758AF4D9-62EA-4012-A12E-E426E3EDA38F}"/>
    <cellStyle name="Comma 13 2 3 2 5" xfId="19797" xr:uid="{1B81AD52-3205-4FFF-90DA-30672B0A855D}"/>
    <cellStyle name="Comma 13 2 3 3" xfId="2630" xr:uid="{C8AA13B9-9C04-44D1-A104-BCB796DB40B9}"/>
    <cellStyle name="Comma 13 2 3 3 2" xfId="5709" xr:uid="{A0D18F67-4489-4EBF-B301-3C84C0E309E0}"/>
    <cellStyle name="Comma 13 2 3 3 2 2" xfId="14762" xr:uid="{927B1568-F22E-4B43-893A-D8EF471261AE}"/>
    <cellStyle name="Comma 13 2 3 3 2 2 2" xfId="32872" xr:uid="{5E4DE214-03B9-4B27-BEA1-455BB9B2A2A6}"/>
    <cellStyle name="Comma 13 2 3 3 2 3" xfId="23819" xr:uid="{3646817B-91F6-4687-825E-F161EB95D40B}"/>
    <cellStyle name="Comma 13 2 3 3 3" xfId="8723" xr:uid="{85DB0385-E7A0-4BA6-A7BA-1026E6820C5C}"/>
    <cellStyle name="Comma 13 2 3 3 3 2" xfId="17776" xr:uid="{1AC9DD43-F11B-4226-BBB6-CF9243CAAD46}"/>
    <cellStyle name="Comma 13 2 3 3 3 2 2" xfId="35886" xr:uid="{2E271552-5B35-4DED-AE4D-F3FF3429FC9A}"/>
    <cellStyle name="Comma 13 2 3 3 3 3" xfId="26833" xr:uid="{1A00783E-661F-4EA3-B422-CE41D01EE5A5}"/>
    <cellStyle name="Comma 13 2 3 3 4" xfId="11744" xr:uid="{97BD5F3E-2A7B-4BD5-99BA-5A11AE45CBB5}"/>
    <cellStyle name="Comma 13 2 3 3 4 2" xfId="29854" xr:uid="{EF480A0E-CAB8-481A-B451-F4EF3365767A}"/>
    <cellStyle name="Comma 13 2 3 3 5" xfId="20801" xr:uid="{E2988D5C-3DA2-4C0A-A6F1-D7890071C821}"/>
    <cellStyle name="Comma 13 2 3 4" xfId="3701" xr:uid="{29974080-5DAC-49DC-A84A-1ED147C56EB5}"/>
    <cellStyle name="Comma 13 2 3 4 2" xfId="12754" xr:uid="{9EE598B4-4564-47CA-A0F8-755AD2374875}"/>
    <cellStyle name="Comma 13 2 3 4 2 2" xfId="30864" xr:uid="{6D7973A2-74C4-499E-9A60-94603EFE8130}"/>
    <cellStyle name="Comma 13 2 3 4 3" xfId="21811" xr:uid="{06C3FCDE-8E8D-425E-97E8-090460199CB0}"/>
    <cellStyle name="Comma 13 2 3 5" xfId="6715" xr:uid="{9CE19AAE-6D2D-4842-9397-A8424FE551CC}"/>
    <cellStyle name="Comma 13 2 3 5 2" xfId="15768" xr:uid="{A3B94046-E826-4E3D-B637-B239B0E04276}"/>
    <cellStyle name="Comma 13 2 3 5 2 2" xfId="33878" xr:uid="{96C37193-1490-463F-9483-CF4817543132}"/>
    <cellStyle name="Comma 13 2 3 5 3" xfId="24825" xr:uid="{C7B2F8FC-0532-49E7-8A39-21C3391DBF86}"/>
    <cellStyle name="Comma 13 2 3 6" xfId="9736" xr:uid="{AEA871AF-E32B-4B02-884B-C7B14D916CF1}"/>
    <cellStyle name="Comma 13 2 3 6 2" xfId="27846" xr:uid="{B4AC003A-F054-4317-A396-921A91C5BF80}"/>
    <cellStyle name="Comma 13 2 3 7" xfId="18793" xr:uid="{A5A989D6-E895-41C5-BA03-C2271A61C7CE}"/>
    <cellStyle name="Comma 13 2 4" xfId="623" xr:uid="{479A7215-5C53-4EC0-9DC8-A9014F8BD162}"/>
    <cellStyle name="Comma 13 2 4 2" xfId="1627" xr:uid="{3E9D4B85-D72D-4291-9CF5-4299C855635F}"/>
    <cellStyle name="Comma 13 2 4 2 2" xfId="4706" xr:uid="{C6148538-8F80-4918-864E-BB5C94E1C5A6}"/>
    <cellStyle name="Comma 13 2 4 2 2 2" xfId="13759" xr:uid="{CBE214EF-131C-4EA9-84AB-854C0C54AAF2}"/>
    <cellStyle name="Comma 13 2 4 2 2 2 2" xfId="31869" xr:uid="{634A370E-2DB8-4027-B758-A31E56F014BF}"/>
    <cellStyle name="Comma 13 2 4 2 2 3" xfId="22816" xr:uid="{34ED0BFD-2032-4648-AB74-14B39FD1FE8E}"/>
    <cellStyle name="Comma 13 2 4 2 3" xfId="7720" xr:uid="{097B5AC5-669B-422B-8280-0D9D30C5DB4B}"/>
    <cellStyle name="Comma 13 2 4 2 3 2" xfId="16773" xr:uid="{10E80FEF-A580-4A73-84EA-5D5F0F82FEF3}"/>
    <cellStyle name="Comma 13 2 4 2 3 2 2" xfId="34883" xr:uid="{C72381F3-AAE3-4D77-8214-59D674104544}"/>
    <cellStyle name="Comma 13 2 4 2 3 3" xfId="25830" xr:uid="{E6AADAF7-FE23-4F43-B39C-FC248A0E162E}"/>
    <cellStyle name="Comma 13 2 4 2 4" xfId="10741" xr:uid="{7A4AC7FA-9297-4614-A668-D500B9F538EF}"/>
    <cellStyle name="Comma 13 2 4 2 4 2" xfId="28851" xr:uid="{DA342DDA-6442-4F17-A90D-9282DFDE5BF4}"/>
    <cellStyle name="Comma 13 2 4 2 5" xfId="19798" xr:uid="{6638EC2B-4C05-403F-963C-B060156A9AEC}"/>
    <cellStyle name="Comma 13 2 4 3" xfId="2631" xr:uid="{C966CB4B-780C-489E-BB76-1894076C332B}"/>
    <cellStyle name="Comma 13 2 4 3 2" xfId="5710" xr:uid="{6ED7E7C1-E09E-4C28-AB71-BED7F4413F24}"/>
    <cellStyle name="Comma 13 2 4 3 2 2" xfId="14763" xr:uid="{D5EFC4BD-5790-4206-BD0C-B09F0566AD7C}"/>
    <cellStyle name="Comma 13 2 4 3 2 2 2" xfId="32873" xr:uid="{272D1524-17C0-4D55-8A14-D5D92F517F48}"/>
    <cellStyle name="Comma 13 2 4 3 2 3" xfId="23820" xr:uid="{8F5BAA59-3C28-4310-8DBF-4B2848F495E8}"/>
    <cellStyle name="Comma 13 2 4 3 3" xfId="8724" xr:uid="{BF6767EB-6828-4110-A80B-338396A0B301}"/>
    <cellStyle name="Comma 13 2 4 3 3 2" xfId="17777" xr:uid="{525C0269-7103-4BD0-BBDE-87A74391CE6B}"/>
    <cellStyle name="Comma 13 2 4 3 3 2 2" xfId="35887" xr:uid="{36B18DCF-A46F-4644-A36B-12E860DD9FB9}"/>
    <cellStyle name="Comma 13 2 4 3 3 3" xfId="26834" xr:uid="{9AB07235-8260-49BF-9139-DAFDBC0C5759}"/>
    <cellStyle name="Comma 13 2 4 3 4" xfId="11745" xr:uid="{4FB92FDB-8424-4116-A8D3-BD49879DAC97}"/>
    <cellStyle name="Comma 13 2 4 3 4 2" xfId="29855" xr:uid="{B92C5F56-A47C-4679-A51B-797B9A1002D6}"/>
    <cellStyle name="Comma 13 2 4 3 5" xfId="20802" xr:uid="{FB42CCC5-87AD-4C7E-88D8-496C130DEBB2}"/>
    <cellStyle name="Comma 13 2 4 4" xfId="3702" xr:uid="{AC0B0EC2-FD27-41E5-B086-C51648EB9768}"/>
    <cellStyle name="Comma 13 2 4 4 2" xfId="12755" xr:uid="{2BAFDCB7-50D3-4F8F-A5CA-AE2017EE48CD}"/>
    <cellStyle name="Comma 13 2 4 4 2 2" xfId="30865" xr:uid="{04E4ED71-6A53-4893-9FBB-998ABEE7C118}"/>
    <cellStyle name="Comma 13 2 4 4 3" xfId="21812" xr:uid="{62DED282-4E01-4910-8FC8-FE5B8B1B460A}"/>
    <cellStyle name="Comma 13 2 4 5" xfId="6716" xr:uid="{328D698C-D1F6-4285-8578-1CBBE803110B}"/>
    <cellStyle name="Comma 13 2 4 5 2" xfId="15769" xr:uid="{D9858324-4A5E-413F-9013-297F8D7C16AB}"/>
    <cellStyle name="Comma 13 2 4 5 2 2" xfId="33879" xr:uid="{0BF07E6A-7D06-4172-8980-E6A7B8265414}"/>
    <cellStyle name="Comma 13 2 4 5 3" xfId="24826" xr:uid="{2C913E8A-89AF-4503-A62A-62D3E7B46EA3}"/>
    <cellStyle name="Comma 13 2 4 6" xfId="9737" xr:uid="{8B2A9638-94F0-4F69-B18B-06B1C4A23768}"/>
    <cellStyle name="Comma 13 2 4 6 2" xfId="27847" xr:uid="{06EF8A5F-6C4B-467F-B747-B708D1D40575}"/>
    <cellStyle name="Comma 13 2 4 7" xfId="18794" xr:uid="{118E52D4-0512-4A01-9759-071541C1DD00}"/>
    <cellStyle name="Comma 13 2 5" xfId="1388" xr:uid="{A0AEC4ED-B3EC-4E1F-83DA-44B8E4FB6EF0}"/>
    <cellStyle name="Comma 13 2 5 2" xfId="4467" xr:uid="{2D323783-99F7-43ED-9DFD-DCDD6D0A92DD}"/>
    <cellStyle name="Comma 13 2 5 2 2" xfId="13520" xr:uid="{0F68534D-A8BE-4BEB-A733-826821EB5938}"/>
    <cellStyle name="Comma 13 2 5 2 2 2" xfId="31630" xr:uid="{44F14DA3-0305-44A0-BF3D-128D13C61143}"/>
    <cellStyle name="Comma 13 2 5 2 3" xfId="22577" xr:uid="{C7CBC0F6-4A57-49EC-BD6B-F717D7D9C705}"/>
    <cellStyle name="Comma 13 2 5 3" xfId="7481" xr:uid="{69877994-2DB0-4D5D-88F4-C51326451681}"/>
    <cellStyle name="Comma 13 2 5 3 2" xfId="16534" xr:uid="{21480742-E75D-4146-8F30-25C0109B5276}"/>
    <cellStyle name="Comma 13 2 5 3 2 2" xfId="34644" xr:uid="{89B9C67A-DA77-48D1-8241-8A5E6164DFBC}"/>
    <cellStyle name="Comma 13 2 5 3 3" xfId="25591" xr:uid="{50BBB764-05B0-4772-94A2-D22D6FC9110D}"/>
    <cellStyle name="Comma 13 2 5 4" xfId="10502" xr:uid="{23A40B8F-4424-4CB0-B16B-2311679BA018}"/>
    <cellStyle name="Comma 13 2 5 4 2" xfId="28612" xr:uid="{B3DA3137-E32D-45A3-96EB-9DDC29B7EE31}"/>
    <cellStyle name="Comma 13 2 5 5" xfId="19559" xr:uid="{DAD7C3FF-2045-4E18-841F-735743A800F7}"/>
    <cellStyle name="Comma 13 2 6" xfId="2392" xr:uid="{2B38809D-30AF-413C-B4BD-AC45AB4FAEDE}"/>
    <cellStyle name="Comma 13 2 6 2" xfId="5471" xr:uid="{1D770361-8325-4C5E-86C1-1A6BC50DAF09}"/>
    <cellStyle name="Comma 13 2 6 2 2" xfId="14524" xr:uid="{207EFE2F-D127-43CC-B922-92B04AB74A76}"/>
    <cellStyle name="Comma 13 2 6 2 2 2" xfId="32634" xr:uid="{CAE13DD2-2641-48E2-B57C-9592CB5FFBE4}"/>
    <cellStyle name="Comma 13 2 6 2 3" xfId="23581" xr:uid="{1D0586EA-A103-4A13-95A1-A64E2412AD09}"/>
    <cellStyle name="Comma 13 2 6 3" xfId="8485" xr:uid="{D2EAFEFE-4194-4281-B5BD-DC0C72FF3284}"/>
    <cellStyle name="Comma 13 2 6 3 2" xfId="17538" xr:uid="{C2B5D35F-7129-464D-8EB8-7DDE076148C2}"/>
    <cellStyle name="Comma 13 2 6 3 2 2" xfId="35648" xr:uid="{7A02FEA8-81EB-499D-927A-97D10254B124}"/>
    <cellStyle name="Comma 13 2 6 3 3" xfId="26595" xr:uid="{9119A10E-89E9-4FDE-B8ED-349DE1A20DBB}"/>
    <cellStyle name="Comma 13 2 6 4" xfId="11506" xr:uid="{03051C2B-A48A-4874-A591-9A66C530DE71}"/>
    <cellStyle name="Comma 13 2 6 4 2" xfId="29616" xr:uid="{48FD2E38-2791-4351-BFFE-FB32868B9894}"/>
    <cellStyle name="Comma 13 2 6 5" xfId="20563" xr:uid="{1E23A8F7-0D1B-4643-BDC1-895415B13794}"/>
    <cellStyle name="Comma 13 2 7" xfId="3461" xr:uid="{36F60578-FE0C-4B38-BE90-8A82FAF16C42}"/>
    <cellStyle name="Comma 13 2 7 2" xfId="12514" xr:uid="{731FA7BD-4322-400E-83F3-C6F8AAE57590}"/>
    <cellStyle name="Comma 13 2 7 2 2" xfId="30624" xr:uid="{F8620EA3-A9BB-4058-AF65-578F0B0CDFD8}"/>
    <cellStyle name="Comma 13 2 7 3" xfId="21571" xr:uid="{90F6E463-2B16-49B5-ADC3-304BE6868277}"/>
    <cellStyle name="Comma 13 2 8" xfId="6475" xr:uid="{F412B71F-FCBB-43FF-8C0F-31D37D567DD5}"/>
    <cellStyle name="Comma 13 2 8 2" xfId="15528" xr:uid="{FB5CE01A-5260-4F15-A31E-DB2F54608BB3}"/>
    <cellStyle name="Comma 13 2 8 2 2" xfId="33638" xr:uid="{DE37FEA5-1825-4BC1-B6AC-677A07EDC368}"/>
    <cellStyle name="Comma 13 2 8 3" xfId="24585" xr:uid="{C258BBC1-398F-4AE0-B92E-71B026117974}"/>
    <cellStyle name="Comma 13 2 9" xfId="9495" xr:uid="{0FFAAD11-7263-42A3-86A0-BC84245BA3F3}"/>
    <cellStyle name="Comma 13 2 9 2" xfId="27605" xr:uid="{07855C47-E006-4155-8AD7-05077E4D5CBC}"/>
    <cellStyle name="Comma 13 3" xfId="512" xr:uid="{5974EE2C-86B1-416D-85F6-CE50426952DA}"/>
    <cellStyle name="Comma 13 3 2" xfId="624" xr:uid="{B23CEAFE-1C69-4F50-9627-02E4F83594CF}"/>
    <cellStyle name="Comma 13 3 2 2" xfId="1628" xr:uid="{009AACFE-CFCB-4A28-BDFA-E951CB6A0BDA}"/>
    <cellStyle name="Comma 13 3 2 2 2" xfId="4707" xr:uid="{A8621DCD-FD67-4944-9B4E-C91ACE768553}"/>
    <cellStyle name="Comma 13 3 2 2 2 2" xfId="13760" xr:uid="{06E03A77-5699-4665-AE5C-42E7CA97BC60}"/>
    <cellStyle name="Comma 13 3 2 2 2 2 2" xfId="31870" xr:uid="{3AADDF9E-0540-4936-AB32-DBCB969684E2}"/>
    <cellStyle name="Comma 13 3 2 2 2 3" xfId="22817" xr:uid="{A92771F2-B02D-4935-A72B-4CCB78C1722F}"/>
    <cellStyle name="Comma 13 3 2 2 3" xfId="7721" xr:uid="{A7FFBFB3-9375-4522-B64D-B1F7C352C662}"/>
    <cellStyle name="Comma 13 3 2 2 3 2" xfId="16774" xr:uid="{50814307-01B5-4A6D-A6B1-3B524278A76A}"/>
    <cellStyle name="Comma 13 3 2 2 3 2 2" xfId="34884" xr:uid="{82903BC8-A44C-4C7E-A230-08BEB14C7061}"/>
    <cellStyle name="Comma 13 3 2 2 3 3" xfId="25831" xr:uid="{4024348A-2326-4C07-982F-A0D741F6447C}"/>
    <cellStyle name="Comma 13 3 2 2 4" xfId="10742" xr:uid="{67FADCB0-26DC-4ED9-A419-90B2FDEFD6A0}"/>
    <cellStyle name="Comma 13 3 2 2 4 2" xfId="28852" xr:uid="{8964A98C-DD43-4E62-A31F-CFA56541D400}"/>
    <cellStyle name="Comma 13 3 2 2 5" xfId="19799" xr:uid="{FD1AA73D-CA5B-4636-BED1-3AE6310FB3BF}"/>
    <cellStyle name="Comma 13 3 2 3" xfId="2632" xr:uid="{85FF8281-034D-412C-B701-EB270A4266EA}"/>
    <cellStyle name="Comma 13 3 2 3 2" xfId="5711" xr:uid="{75FF1871-E635-4B8D-8575-FC0889C0024A}"/>
    <cellStyle name="Comma 13 3 2 3 2 2" xfId="14764" xr:uid="{4BD6C71C-F966-492A-864C-195DA843CF8C}"/>
    <cellStyle name="Comma 13 3 2 3 2 2 2" xfId="32874" xr:uid="{55BE2746-4C06-4828-806B-E01E642945ED}"/>
    <cellStyle name="Comma 13 3 2 3 2 3" xfId="23821" xr:uid="{CD78263F-EC5D-4283-9542-5418A51B5C50}"/>
    <cellStyle name="Comma 13 3 2 3 3" xfId="8725" xr:uid="{F727BC87-F17F-49B5-B632-684A53C16D6E}"/>
    <cellStyle name="Comma 13 3 2 3 3 2" xfId="17778" xr:uid="{646BD075-2EF9-4AD7-B88D-0E54FC902842}"/>
    <cellStyle name="Comma 13 3 2 3 3 2 2" xfId="35888" xr:uid="{306FC57A-8F9C-4D93-B23E-FB8643BC939C}"/>
    <cellStyle name="Comma 13 3 2 3 3 3" xfId="26835" xr:uid="{148BA429-856B-47DA-9BB2-C0265C528B80}"/>
    <cellStyle name="Comma 13 3 2 3 4" xfId="11746" xr:uid="{86716E64-3A59-45C2-B285-B53FAA2D6B4A}"/>
    <cellStyle name="Comma 13 3 2 3 4 2" xfId="29856" xr:uid="{B8D16BD8-F308-4272-88DF-B896D7CE593F}"/>
    <cellStyle name="Comma 13 3 2 3 5" xfId="20803" xr:uid="{1FE12F52-C884-40F3-ABAE-FCFE39E65F2A}"/>
    <cellStyle name="Comma 13 3 2 4" xfId="3703" xr:uid="{6CD6CBF4-B250-480D-A25A-8501242AA057}"/>
    <cellStyle name="Comma 13 3 2 4 2" xfId="12756" xr:uid="{47AD6112-1F67-4471-A933-FA67CB7E97B4}"/>
    <cellStyle name="Comma 13 3 2 4 2 2" xfId="30866" xr:uid="{BBBE8359-49DF-43D3-BAF1-C595F984756E}"/>
    <cellStyle name="Comma 13 3 2 4 3" xfId="21813" xr:uid="{78497AC4-2008-4E26-B6F6-8F1A6DD2C29E}"/>
    <cellStyle name="Comma 13 3 2 5" xfId="6717" xr:uid="{F8892EC0-83AB-437B-8D72-01C67F859BA7}"/>
    <cellStyle name="Comma 13 3 2 5 2" xfId="15770" xr:uid="{6B2713CC-BC99-4DFE-BA07-4578E7F0AEB7}"/>
    <cellStyle name="Comma 13 3 2 5 2 2" xfId="33880" xr:uid="{50315ED8-E32B-43D7-8DFA-C61F9C7D969A}"/>
    <cellStyle name="Comma 13 3 2 5 3" xfId="24827" xr:uid="{24BBCB3F-423F-4B94-870E-59C53E2919B3}"/>
    <cellStyle name="Comma 13 3 2 6" xfId="9738" xr:uid="{B2DF2339-2899-4B19-BFB2-85980C349AFA}"/>
    <cellStyle name="Comma 13 3 2 6 2" xfId="27848" xr:uid="{95B485F6-EB69-4F43-8C96-12697A671FB9}"/>
    <cellStyle name="Comma 13 3 2 7" xfId="18795" xr:uid="{BCEF27BD-0E2D-4726-995F-847280264544}"/>
    <cellStyle name="Comma 13 3 3" xfId="625" xr:uid="{2E1D12DF-D3E7-4BAD-B863-ECD299B50BD3}"/>
    <cellStyle name="Comma 13 3 3 2" xfId="1629" xr:uid="{56DD3C67-2E1A-4CED-9517-8EAF0C16B8A7}"/>
    <cellStyle name="Comma 13 3 3 2 2" xfId="4708" xr:uid="{E11F0BAD-344D-4FBD-8BF5-D8F5C38DC4D0}"/>
    <cellStyle name="Comma 13 3 3 2 2 2" xfId="13761" xr:uid="{73A41200-3A88-4BAD-B766-38B35964064E}"/>
    <cellStyle name="Comma 13 3 3 2 2 2 2" xfId="31871" xr:uid="{F7F7340B-6626-41C4-AE9B-1B5C5BF9CB0C}"/>
    <cellStyle name="Comma 13 3 3 2 2 3" xfId="22818" xr:uid="{5F36E1FC-773D-4FB2-9C08-929E472E8791}"/>
    <cellStyle name="Comma 13 3 3 2 3" xfId="7722" xr:uid="{EEF3116A-C807-4728-988F-A3CE7FBE3859}"/>
    <cellStyle name="Comma 13 3 3 2 3 2" xfId="16775" xr:uid="{24984477-157E-4E94-ACFB-739CAF01BAC0}"/>
    <cellStyle name="Comma 13 3 3 2 3 2 2" xfId="34885" xr:uid="{D687695C-A624-4DE1-A1C4-CB95AD20FE9D}"/>
    <cellStyle name="Comma 13 3 3 2 3 3" xfId="25832" xr:uid="{D5458785-4432-46EC-963E-DB0123E39391}"/>
    <cellStyle name="Comma 13 3 3 2 4" xfId="10743" xr:uid="{C28012EF-AA79-4E76-92C6-4524A80B7A65}"/>
    <cellStyle name="Comma 13 3 3 2 4 2" xfId="28853" xr:uid="{78CA5332-1E79-447B-83FC-3D46850F2DBD}"/>
    <cellStyle name="Comma 13 3 3 2 5" xfId="19800" xr:uid="{903D6BA2-C3E0-4EDD-AFC4-D7A1842D55CB}"/>
    <cellStyle name="Comma 13 3 3 3" xfId="2633" xr:uid="{52E15EB8-34CF-41E3-BFF8-CBC51B7B121B}"/>
    <cellStyle name="Comma 13 3 3 3 2" xfId="5712" xr:uid="{25D2917B-C585-44A7-A4C7-248844ABBAD6}"/>
    <cellStyle name="Comma 13 3 3 3 2 2" xfId="14765" xr:uid="{F0AF4331-DEA0-4377-AD72-2CC8A8DB666C}"/>
    <cellStyle name="Comma 13 3 3 3 2 2 2" xfId="32875" xr:uid="{0D4A6D06-4C44-4E96-B7CD-1F2883C4973A}"/>
    <cellStyle name="Comma 13 3 3 3 2 3" xfId="23822" xr:uid="{5EA689A7-A2A8-4FA1-9E2C-263E78DF42F5}"/>
    <cellStyle name="Comma 13 3 3 3 3" xfId="8726" xr:uid="{F68CCE39-3D84-43F4-BEB6-0DC25C94DA21}"/>
    <cellStyle name="Comma 13 3 3 3 3 2" xfId="17779" xr:uid="{2DC4EC36-2CFE-4F70-B9B4-694775718626}"/>
    <cellStyle name="Comma 13 3 3 3 3 2 2" xfId="35889" xr:uid="{7F3C0D8A-CBFC-4F8F-AA24-C8C2FD4C6154}"/>
    <cellStyle name="Comma 13 3 3 3 3 3" xfId="26836" xr:uid="{E3E341D9-0E64-49F6-B585-40119F744733}"/>
    <cellStyle name="Comma 13 3 3 3 4" xfId="11747" xr:uid="{0FCD8ABB-445C-4079-86AC-EFA2B4BC620B}"/>
    <cellStyle name="Comma 13 3 3 3 4 2" xfId="29857" xr:uid="{33666A32-78A2-49ED-9011-F8476E117A21}"/>
    <cellStyle name="Comma 13 3 3 3 5" xfId="20804" xr:uid="{5D69B90F-647E-49C6-9BCE-65581E394261}"/>
    <cellStyle name="Comma 13 3 3 4" xfId="3704" xr:uid="{5CE0E1E1-DA09-4421-9895-75ED044BC230}"/>
    <cellStyle name="Comma 13 3 3 4 2" xfId="12757" xr:uid="{BF8B0876-6D64-4778-99EE-853CBA13B757}"/>
    <cellStyle name="Comma 13 3 3 4 2 2" xfId="30867" xr:uid="{CD6CF61A-E985-4DE0-917B-9E60F7FCA9F5}"/>
    <cellStyle name="Comma 13 3 3 4 3" xfId="21814" xr:uid="{352849E5-5706-4F70-A4B4-2905AB752D3C}"/>
    <cellStyle name="Comma 13 3 3 5" xfId="6718" xr:uid="{E7A3F882-00BF-4EB4-A6BF-DA2BD1F7B6F0}"/>
    <cellStyle name="Comma 13 3 3 5 2" xfId="15771" xr:uid="{05304287-CA31-4045-A708-10F849BE4EC8}"/>
    <cellStyle name="Comma 13 3 3 5 2 2" xfId="33881" xr:uid="{BFF394CD-9979-41EA-86A5-E61211547043}"/>
    <cellStyle name="Comma 13 3 3 5 3" xfId="24828" xr:uid="{9E220AD7-C91E-4CFE-B131-FB11B00D713C}"/>
    <cellStyle name="Comma 13 3 3 6" xfId="9739" xr:uid="{739E669F-5115-47DD-8AA9-ABC8FF8D30C9}"/>
    <cellStyle name="Comma 13 3 3 6 2" xfId="27849" xr:uid="{8BABB6EC-F6EC-401B-8F1B-C2F5ED9BC8CC}"/>
    <cellStyle name="Comma 13 3 3 7" xfId="18796" xr:uid="{E165D98C-EE87-44FF-A3FE-0934875A21F1}"/>
    <cellStyle name="Comma 13 3 4" xfId="1520" xr:uid="{AD36D5A9-7FB4-4129-80D7-1FF97326DFA0}"/>
    <cellStyle name="Comma 13 3 4 2" xfId="4599" xr:uid="{01869A1D-1EF7-4069-828E-AD66A892F1B7}"/>
    <cellStyle name="Comma 13 3 4 2 2" xfId="13652" xr:uid="{7BD1208E-0E2D-49B9-84A4-F4947A691F9D}"/>
    <cellStyle name="Comma 13 3 4 2 2 2" xfId="31762" xr:uid="{C1488D14-C78C-4B7E-8488-5B57C17EA4FD}"/>
    <cellStyle name="Comma 13 3 4 2 3" xfId="22709" xr:uid="{7E7B0533-6806-465C-A3AE-A7EA943D5B70}"/>
    <cellStyle name="Comma 13 3 4 3" xfId="7613" xr:uid="{EB687479-67B4-4F4C-8388-AA10C677F7EC}"/>
    <cellStyle name="Comma 13 3 4 3 2" xfId="16666" xr:uid="{09FAF515-F756-4281-B74A-F3C13CD63E8F}"/>
    <cellStyle name="Comma 13 3 4 3 2 2" xfId="34776" xr:uid="{7DAE067F-9AC9-4560-AFD8-8E08F755397D}"/>
    <cellStyle name="Comma 13 3 4 3 3" xfId="25723" xr:uid="{692AA588-D300-4C7A-BA31-7ED007A8BD6A}"/>
    <cellStyle name="Comma 13 3 4 4" xfId="10634" xr:uid="{1877C82C-F967-4397-AE79-5E0E46650FB3}"/>
    <cellStyle name="Comma 13 3 4 4 2" xfId="28744" xr:uid="{501521C2-D6E7-498A-94E8-01A6627FC60D}"/>
    <cellStyle name="Comma 13 3 4 5" xfId="19691" xr:uid="{430C0F61-9743-4BC6-9371-329689670C86}"/>
    <cellStyle name="Comma 13 3 5" xfId="2524" xr:uid="{9071E57A-7DCB-4D89-B14F-5BD5DC71152B}"/>
    <cellStyle name="Comma 13 3 5 2" xfId="5603" xr:uid="{70B58AC2-6131-4B38-AA4F-DCB0B3D388D4}"/>
    <cellStyle name="Comma 13 3 5 2 2" xfId="14656" xr:uid="{997D8D52-1AE9-4665-A6B1-D117E4FC3C85}"/>
    <cellStyle name="Comma 13 3 5 2 2 2" xfId="32766" xr:uid="{B8B267FF-8101-4F9D-AE0C-ADA5DB9AD16C}"/>
    <cellStyle name="Comma 13 3 5 2 3" xfId="23713" xr:uid="{AC369609-7AE6-444D-B88E-643FCE9DA115}"/>
    <cellStyle name="Comma 13 3 5 3" xfId="8617" xr:uid="{1941A7F2-7BAB-4BDF-9507-3D78EE67D7EC}"/>
    <cellStyle name="Comma 13 3 5 3 2" xfId="17670" xr:uid="{622217BC-B94B-43EB-97FC-A779AB2CB937}"/>
    <cellStyle name="Comma 13 3 5 3 2 2" xfId="35780" xr:uid="{F628F9E9-DEDB-42C3-A816-3CF1AB1B642C}"/>
    <cellStyle name="Comma 13 3 5 3 3" xfId="26727" xr:uid="{91EC29A6-9A9D-4910-A831-08B519AD6E2A}"/>
    <cellStyle name="Comma 13 3 5 4" xfId="11638" xr:uid="{0EDE1188-BA8B-4BE3-8FEA-1CA059ADF2E1}"/>
    <cellStyle name="Comma 13 3 5 4 2" xfId="29748" xr:uid="{7B1674E5-147A-4877-AC85-92E73068331D}"/>
    <cellStyle name="Comma 13 3 5 5" xfId="20695" xr:uid="{056C4D42-E6B2-4FD3-94EE-A8B7882597C1}"/>
    <cellStyle name="Comma 13 3 6" xfId="3594" xr:uid="{63EF4D24-1D48-4E8F-9ADA-D41E72D78422}"/>
    <cellStyle name="Comma 13 3 6 2" xfId="12647" xr:uid="{A1A8F668-2D6D-440A-A29D-7853BD0C3775}"/>
    <cellStyle name="Comma 13 3 6 2 2" xfId="30757" xr:uid="{5F09A622-5E30-4F69-9C11-C71E1A4E4731}"/>
    <cellStyle name="Comma 13 3 6 3" xfId="21704" xr:uid="{44101732-925B-4DB9-ABA4-EED46DA5FB6D}"/>
    <cellStyle name="Comma 13 3 7" xfId="6608" xr:uid="{0403C009-611C-4315-92B5-22A610A94DBA}"/>
    <cellStyle name="Comma 13 3 7 2" xfId="15661" xr:uid="{7EC34E63-09CB-49A7-A8E9-A12800C94FD0}"/>
    <cellStyle name="Comma 13 3 7 2 2" xfId="33771" xr:uid="{8ADE5A68-09A3-49A0-BCFD-FD45236E76A4}"/>
    <cellStyle name="Comma 13 3 7 3" xfId="24718" xr:uid="{79FD26D9-5169-4DA8-9A1A-BDA76C8F146A}"/>
    <cellStyle name="Comma 13 3 8" xfId="9628" xr:uid="{C46CCB1B-63F1-46B9-997B-AE278CBD6BDA}"/>
    <cellStyle name="Comma 13 3 8 2" xfId="27738" xr:uid="{2AD544DE-7D2D-4BE1-9274-D25217D6B042}"/>
    <cellStyle name="Comma 13 3 9" xfId="18685" xr:uid="{EA5615E6-2F8D-4456-966F-6202FAF1B826}"/>
    <cellStyle name="Comma 13 4" xfId="626" xr:uid="{1B127809-D48A-4771-BB81-A4FB1F59FC66}"/>
    <cellStyle name="Comma 13 4 2" xfId="1630" xr:uid="{D9804005-6AFD-4F8E-97A7-34810CFC2B64}"/>
    <cellStyle name="Comma 13 4 2 2" xfId="4709" xr:uid="{DC2CD850-7F65-479F-A8B7-FDCDC9629821}"/>
    <cellStyle name="Comma 13 4 2 2 2" xfId="13762" xr:uid="{5E8FB9E8-4B81-4FBB-A96E-339F1297E99C}"/>
    <cellStyle name="Comma 13 4 2 2 2 2" xfId="31872" xr:uid="{DD8C24E1-F086-4024-BBE8-89BBD61BDFE3}"/>
    <cellStyle name="Comma 13 4 2 2 3" xfId="22819" xr:uid="{AB06B69B-EEA4-4216-BEDE-4754D2FD3952}"/>
    <cellStyle name="Comma 13 4 2 3" xfId="7723" xr:uid="{841C1EAA-5BF8-4403-AB27-85641FC18315}"/>
    <cellStyle name="Comma 13 4 2 3 2" xfId="16776" xr:uid="{04D12FCA-A3B6-4AD5-A50D-06EE8BEEB26E}"/>
    <cellStyle name="Comma 13 4 2 3 2 2" xfId="34886" xr:uid="{F2746D79-E35E-4B0C-B360-3195D817A6EA}"/>
    <cellStyle name="Comma 13 4 2 3 3" xfId="25833" xr:uid="{918579CE-FE62-4F51-B67A-6B59FBEA1605}"/>
    <cellStyle name="Comma 13 4 2 4" xfId="10744" xr:uid="{8319B927-D553-4F8E-80A3-AE2BD0D10547}"/>
    <cellStyle name="Comma 13 4 2 4 2" xfId="28854" xr:uid="{A655E3BE-39FC-4219-A369-B0AC4927E656}"/>
    <cellStyle name="Comma 13 4 2 5" xfId="19801" xr:uid="{CB18F287-5038-441D-A0CB-4D1FCAF551A5}"/>
    <cellStyle name="Comma 13 4 3" xfId="2634" xr:uid="{F65B3251-BF61-4F59-ACF7-8DE408517D20}"/>
    <cellStyle name="Comma 13 4 3 2" xfId="5713" xr:uid="{894D7943-76EA-4BD4-BBC4-34BAACE54146}"/>
    <cellStyle name="Comma 13 4 3 2 2" xfId="14766" xr:uid="{D6FF2CEC-DB2D-4B91-9D96-F0F20F722320}"/>
    <cellStyle name="Comma 13 4 3 2 2 2" xfId="32876" xr:uid="{6E6EF16F-9E24-4BD3-A9E9-AC1E733F21F5}"/>
    <cellStyle name="Comma 13 4 3 2 3" xfId="23823" xr:uid="{B9DA0736-611B-4A27-BCC6-7C6B04360E07}"/>
    <cellStyle name="Comma 13 4 3 3" xfId="8727" xr:uid="{FC9AFE44-F01B-458A-993F-0F9028303222}"/>
    <cellStyle name="Comma 13 4 3 3 2" xfId="17780" xr:uid="{23EF7067-6335-43C5-B506-858AE9ADF42D}"/>
    <cellStyle name="Comma 13 4 3 3 2 2" xfId="35890" xr:uid="{56E886A4-C618-4906-A3C6-E11D04753C75}"/>
    <cellStyle name="Comma 13 4 3 3 3" xfId="26837" xr:uid="{56CC411A-2EA9-4A31-8AD2-92020176B45F}"/>
    <cellStyle name="Comma 13 4 3 4" xfId="11748" xr:uid="{8397B1E8-43AA-4F01-90A2-EA24B74B225B}"/>
    <cellStyle name="Comma 13 4 3 4 2" xfId="29858" xr:uid="{50E3C85A-27EC-4D8F-8F06-6EFF983E3CE1}"/>
    <cellStyle name="Comma 13 4 3 5" xfId="20805" xr:uid="{91FBF240-8949-4F6F-8D58-400E369A451C}"/>
    <cellStyle name="Comma 13 4 4" xfId="3705" xr:uid="{C240A519-23D1-49B3-B947-D1FB3B34B539}"/>
    <cellStyle name="Comma 13 4 4 2" xfId="12758" xr:uid="{C3FB7967-3F0F-4D55-A187-4BD4A740FA58}"/>
    <cellStyle name="Comma 13 4 4 2 2" xfId="30868" xr:uid="{BBCC652B-4F98-412E-A20B-36325930803B}"/>
    <cellStyle name="Comma 13 4 4 3" xfId="21815" xr:uid="{5085677B-E435-4939-A7A6-BA7C338FFBFB}"/>
    <cellStyle name="Comma 13 4 5" xfId="6719" xr:uid="{5518EC98-96F5-46C3-ADCA-E4B7B4112DDD}"/>
    <cellStyle name="Comma 13 4 5 2" xfId="15772" xr:uid="{B6ED2C6C-D169-4523-9EA2-EE6E1BAC2E83}"/>
    <cellStyle name="Comma 13 4 5 2 2" xfId="33882" xr:uid="{D2E65810-EDED-42D9-B3EE-D758A8B4A753}"/>
    <cellStyle name="Comma 13 4 5 3" xfId="24829" xr:uid="{5CDF1357-29DA-41C6-9FD3-6F0BA5CDD105}"/>
    <cellStyle name="Comma 13 4 6" xfId="9740" xr:uid="{54FF6FE2-963F-41E6-8A7D-7BA98FB468F0}"/>
    <cellStyle name="Comma 13 4 6 2" xfId="27850" xr:uid="{115F0437-EA28-45DB-9E90-5CEB2A4CC64D}"/>
    <cellStyle name="Comma 13 4 7" xfId="18797" xr:uid="{CE8719AB-09D4-4FEB-ACA8-60E0CD300E66}"/>
    <cellStyle name="Comma 13 5" xfId="627" xr:uid="{BD5B5DC7-0300-47C7-8DD9-4E02940A5B3B}"/>
    <cellStyle name="Comma 13 5 2" xfId="1631" xr:uid="{56D14145-F4AE-4D67-9B5F-5858AC89C6A4}"/>
    <cellStyle name="Comma 13 5 2 2" xfId="4710" xr:uid="{22FC5A43-532A-432F-8BEA-D6F318B1E57D}"/>
    <cellStyle name="Comma 13 5 2 2 2" xfId="13763" xr:uid="{F204FF01-0E46-4507-B29B-F315E42D021F}"/>
    <cellStyle name="Comma 13 5 2 2 2 2" xfId="31873" xr:uid="{5C58E843-44D8-49ED-97BB-6C3F840C715E}"/>
    <cellStyle name="Comma 13 5 2 2 3" xfId="22820" xr:uid="{89434D8B-4BB1-45B2-A736-68F40369A50E}"/>
    <cellStyle name="Comma 13 5 2 3" xfId="7724" xr:uid="{4629FC45-4D84-4C09-9A34-5EDA9FF43342}"/>
    <cellStyle name="Comma 13 5 2 3 2" xfId="16777" xr:uid="{41EB4CF8-7268-43DC-A8E2-E60F7F32B2B9}"/>
    <cellStyle name="Comma 13 5 2 3 2 2" xfId="34887" xr:uid="{D889F811-9093-4008-897F-5CBB1642C03F}"/>
    <cellStyle name="Comma 13 5 2 3 3" xfId="25834" xr:uid="{8F40DA6F-B12F-4AC3-A25C-A50FC07682B9}"/>
    <cellStyle name="Comma 13 5 2 4" xfId="10745" xr:uid="{959C61F0-BEF6-4F8C-B294-A55707273B7A}"/>
    <cellStyle name="Comma 13 5 2 4 2" xfId="28855" xr:uid="{F3E1263C-4F38-494C-BCA0-E32C8ED73D95}"/>
    <cellStyle name="Comma 13 5 2 5" xfId="19802" xr:uid="{15C5A79C-DD93-4700-A0B1-56806DA5E0BC}"/>
    <cellStyle name="Comma 13 5 3" xfId="2635" xr:uid="{DD325855-9C2D-47B8-9E72-BAEA62FB6825}"/>
    <cellStyle name="Comma 13 5 3 2" xfId="5714" xr:uid="{267FF357-C654-4615-B675-796F862B0C00}"/>
    <cellStyle name="Comma 13 5 3 2 2" xfId="14767" xr:uid="{EAE681DE-192F-456E-A23F-333B18B0FE06}"/>
    <cellStyle name="Comma 13 5 3 2 2 2" xfId="32877" xr:uid="{F66E252B-B3FE-419C-9046-200A9186D0FF}"/>
    <cellStyle name="Comma 13 5 3 2 3" xfId="23824" xr:uid="{FE785A5C-9E84-42CF-AFD6-3382925B18C4}"/>
    <cellStyle name="Comma 13 5 3 3" xfId="8728" xr:uid="{8D5AB3AC-B7D6-4903-94D3-62E8D584849F}"/>
    <cellStyle name="Comma 13 5 3 3 2" xfId="17781" xr:uid="{54467113-EC06-4ABA-A959-7C14AA60813C}"/>
    <cellStyle name="Comma 13 5 3 3 2 2" xfId="35891" xr:uid="{BD14B805-5A06-4903-8F5E-7D88C59D4823}"/>
    <cellStyle name="Comma 13 5 3 3 3" xfId="26838" xr:uid="{E10FB1E0-CCA3-4ADE-A294-95E72DB88A13}"/>
    <cellStyle name="Comma 13 5 3 4" xfId="11749" xr:uid="{1594D274-185D-4678-9DEA-E71411807985}"/>
    <cellStyle name="Comma 13 5 3 4 2" xfId="29859" xr:uid="{63E81815-E629-4A71-A620-ECDBAB7A22CD}"/>
    <cellStyle name="Comma 13 5 3 5" xfId="20806" xr:uid="{49407D6A-4D61-4C0B-AF42-0D107BF0E6AF}"/>
    <cellStyle name="Comma 13 5 4" xfId="3706" xr:uid="{F90B05F4-6538-48AA-ACBC-4A7631D89258}"/>
    <cellStyle name="Comma 13 5 4 2" xfId="12759" xr:uid="{0DCFA4B4-E1F9-4001-9178-2D22BE17E2C8}"/>
    <cellStyle name="Comma 13 5 4 2 2" xfId="30869" xr:uid="{3FB3FDB9-AC35-48EA-B62A-6A89D8E01331}"/>
    <cellStyle name="Comma 13 5 4 3" xfId="21816" xr:uid="{F5BA579D-C94A-4EC0-8CE9-6E15CCD72E39}"/>
    <cellStyle name="Comma 13 5 5" xfId="6720" xr:uid="{16E14950-4AC3-4940-A81A-287A60D6004E}"/>
    <cellStyle name="Comma 13 5 5 2" xfId="15773" xr:uid="{D42C1573-1781-498F-81D9-1050420DA859}"/>
    <cellStyle name="Comma 13 5 5 2 2" xfId="33883" xr:uid="{2C5B4617-C28D-4C14-873A-405E67A0C4C8}"/>
    <cellStyle name="Comma 13 5 5 3" xfId="24830" xr:uid="{8CBA2D85-1018-4623-B0C0-C12151883EE2}"/>
    <cellStyle name="Comma 13 5 6" xfId="9741" xr:uid="{36E58167-84E6-4366-9607-8C4F0BCF7A74}"/>
    <cellStyle name="Comma 13 5 6 2" xfId="27851" xr:uid="{1B4C2FC3-8543-4BBF-811A-A30C017AF2D6}"/>
    <cellStyle name="Comma 13 5 7" xfId="18798" xr:uid="{C887018C-6E36-4455-BB0F-227C860999C0}"/>
    <cellStyle name="Comma 13 6" xfId="1349" xr:uid="{695CED69-9A2E-4AC2-A680-6EB1EB34DBEA}"/>
    <cellStyle name="Comma 13 6 2" xfId="4428" xr:uid="{E1F3F55D-4B33-4DC7-A32D-10BBE1E55A86}"/>
    <cellStyle name="Comma 13 6 2 2" xfId="13481" xr:uid="{7F53B39B-C362-412F-98F9-3DDE4922E10A}"/>
    <cellStyle name="Comma 13 6 2 2 2" xfId="31591" xr:uid="{41E01938-2147-46EA-B5B1-AB456824FF7D}"/>
    <cellStyle name="Comma 13 6 2 3" xfId="22538" xr:uid="{C4878C13-07E5-4A07-9053-2186690DCF3E}"/>
    <cellStyle name="Comma 13 6 3" xfId="7442" xr:uid="{1D7D448F-F7FF-41B7-9668-C9A67CE45A21}"/>
    <cellStyle name="Comma 13 6 3 2" xfId="16495" xr:uid="{CFCAE4F2-8D5A-4D93-B10F-A0648527522E}"/>
    <cellStyle name="Comma 13 6 3 2 2" xfId="34605" xr:uid="{30E6FCD1-8A23-4A10-B9D9-2023E6A55615}"/>
    <cellStyle name="Comma 13 6 3 3" xfId="25552" xr:uid="{825E5A07-AD2B-45C9-BB17-EF055C40B9EB}"/>
    <cellStyle name="Comma 13 6 4" xfId="10463" xr:uid="{33D86F46-DE90-4D2A-A4F6-75176DAE766C}"/>
    <cellStyle name="Comma 13 6 4 2" xfId="28573" xr:uid="{B83E2921-41BC-4448-B6C4-51CE0369884A}"/>
    <cellStyle name="Comma 13 6 5" xfId="19520" xr:uid="{458D330E-81F5-42C2-B618-C8DB5D7983F8}"/>
    <cellStyle name="Comma 13 7" xfId="2353" xr:uid="{C0081382-2C42-4E0E-80F4-9D112A509BB4}"/>
    <cellStyle name="Comma 13 7 2" xfId="5432" xr:uid="{113AED02-34EF-4B62-A2CA-26AC50173059}"/>
    <cellStyle name="Comma 13 7 2 2" xfId="14485" xr:uid="{28C823E3-DAE5-41DF-91E3-3AB567EEF749}"/>
    <cellStyle name="Comma 13 7 2 2 2" xfId="32595" xr:uid="{FBA19500-4FBD-43CE-80C4-82172614BD3C}"/>
    <cellStyle name="Comma 13 7 2 3" xfId="23542" xr:uid="{09069431-3307-4041-9AF8-FCDFFB48E4DE}"/>
    <cellStyle name="Comma 13 7 3" xfId="8446" xr:uid="{EDFDDF4E-5F77-4EDE-AB56-27758CF63246}"/>
    <cellStyle name="Comma 13 7 3 2" xfId="17499" xr:uid="{6138E302-9BD9-4449-B8C6-89433213F815}"/>
    <cellStyle name="Comma 13 7 3 2 2" xfId="35609" xr:uid="{09AD6307-1AA0-4CCC-A64F-88C6D7FE30DE}"/>
    <cellStyle name="Comma 13 7 3 3" xfId="26556" xr:uid="{21FD4490-315E-4319-8492-F4A5A28DF0F2}"/>
    <cellStyle name="Comma 13 7 4" xfId="11467" xr:uid="{6F6AF2BD-2B2D-4BF7-869D-878E8764EEB4}"/>
    <cellStyle name="Comma 13 7 4 2" xfId="29577" xr:uid="{FFCDF8DD-7D19-446D-8E04-EB458E9A1E16}"/>
    <cellStyle name="Comma 13 7 5" xfId="20524" xr:uid="{D9E0BEB0-14A5-403D-B12C-0194A16C8979}"/>
    <cellStyle name="Comma 13 8" xfId="3422" xr:uid="{0AF231A0-DE22-4D03-B04E-16372053DD97}"/>
    <cellStyle name="Comma 13 8 2" xfId="12475" xr:uid="{ED366249-F704-4A11-937B-D6AB22CFAC53}"/>
    <cellStyle name="Comma 13 8 2 2" xfId="30585" xr:uid="{D94AABB7-3F3B-4FA7-B010-8618AB37A7A3}"/>
    <cellStyle name="Comma 13 8 3" xfId="21532" xr:uid="{342ED95D-DC00-43F4-A365-588217B0B0C6}"/>
    <cellStyle name="Comma 13 9" xfId="6436" xr:uid="{93178C36-8297-4F4E-A83D-0BDA16A6D1FB}"/>
    <cellStyle name="Comma 13 9 2" xfId="15489" xr:uid="{E80FC0D1-48A3-45E0-BE04-DE64450D949B}"/>
    <cellStyle name="Comma 13 9 2 2" xfId="33599" xr:uid="{D992E395-2D0F-443F-B43F-B20AEF7F608C}"/>
    <cellStyle name="Comma 13 9 3" xfId="24546" xr:uid="{CE62005B-2F65-4EED-A1A5-EC599E856918}"/>
    <cellStyle name="Comma 14" xfId="197" xr:uid="{2EB3E4AC-BABA-4F9A-81F9-01B3BE0443CF}"/>
    <cellStyle name="Comma 14 10" xfId="9434" xr:uid="{C6DDCE20-D936-439D-9CC3-3A38F520F2F6}"/>
    <cellStyle name="Comma 14 10 2" xfId="27544" xr:uid="{9151F9BA-8C78-40A2-9759-79DF279D0985}"/>
    <cellStyle name="Comma 14 11" xfId="18491" xr:uid="{A5F20F14-2627-42FC-BCCA-FA3250B11498}"/>
    <cellStyle name="Comma 14 2" xfId="332" xr:uid="{F73F591B-F978-48E1-8FE8-2987BBF68E1A}"/>
    <cellStyle name="Comma 14 2 10" xfId="18530" xr:uid="{A324773C-C9F5-4476-B09E-EADAD133B542}"/>
    <cellStyle name="Comma 14 2 2" xfId="530" xr:uid="{FA11B426-6F77-4759-BB07-DE8205020B3D}"/>
    <cellStyle name="Comma 14 2 2 2" xfId="628" xr:uid="{0AFFEC81-1326-4824-85F1-826D41F8E509}"/>
    <cellStyle name="Comma 14 2 2 2 2" xfId="1632" xr:uid="{BFB770C4-C29E-480E-90A2-7A6B518674F4}"/>
    <cellStyle name="Comma 14 2 2 2 2 2" xfId="4711" xr:uid="{55DF3905-42A8-4123-B7EC-E9C3E331BAA1}"/>
    <cellStyle name="Comma 14 2 2 2 2 2 2" xfId="13764" xr:uid="{1EBE9B76-37D9-4C7E-9F3C-A69FC881E937}"/>
    <cellStyle name="Comma 14 2 2 2 2 2 2 2" xfId="31874" xr:uid="{8BC750E3-A1C5-4A16-BA03-AEF356EC5843}"/>
    <cellStyle name="Comma 14 2 2 2 2 2 3" xfId="22821" xr:uid="{24CD65C1-02B0-489B-B869-5436B54FE42C}"/>
    <cellStyle name="Comma 14 2 2 2 2 3" xfId="7725" xr:uid="{299D0525-9955-4756-9144-13E6BBCA2259}"/>
    <cellStyle name="Comma 14 2 2 2 2 3 2" xfId="16778" xr:uid="{198D0BF6-1328-4177-9842-47D2FFF97532}"/>
    <cellStyle name="Comma 14 2 2 2 2 3 2 2" xfId="34888" xr:uid="{96FBE4B1-74EF-4A81-8D2B-85BA6BDF65CE}"/>
    <cellStyle name="Comma 14 2 2 2 2 3 3" xfId="25835" xr:uid="{48CE601A-3F96-4232-86E0-7BEC74217FDA}"/>
    <cellStyle name="Comma 14 2 2 2 2 4" xfId="10746" xr:uid="{1E9126B5-1F74-4FA9-9A35-465E29FC1371}"/>
    <cellStyle name="Comma 14 2 2 2 2 4 2" xfId="28856" xr:uid="{8AF4267A-DE42-40A7-9ABB-A571E3F79C08}"/>
    <cellStyle name="Comma 14 2 2 2 2 5" xfId="19803" xr:uid="{F8CED517-5651-4CD4-A01B-DAD9EF63B8E4}"/>
    <cellStyle name="Comma 14 2 2 2 3" xfId="2636" xr:uid="{514A0C2A-1202-47F8-A9FB-3A6012A37FD8}"/>
    <cellStyle name="Comma 14 2 2 2 3 2" xfId="5715" xr:uid="{1A2A816C-7072-45E0-8AE9-96278CEC87D1}"/>
    <cellStyle name="Comma 14 2 2 2 3 2 2" xfId="14768" xr:uid="{C60F36CD-39EC-434B-9DFF-23B1F5F7FB49}"/>
    <cellStyle name="Comma 14 2 2 2 3 2 2 2" xfId="32878" xr:uid="{94D7C78C-45AF-48B6-96B6-BD46B057876D}"/>
    <cellStyle name="Comma 14 2 2 2 3 2 3" xfId="23825" xr:uid="{1B132984-21AB-4F67-B297-C3FC7C854FE3}"/>
    <cellStyle name="Comma 14 2 2 2 3 3" xfId="8729" xr:uid="{AD2A4250-E0C2-4210-86F9-04DD6FE55501}"/>
    <cellStyle name="Comma 14 2 2 2 3 3 2" xfId="17782" xr:uid="{8DBE9AA4-FD9D-4E58-BFCB-97D590A32239}"/>
    <cellStyle name="Comma 14 2 2 2 3 3 2 2" xfId="35892" xr:uid="{506A7116-5DDC-41E3-85E2-9D4C0F535F54}"/>
    <cellStyle name="Comma 14 2 2 2 3 3 3" xfId="26839" xr:uid="{902BF32C-0252-4AB4-BD16-2FA65C3DD39E}"/>
    <cellStyle name="Comma 14 2 2 2 3 4" xfId="11750" xr:uid="{7275AFEE-9EAA-4DF6-8537-B731673F84C9}"/>
    <cellStyle name="Comma 14 2 2 2 3 4 2" xfId="29860" xr:uid="{99E256C0-A6CE-4995-85CE-22C399D9C031}"/>
    <cellStyle name="Comma 14 2 2 2 3 5" xfId="20807" xr:uid="{6B266349-7095-4ABD-9CC5-36FC2521B2C1}"/>
    <cellStyle name="Comma 14 2 2 2 4" xfId="3707" xr:uid="{9D0BD9D9-905C-4211-8AA4-2615F2C82691}"/>
    <cellStyle name="Comma 14 2 2 2 4 2" xfId="12760" xr:uid="{642E8F77-9ACA-47D8-92E0-B83DDEBE3F4F}"/>
    <cellStyle name="Comma 14 2 2 2 4 2 2" xfId="30870" xr:uid="{ABAD168A-B63B-4C66-8F83-4FD6562EBCA8}"/>
    <cellStyle name="Comma 14 2 2 2 4 3" xfId="21817" xr:uid="{FC1F6657-67D2-4202-9DE2-7895C7505A56}"/>
    <cellStyle name="Comma 14 2 2 2 5" xfId="6721" xr:uid="{16BFE78B-F433-49E8-A724-795004ECD26C}"/>
    <cellStyle name="Comma 14 2 2 2 5 2" xfId="15774" xr:uid="{BD4A31C8-318A-4DBA-BE5D-0DF359BD5946}"/>
    <cellStyle name="Comma 14 2 2 2 5 2 2" xfId="33884" xr:uid="{E031D093-B5CD-4ACF-AECC-F09A77C6DDA3}"/>
    <cellStyle name="Comma 14 2 2 2 5 3" xfId="24831" xr:uid="{41A7404F-43D4-41A2-932E-F90FE65903BD}"/>
    <cellStyle name="Comma 14 2 2 2 6" xfId="9742" xr:uid="{9F5AF75C-B2E5-4F4F-BDC1-3AD73B79C851}"/>
    <cellStyle name="Comma 14 2 2 2 6 2" xfId="27852" xr:uid="{2F2C4981-89DE-40C4-BD1A-961F96174C64}"/>
    <cellStyle name="Comma 14 2 2 2 7" xfId="18799" xr:uid="{0ED9E891-371F-4005-9D6E-4C458C256394}"/>
    <cellStyle name="Comma 14 2 2 3" xfId="629" xr:uid="{14FEDCA7-87E1-470B-8A88-C93CBCFB26AD}"/>
    <cellStyle name="Comma 14 2 2 3 2" xfId="1633" xr:uid="{B8AC6B77-B4CE-408D-BE3C-55EB40C92594}"/>
    <cellStyle name="Comma 14 2 2 3 2 2" xfId="4712" xr:uid="{C14A533D-AF53-4214-B429-B487C69C0CC8}"/>
    <cellStyle name="Comma 14 2 2 3 2 2 2" xfId="13765" xr:uid="{268721F6-4B8D-4DC4-AAB2-469F3B1AAC7D}"/>
    <cellStyle name="Comma 14 2 2 3 2 2 2 2" xfId="31875" xr:uid="{CAD21DC3-3E29-439F-AB5D-C6CF6223D4A6}"/>
    <cellStyle name="Comma 14 2 2 3 2 2 3" xfId="22822" xr:uid="{9620744C-5C92-4826-B3D3-E3BE054D52A3}"/>
    <cellStyle name="Comma 14 2 2 3 2 3" xfId="7726" xr:uid="{834DBDAC-0A41-4CDE-908E-4B953EF6B1C3}"/>
    <cellStyle name="Comma 14 2 2 3 2 3 2" xfId="16779" xr:uid="{7D83BEF5-7C1A-4BE3-A4E5-D9F6C0B7D914}"/>
    <cellStyle name="Comma 14 2 2 3 2 3 2 2" xfId="34889" xr:uid="{565D0526-35AC-4F08-8BC1-69832C6F0797}"/>
    <cellStyle name="Comma 14 2 2 3 2 3 3" xfId="25836" xr:uid="{471AC012-0BD6-4D79-AB01-82652A6E39C8}"/>
    <cellStyle name="Comma 14 2 2 3 2 4" xfId="10747" xr:uid="{F5E6E887-92C1-4C17-988B-ED3A84A4B7F9}"/>
    <cellStyle name="Comma 14 2 2 3 2 4 2" xfId="28857" xr:uid="{4F4BA273-FB6B-4993-A21B-B4C3E7B5328D}"/>
    <cellStyle name="Comma 14 2 2 3 2 5" xfId="19804" xr:uid="{DF55C260-F5D8-4C84-9EA6-473D1B059C75}"/>
    <cellStyle name="Comma 14 2 2 3 3" xfId="2637" xr:uid="{77FD4E8B-255E-462A-BF12-8EE8B7ED5FDB}"/>
    <cellStyle name="Comma 14 2 2 3 3 2" xfId="5716" xr:uid="{89538E4C-D15D-4529-89CA-347FA2A10119}"/>
    <cellStyle name="Comma 14 2 2 3 3 2 2" xfId="14769" xr:uid="{4F8BA1BF-F2D5-4BCA-8812-BF46D98CCF56}"/>
    <cellStyle name="Comma 14 2 2 3 3 2 2 2" xfId="32879" xr:uid="{7E992737-9A57-4970-918E-C1E42838ADE4}"/>
    <cellStyle name="Comma 14 2 2 3 3 2 3" xfId="23826" xr:uid="{6275D574-119B-4030-9D2A-FA981E994C18}"/>
    <cellStyle name="Comma 14 2 2 3 3 3" xfId="8730" xr:uid="{A07B7011-66CB-4456-A966-15AD5A5DFDBD}"/>
    <cellStyle name="Comma 14 2 2 3 3 3 2" xfId="17783" xr:uid="{BD8BD860-7B32-47A2-9998-EED04E23F3B7}"/>
    <cellStyle name="Comma 14 2 2 3 3 3 2 2" xfId="35893" xr:uid="{CCFA2C9A-D274-4A54-A6BC-9C4747C82919}"/>
    <cellStyle name="Comma 14 2 2 3 3 3 3" xfId="26840" xr:uid="{4A350600-4D3C-43B3-8785-C2F89EEB0C7B}"/>
    <cellStyle name="Comma 14 2 2 3 3 4" xfId="11751" xr:uid="{EB290C14-F1E7-4D55-BD65-1DA636452759}"/>
    <cellStyle name="Comma 14 2 2 3 3 4 2" xfId="29861" xr:uid="{39116C38-C78D-444C-BA9F-1061CC1DF72D}"/>
    <cellStyle name="Comma 14 2 2 3 3 5" xfId="20808" xr:uid="{1CC11D45-FECF-489B-A270-1F02A63B61DB}"/>
    <cellStyle name="Comma 14 2 2 3 4" xfId="3708" xr:uid="{6D35478D-2D53-4258-AD2A-11B545AFFC4D}"/>
    <cellStyle name="Comma 14 2 2 3 4 2" xfId="12761" xr:uid="{CA0F013A-E5D7-45C7-8A85-B764CA4AF18E}"/>
    <cellStyle name="Comma 14 2 2 3 4 2 2" xfId="30871" xr:uid="{B5202455-8D09-4A03-BA93-0042ACFA5C8A}"/>
    <cellStyle name="Comma 14 2 2 3 4 3" xfId="21818" xr:uid="{F15D8BB7-2FAD-45C1-A00C-619B4EE1070E}"/>
    <cellStyle name="Comma 14 2 2 3 5" xfId="6722" xr:uid="{63A9E292-5967-4DA7-8752-02763A62A2BB}"/>
    <cellStyle name="Comma 14 2 2 3 5 2" xfId="15775" xr:uid="{6CA5A3E6-7149-4D1E-AF18-0F79C5556025}"/>
    <cellStyle name="Comma 14 2 2 3 5 2 2" xfId="33885" xr:uid="{88E1E512-93AE-49A7-992A-BC2FB40244FF}"/>
    <cellStyle name="Comma 14 2 2 3 5 3" xfId="24832" xr:uid="{52B79892-2BD5-463B-8917-0752D18B2C7E}"/>
    <cellStyle name="Comma 14 2 2 3 6" xfId="9743" xr:uid="{842E0894-8189-4E57-9BD0-4AC53DF7CFFA}"/>
    <cellStyle name="Comma 14 2 2 3 6 2" xfId="27853" xr:uid="{AC6EA9AD-D707-4CA7-A8BC-D75E7FBD43ED}"/>
    <cellStyle name="Comma 14 2 2 3 7" xfId="18800" xr:uid="{88286DE0-0B2B-4E04-8616-E6BA47A552DB}"/>
    <cellStyle name="Comma 14 2 2 4" xfId="1537" xr:uid="{3FFD3FB7-A7CA-4DD9-9F67-8B3462F4110E}"/>
    <cellStyle name="Comma 14 2 2 4 2" xfId="4616" xr:uid="{CEA0A904-BB0A-47F4-A4A9-715BAF604FF2}"/>
    <cellStyle name="Comma 14 2 2 4 2 2" xfId="13669" xr:uid="{C728B919-9EFF-469E-B9CB-F7CFAECED630}"/>
    <cellStyle name="Comma 14 2 2 4 2 2 2" xfId="31779" xr:uid="{D6B613DA-F31F-40CA-B035-075BC8C725D6}"/>
    <cellStyle name="Comma 14 2 2 4 2 3" xfId="22726" xr:uid="{1FD7EC35-59B0-4BFD-9D4F-9CEEC07C6D1B}"/>
    <cellStyle name="Comma 14 2 2 4 3" xfId="7630" xr:uid="{546C67BE-7825-4D28-9304-14A18CBA7CF1}"/>
    <cellStyle name="Comma 14 2 2 4 3 2" xfId="16683" xr:uid="{78D56074-5EE3-47B7-AD40-831C3AF7A784}"/>
    <cellStyle name="Comma 14 2 2 4 3 2 2" xfId="34793" xr:uid="{68540B5C-2825-4EA4-92CB-1AB1738FAF12}"/>
    <cellStyle name="Comma 14 2 2 4 3 3" xfId="25740" xr:uid="{7D311E3C-35D1-40BE-848D-991D27DEB310}"/>
    <cellStyle name="Comma 14 2 2 4 4" xfId="10651" xr:uid="{8D2AE7E2-B4C6-4425-BF9E-BF063520C87A}"/>
    <cellStyle name="Comma 14 2 2 4 4 2" xfId="28761" xr:uid="{23D7FC2D-2C4E-4407-8CD7-C08B5C176FB9}"/>
    <cellStyle name="Comma 14 2 2 4 5" xfId="19708" xr:uid="{B4067B6D-DC63-4424-9003-7446BEFAC8D7}"/>
    <cellStyle name="Comma 14 2 2 5" xfId="2541" xr:uid="{AFE221D2-F9B3-43E4-B87F-F0AAB9028A4C}"/>
    <cellStyle name="Comma 14 2 2 5 2" xfId="5620" xr:uid="{BEB84698-6B5B-49DD-9735-D8C4CDFDDF1D}"/>
    <cellStyle name="Comma 14 2 2 5 2 2" xfId="14673" xr:uid="{DF9B619B-DD5E-454E-974E-829DDDA7114E}"/>
    <cellStyle name="Comma 14 2 2 5 2 2 2" xfId="32783" xr:uid="{2D60809A-04AE-48CD-960C-BC07DE035E78}"/>
    <cellStyle name="Comma 14 2 2 5 2 3" xfId="23730" xr:uid="{FDF4E41B-8E4D-4BA5-ABB8-6FDE522906CC}"/>
    <cellStyle name="Comma 14 2 2 5 3" xfId="8634" xr:uid="{070FC725-2AD6-4304-B53C-EC83743CAD32}"/>
    <cellStyle name="Comma 14 2 2 5 3 2" xfId="17687" xr:uid="{29E2A2FD-C364-4E1F-9D7C-3D4F0D8A4C15}"/>
    <cellStyle name="Comma 14 2 2 5 3 2 2" xfId="35797" xr:uid="{D307700E-3263-42A9-87E6-7D8EE67E5866}"/>
    <cellStyle name="Comma 14 2 2 5 3 3" xfId="26744" xr:uid="{E2B5F8B0-FBB1-465B-8D8E-6B7D59F636C6}"/>
    <cellStyle name="Comma 14 2 2 5 4" xfId="11655" xr:uid="{3CF5025D-5581-4038-B231-EDF0B4DFE6F7}"/>
    <cellStyle name="Comma 14 2 2 5 4 2" xfId="29765" xr:uid="{334A36A5-4D24-4B92-92F8-E2E14D1A1541}"/>
    <cellStyle name="Comma 14 2 2 5 5" xfId="20712" xr:uid="{5A136933-387D-4707-A47E-1DE8B6C734D3}"/>
    <cellStyle name="Comma 14 2 2 6" xfId="3611" xr:uid="{FBF7927C-DA24-490C-A1DA-183AFD418839}"/>
    <cellStyle name="Comma 14 2 2 6 2" xfId="12664" xr:uid="{83E16573-5479-48AB-9630-FCF4B65E3EF9}"/>
    <cellStyle name="Comma 14 2 2 6 2 2" xfId="30774" xr:uid="{4A9C48DA-307D-4042-ABC1-4D9681D5E320}"/>
    <cellStyle name="Comma 14 2 2 6 3" xfId="21721" xr:uid="{8CF7D833-6AEC-4168-8522-6E87DE9C5548}"/>
    <cellStyle name="Comma 14 2 2 7" xfId="6625" xr:uid="{C2407DF5-1341-4D95-A6BE-D9E124C8A2E7}"/>
    <cellStyle name="Comma 14 2 2 7 2" xfId="15678" xr:uid="{5A9EF9A9-A770-4E4F-B4FF-17C28AB7B09E}"/>
    <cellStyle name="Comma 14 2 2 7 2 2" xfId="33788" xr:uid="{836F2E87-6667-47D2-B7EC-2B49EA4E501A}"/>
    <cellStyle name="Comma 14 2 2 7 3" xfId="24735" xr:uid="{783A53FC-8EDB-41EA-9D8A-353111EC19D5}"/>
    <cellStyle name="Comma 14 2 2 8" xfId="9645" xr:uid="{6C392C7B-7DE6-415C-BBAF-9C30B901B48C}"/>
    <cellStyle name="Comma 14 2 2 8 2" xfId="27755" xr:uid="{6AB8743A-9124-4938-83B3-97C10890CD19}"/>
    <cellStyle name="Comma 14 2 2 9" xfId="18702" xr:uid="{93C393AC-B6BB-4705-9F92-C03F4F054790}"/>
    <cellStyle name="Comma 14 2 3" xfId="630" xr:uid="{AA6643C8-CE74-4992-A0A8-5DBB4FFB1CFA}"/>
    <cellStyle name="Comma 14 2 3 2" xfId="1634" xr:uid="{61E1B0EE-590B-467C-8097-B44048E20752}"/>
    <cellStyle name="Comma 14 2 3 2 2" xfId="4713" xr:uid="{CCFBA885-F66D-451C-9203-1D7ACB54A1EF}"/>
    <cellStyle name="Comma 14 2 3 2 2 2" xfId="13766" xr:uid="{4FCBACE7-EDCB-4A1B-9CD7-C72C92892BE4}"/>
    <cellStyle name="Comma 14 2 3 2 2 2 2" xfId="31876" xr:uid="{22D51F37-C219-4814-8735-489400D04822}"/>
    <cellStyle name="Comma 14 2 3 2 2 3" xfId="22823" xr:uid="{4F3CD1F6-9604-4719-9C69-6154F9B85F00}"/>
    <cellStyle name="Comma 14 2 3 2 3" xfId="7727" xr:uid="{6EBDF721-9656-442D-AA1C-EEAF604664C8}"/>
    <cellStyle name="Comma 14 2 3 2 3 2" xfId="16780" xr:uid="{D0604179-637C-4F3D-A833-105C3A51CA16}"/>
    <cellStyle name="Comma 14 2 3 2 3 2 2" xfId="34890" xr:uid="{42560925-CCB8-4ED0-AC1F-077F00A74C69}"/>
    <cellStyle name="Comma 14 2 3 2 3 3" xfId="25837" xr:uid="{C574DC5E-C0DA-489C-91C1-3EAE2414B58E}"/>
    <cellStyle name="Comma 14 2 3 2 4" xfId="10748" xr:uid="{3C8BD301-EB8C-4E49-BC80-31D47C73CFF1}"/>
    <cellStyle name="Comma 14 2 3 2 4 2" xfId="28858" xr:uid="{A26B6ABC-4803-4A50-B752-7EFF53C4AC13}"/>
    <cellStyle name="Comma 14 2 3 2 5" xfId="19805" xr:uid="{D20C3D5C-BF8D-4C26-AE3B-A3B28DAB436A}"/>
    <cellStyle name="Comma 14 2 3 3" xfId="2638" xr:uid="{208BC87A-43DE-4D22-9B31-DA84407EE8AA}"/>
    <cellStyle name="Comma 14 2 3 3 2" xfId="5717" xr:uid="{750229C7-2A50-4997-B12C-50933249D6C8}"/>
    <cellStyle name="Comma 14 2 3 3 2 2" xfId="14770" xr:uid="{AB230912-1DA8-4600-8E35-308353A39EB7}"/>
    <cellStyle name="Comma 14 2 3 3 2 2 2" xfId="32880" xr:uid="{4D6169F3-57C1-49E7-84BA-57FB4FB397D1}"/>
    <cellStyle name="Comma 14 2 3 3 2 3" xfId="23827" xr:uid="{58CA3FC6-859D-4354-953E-7B27C30FD5F7}"/>
    <cellStyle name="Comma 14 2 3 3 3" xfId="8731" xr:uid="{215072C9-BE7F-4EB3-A987-F7766D194D8A}"/>
    <cellStyle name="Comma 14 2 3 3 3 2" xfId="17784" xr:uid="{56C7D458-8B92-49A4-937D-9B6BBAB5E9D0}"/>
    <cellStyle name="Comma 14 2 3 3 3 2 2" xfId="35894" xr:uid="{A55926AF-F8D1-4806-9A27-4A257E5B9071}"/>
    <cellStyle name="Comma 14 2 3 3 3 3" xfId="26841" xr:uid="{6614E1A6-9D0A-4870-9F3E-3988737B4731}"/>
    <cellStyle name="Comma 14 2 3 3 4" xfId="11752" xr:uid="{A29D4241-C7C3-457B-A7FD-23D39FC48C22}"/>
    <cellStyle name="Comma 14 2 3 3 4 2" xfId="29862" xr:uid="{0587A5A7-59A8-417F-BB18-593B7AA3B8CA}"/>
    <cellStyle name="Comma 14 2 3 3 5" xfId="20809" xr:uid="{5A8FC3EB-AFBA-41DB-B5D4-ACB66A9ED15E}"/>
    <cellStyle name="Comma 14 2 3 4" xfId="3709" xr:uid="{FF00BB9F-8ABA-4C4A-8CD9-4B8E499985BB}"/>
    <cellStyle name="Comma 14 2 3 4 2" xfId="12762" xr:uid="{8AA190CB-75DD-49AB-A4CF-8C1405A190AB}"/>
    <cellStyle name="Comma 14 2 3 4 2 2" xfId="30872" xr:uid="{4AF71091-EB4F-4DC9-912D-543A0ABFFBA1}"/>
    <cellStyle name="Comma 14 2 3 4 3" xfId="21819" xr:uid="{A5374D70-9638-4B58-A542-5EE41C82C1A9}"/>
    <cellStyle name="Comma 14 2 3 5" xfId="6723" xr:uid="{1E4D9294-D2F2-4F01-B92C-796ACC58864F}"/>
    <cellStyle name="Comma 14 2 3 5 2" xfId="15776" xr:uid="{FF6C7E9B-06E7-43EB-A519-BB91FF428F12}"/>
    <cellStyle name="Comma 14 2 3 5 2 2" xfId="33886" xr:uid="{5FE0834D-DA81-4F1A-90FB-186C6F17F771}"/>
    <cellStyle name="Comma 14 2 3 5 3" xfId="24833" xr:uid="{9FC2F030-AE21-4B5B-B7F4-B01F5320D9BE}"/>
    <cellStyle name="Comma 14 2 3 6" xfId="9744" xr:uid="{07770FFA-4194-43A2-841E-D9445CCA0F30}"/>
    <cellStyle name="Comma 14 2 3 6 2" xfId="27854" xr:uid="{0030951A-26A0-4A74-9CDC-03F689E178CE}"/>
    <cellStyle name="Comma 14 2 3 7" xfId="18801" xr:uid="{083F1DE7-87B0-4729-B706-77B8490BE6D1}"/>
    <cellStyle name="Comma 14 2 4" xfId="631" xr:uid="{82A11909-1D93-4D64-AE03-07F4B050CE7F}"/>
    <cellStyle name="Comma 14 2 4 2" xfId="1635" xr:uid="{455E4684-887D-402C-93ED-2E7073725BC9}"/>
    <cellStyle name="Comma 14 2 4 2 2" xfId="4714" xr:uid="{A52E7DA5-355D-4791-8A24-F2384A52EF69}"/>
    <cellStyle name="Comma 14 2 4 2 2 2" xfId="13767" xr:uid="{E3AB5A73-C986-4BEB-8EA4-5F605C92FEA7}"/>
    <cellStyle name="Comma 14 2 4 2 2 2 2" xfId="31877" xr:uid="{CF7BE8F6-36C6-40FD-B1B0-CCF275CC1743}"/>
    <cellStyle name="Comma 14 2 4 2 2 3" xfId="22824" xr:uid="{5EC267FB-5798-4A5C-8CBF-F1402D56DE5C}"/>
    <cellStyle name="Comma 14 2 4 2 3" xfId="7728" xr:uid="{E978F9F9-BED4-41F5-A6BC-B8E7BAC0538E}"/>
    <cellStyle name="Comma 14 2 4 2 3 2" xfId="16781" xr:uid="{35FC87C5-EF46-4CE6-9DE3-B9D2215B6261}"/>
    <cellStyle name="Comma 14 2 4 2 3 2 2" xfId="34891" xr:uid="{FF569912-051E-4695-97FE-DB1BB6C51AF6}"/>
    <cellStyle name="Comma 14 2 4 2 3 3" xfId="25838" xr:uid="{E7FD71B3-E382-4432-BDE4-1EFB1936FD74}"/>
    <cellStyle name="Comma 14 2 4 2 4" xfId="10749" xr:uid="{90062688-4551-4EDD-A52A-67EFBEAA3DA2}"/>
    <cellStyle name="Comma 14 2 4 2 4 2" xfId="28859" xr:uid="{5C679ADE-70BC-463E-990E-CB0C064D1406}"/>
    <cellStyle name="Comma 14 2 4 2 5" xfId="19806" xr:uid="{FC1527A2-C402-46A2-90A9-3A622AAEED6A}"/>
    <cellStyle name="Comma 14 2 4 3" xfId="2639" xr:uid="{E7045CFC-5E03-4B10-A2A5-4EB4E1AEAB8F}"/>
    <cellStyle name="Comma 14 2 4 3 2" xfId="5718" xr:uid="{AAC8B676-9F35-494B-AC31-AF102DA768FF}"/>
    <cellStyle name="Comma 14 2 4 3 2 2" xfId="14771" xr:uid="{0709562F-4B9A-40FF-8B67-72B5663BAA61}"/>
    <cellStyle name="Comma 14 2 4 3 2 2 2" xfId="32881" xr:uid="{F46AB757-416F-4B36-9D86-C1C53E333E33}"/>
    <cellStyle name="Comma 14 2 4 3 2 3" xfId="23828" xr:uid="{276A3741-2ACE-4725-B68A-1F88E9E3DD6A}"/>
    <cellStyle name="Comma 14 2 4 3 3" xfId="8732" xr:uid="{4666CA1E-F1A1-407C-9EB0-BC63CC859C6B}"/>
    <cellStyle name="Comma 14 2 4 3 3 2" xfId="17785" xr:uid="{CC95AF6B-BFF3-4648-8636-5C6DA6247087}"/>
    <cellStyle name="Comma 14 2 4 3 3 2 2" xfId="35895" xr:uid="{AB5901E0-B8B0-453E-8612-0FD624C6A3CC}"/>
    <cellStyle name="Comma 14 2 4 3 3 3" xfId="26842" xr:uid="{7E9ECF79-F610-46D7-B2E3-83DC4A7BFC0F}"/>
    <cellStyle name="Comma 14 2 4 3 4" xfId="11753" xr:uid="{4898123D-6D06-4D3E-9B5C-427AAF8BF100}"/>
    <cellStyle name="Comma 14 2 4 3 4 2" xfId="29863" xr:uid="{AAF5EE31-85D5-424F-9135-EF226E1CD740}"/>
    <cellStyle name="Comma 14 2 4 3 5" xfId="20810" xr:uid="{04B50BCC-0D5F-48DC-88E8-B87542A8C1D7}"/>
    <cellStyle name="Comma 14 2 4 4" xfId="3710" xr:uid="{E019BD27-734A-4214-A720-E095422E24BE}"/>
    <cellStyle name="Comma 14 2 4 4 2" xfId="12763" xr:uid="{3719A489-91C7-4993-BF20-F370A90EE4B7}"/>
    <cellStyle name="Comma 14 2 4 4 2 2" xfId="30873" xr:uid="{82ED5403-7D6F-496F-8F2E-722E2D4ABA51}"/>
    <cellStyle name="Comma 14 2 4 4 3" xfId="21820" xr:uid="{3992350F-0FAA-468C-9325-44F23AACB2C5}"/>
    <cellStyle name="Comma 14 2 4 5" xfId="6724" xr:uid="{49309B66-A2D4-4A88-B18E-5AF0697E47E2}"/>
    <cellStyle name="Comma 14 2 4 5 2" xfId="15777" xr:uid="{2C4ADBFE-5D13-43FA-B0F5-8B2AAC4AC442}"/>
    <cellStyle name="Comma 14 2 4 5 2 2" xfId="33887" xr:uid="{A1DC18CC-FC8F-4A85-A10B-B46BDAC75EC0}"/>
    <cellStyle name="Comma 14 2 4 5 3" xfId="24834" xr:uid="{AC13C07B-C6FC-4C48-B38D-AE39DDE54AE0}"/>
    <cellStyle name="Comma 14 2 4 6" xfId="9745" xr:uid="{361D0D5B-4BF7-42F0-BC63-36F88309023B}"/>
    <cellStyle name="Comma 14 2 4 6 2" xfId="27855" xr:uid="{24A41836-59FE-4ED1-BA05-4A8AFBD5083D}"/>
    <cellStyle name="Comma 14 2 4 7" xfId="18802" xr:uid="{26C98749-0ADF-4975-8CF6-6249AA364D61}"/>
    <cellStyle name="Comma 14 2 5" xfId="1366" xr:uid="{A3975E24-B11D-416F-9E41-3000DBEDC62B}"/>
    <cellStyle name="Comma 14 2 5 2" xfId="4445" xr:uid="{140107EB-F37E-43E8-B593-59730B7E5859}"/>
    <cellStyle name="Comma 14 2 5 2 2" xfId="13498" xr:uid="{23A91A4B-5BE8-4B41-A837-73DC4C9F7B1C}"/>
    <cellStyle name="Comma 14 2 5 2 2 2" xfId="31608" xr:uid="{2CAD7014-BFC2-48A2-8E2D-12246DFB00B8}"/>
    <cellStyle name="Comma 14 2 5 2 3" xfId="22555" xr:uid="{E3A17A55-5921-4230-97C1-989109141C83}"/>
    <cellStyle name="Comma 14 2 5 3" xfId="7459" xr:uid="{0C9948C8-E24A-417F-8EFE-2EDCC2B09D02}"/>
    <cellStyle name="Comma 14 2 5 3 2" xfId="16512" xr:uid="{971E7C9A-D19F-48F5-B0A6-5812882BF500}"/>
    <cellStyle name="Comma 14 2 5 3 2 2" xfId="34622" xr:uid="{4ECDD1CE-B043-4232-B920-28FC721402DD}"/>
    <cellStyle name="Comma 14 2 5 3 3" xfId="25569" xr:uid="{3A52A57D-AA5E-49FB-AC7C-EA118888C3F2}"/>
    <cellStyle name="Comma 14 2 5 4" xfId="10480" xr:uid="{2EF847D1-869A-4B07-B121-177EF633DAAC}"/>
    <cellStyle name="Comma 14 2 5 4 2" xfId="28590" xr:uid="{64C43670-CF06-42AE-8775-0FE759DDE316}"/>
    <cellStyle name="Comma 14 2 5 5" xfId="19537" xr:uid="{38056C78-EFE1-42AF-9B7B-FE20B4262070}"/>
    <cellStyle name="Comma 14 2 6" xfId="2370" xr:uid="{08627C2A-16B2-46B3-A81D-79C5BC974CD2}"/>
    <cellStyle name="Comma 14 2 6 2" xfId="5449" xr:uid="{4ACD8C43-42C9-453C-87CC-DA602E181255}"/>
    <cellStyle name="Comma 14 2 6 2 2" xfId="14502" xr:uid="{98AE38AF-1BA8-48ED-8CAF-B00907D31581}"/>
    <cellStyle name="Comma 14 2 6 2 2 2" xfId="32612" xr:uid="{CC790A1E-3825-4C20-80F3-533C63EA1E77}"/>
    <cellStyle name="Comma 14 2 6 2 3" xfId="23559" xr:uid="{98298F33-0E3E-45DF-9659-FAB96D709364}"/>
    <cellStyle name="Comma 14 2 6 3" xfId="8463" xr:uid="{19CEC37B-A5B7-4FA0-9895-3138AD8B12AC}"/>
    <cellStyle name="Comma 14 2 6 3 2" xfId="17516" xr:uid="{674E146A-B209-4939-A486-D9BFCE1A1C9B}"/>
    <cellStyle name="Comma 14 2 6 3 2 2" xfId="35626" xr:uid="{E26D6D86-180F-442B-9E2C-820565130173}"/>
    <cellStyle name="Comma 14 2 6 3 3" xfId="26573" xr:uid="{9F908546-408D-4AE8-AB1B-2F6E3CEBA493}"/>
    <cellStyle name="Comma 14 2 6 4" xfId="11484" xr:uid="{BFE8CC92-0441-4C14-AA64-34118B13A5EA}"/>
    <cellStyle name="Comma 14 2 6 4 2" xfId="29594" xr:uid="{C737954A-8A5A-4C1A-A00F-7836204CE4B1}"/>
    <cellStyle name="Comma 14 2 6 5" xfId="20541" xr:uid="{730945EE-EF0D-4D7F-801D-84CE210113C8}"/>
    <cellStyle name="Comma 14 2 7" xfId="3439" xr:uid="{DE14257B-3265-4EA3-8BD4-44D0FF903E49}"/>
    <cellStyle name="Comma 14 2 7 2" xfId="12492" xr:uid="{6E3DD1B5-3C21-4B54-8F46-D5C82D4AD665}"/>
    <cellStyle name="Comma 14 2 7 2 2" xfId="30602" xr:uid="{38061160-B647-4493-838F-9D21A97170C3}"/>
    <cellStyle name="Comma 14 2 7 3" xfId="21549" xr:uid="{298C0682-A4E5-44A0-A069-A90B30928172}"/>
    <cellStyle name="Comma 14 2 8" xfId="6453" xr:uid="{652A390B-9617-4F46-93B5-F82D9D9AE982}"/>
    <cellStyle name="Comma 14 2 8 2" xfId="15506" xr:uid="{25110F8B-5FAB-42A7-8B81-89AC7887A0BB}"/>
    <cellStyle name="Comma 14 2 8 2 2" xfId="33616" xr:uid="{757E3CC2-934E-44DF-8AE1-6D6C3BF5D45C}"/>
    <cellStyle name="Comma 14 2 8 3" xfId="24563" xr:uid="{87DDB4F4-148B-4F16-9E6C-CE5A7F5DAE79}"/>
    <cellStyle name="Comma 14 2 9" xfId="9473" xr:uid="{8284BC9A-2627-4B5B-9C85-A3464A6456EE}"/>
    <cellStyle name="Comma 14 2 9 2" xfId="27583" xr:uid="{0AD5CDF9-938B-4169-8A49-D5A4E1DD65B2}"/>
    <cellStyle name="Comma 14 3" xfId="489" xr:uid="{3FDFF22A-B387-4C1F-BF71-198AC4E16608}"/>
    <cellStyle name="Comma 14 3 2" xfId="632" xr:uid="{9CFB0E74-E761-497E-AD6F-B2E2888F5C51}"/>
    <cellStyle name="Comma 14 3 2 2" xfId="1636" xr:uid="{2D46C6EF-C8BF-4E13-B350-8DB302CB5DB2}"/>
    <cellStyle name="Comma 14 3 2 2 2" xfId="4715" xr:uid="{5E6EA3CD-DBF9-4809-81AC-47BB666CE434}"/>
    <cellStyle name="Comma 14 3 2 2 2 2" xfId="13768" xr:uid="{FA4A9681-E9E1-466A-8502-2CB70A8BABC3}"/>
    <cellStyle name="Comma 14 3 2 2 2 2 2" xfId="31878" xr:uid="{B105441D-7872-4659-9222-8AA978DC3A87}"/>
    <cellStyle name="Comma 14 3 2 2 2 3" xfId="22825" xr:uid="{15178940-FE1F-49B4-A566-A1350B2526AD}"/>
    <cellStyle name="Comma 14 3 2 2 3" xfId="7729" xr:uid="{8B2319AD-5EC8-448C-8688-7BCA29A33329}"/>
    <cellStyle name="Comma 14 3 2 2 3 2" xfId="16782" xr:uid="{EFF2E3FB-597C-4709-8E26-783761233B0F}"/>
    <cellStyle name="Comma 14 3 2 2 3 2 2" xfId="34892" xr:uid="{C795B6EC-BFA4-4430-9F8B-6862A6ACEB2E}"/>
    <cellStyle name="Comma 14 3 2 2 3 3" xfId="25839" xr:uid="{353187FA-C53D-4074-B4D3-E2F14CAE6037}"/>
    <cellStyle name="Comma 14 3 2 2 4" xfId="10750" xr:uid="{7C092767-8246-439A-B0A5-45DA7D65EE08}"/>
    <cellStyle name="Comma 14 3 2 2 4 2" xfId="28860" xr:uid="{2048BEF9-E91E-4E2E-91C3-16FF430606A3}"/>
    <cellStyle name="Comma 14 3 2 2 5" xfId="19807" xr:uid="{03C9E7AC-A713-4567-8877-FF77398DC018}"/>
    <cellStyle name="Comma 14 3 2 3" xfId="2640" xr:uid="{06AA7C1A-6824-49D1-8AAE-FA0A98B90B18}"/>
    <cellStyle name="Comma 14 3 2 3 2" xfId="5719" xr:uid="{143FECF3-B78E-4C74-9BA2-91A4FD1D7E1C}"/>
    <cellStyle name="Comma 14 3 2 3 2 2" xfId="14772" xr:uid="{BB07937C-6DBB-4459-AB31-22F07FF02C7D}"/>
    <cellStyle name="Comma 14 3 2 3 2 2 2" xfId="32882" xr:uid="{ED0A5A19-E3EA-4320-864F-B3D5BFC8D783}"/>
    <cellStyle name="Comma 14 3 2 3 2 3" xfId="23829" xr:uid="{9EAD501B-1D85-44F3-9930-3541F2490834}"/>
    <cellStyle name="Comma 14 3 2 3 3" xfId="8733" xr:uid="{E609F93F-24C5-47E2-9001-CFF2067CAB64}"/>
    <cellStyle name="Comma 14 3 2 3 3 2" xfId="17786" xr:uid="{52834100-0F11-4A47-8786-5E8BA8CF2776}"/>
    <cellStyle name="Comma 14 3 2 3 3 2 2" xfId="35896" xr:uid="{CB46B6B8-254A-4E6A-9F79-A99B04942AEB}"/>
    <cellStyle name="Comma 14 3 2 3 3 3" xfId="26843" xr:uid="{60968128-8117-4341-8D81-2A40E9909CAD}"/>
    <cellStyle name="Comma 14 3 2 3 4" xfId="11754" xr:uid="{CF582F59-B36D-4236-B613-84B519DF60A7}"/>
    <cellStyle name="Comma 14 3 2 3 4 2" xfId="29864" xr:uid="{2B9C7F3E-ED08-4AF3-8938-F9793486F887}"/>
    <cellStyle name="Comma 14 3 2 3 5" xfId="20811" xr:uid="{5410E526-216B-4C6A-BD50-CE7E8DCA0A90}"/>
    <cellStyle name="Comma 14 3 2 4" xfId="3711" xr:uid="{83C9C9FE-7992-4EF2-B594-EBCD725C150C}"/>
    <cellStyle name="Comma 14 3 2 4 2" xfId="12764" xr:uid="{8593A76F-C1FE-464F-B687-FE986603AE80}"/>
    <cellStyle name="Comma 14 3 2 4 2 2" xfId="30874" xr:uid="{7B1AD2FC-816B-4357-A976-AFCF1D5D1186}"/>
    <cellStyle name="Comma 14 3 2 4 3" xfId="21821" xr:uid="{93452958-93F8-4309-8516-4B825DCA2778}"/>
    <cellStyle name="Comma 14 3 2 5" xfId="6725" xr:uid="{28C6DEBD-4274-40CA-B650-D1946CA9D889}"/>
    <cellStyle name="Comma 14 3 2 5 2" xfId="15778" xr:uid="{CCC1D8CA-A62C-4E4C-B52A-03828BBF680B}"/>
    <cellStyle name="Comma 14 3 2 5 2 2" xfId="33888" xr:uid="{5309940F-AF9E-4EE4-88BD-88AFE228CF68}"/>
    <cellStyle name="Comma 14 3 2 5 3" xfId="24835" xr:uid="{8EBF606C-2E96-493D-8A90-23DC2F1F00CC}"/>
    <cellStyle name="Comma 14 3 2 6" xfId="9746" xr:uid="{2239A640-69A2-455E-8014-36B5AF04A34A}"/>
    <cellStyle name="Comma 14 3 2 6 2" xfId="27856" xr:uid="{8EC40C49-EEC8-413A-9DCA-E2E1E2186503}"/>
    <cellStyle name="Comma 14 3 2 7" xfId="18803" xr:uid="{4D4D74FA-74CC-41E4-B53A-E7ABC0B90B3B}"/>
    <cellStyle name="Comma 14 3 3" xfId="633" xr:uid="{827D7163-4379-4812-BCC6-0A147B47A08D}"/>
    <cellStyle name="Comma 14 3 3 2" xfId="1637" xr:uid="{4E8B710B-77A7-4D36-9DF0-F96F4FCF4262}"/>
    <cellStyle name="Comma 14 3 3 2 2" xfId="4716" xr:uid="{C885D675-9C96-43DA-9DAF-5D87B52CADB0}"/>
    <cellStyle name="Comma 14 3 3 2 2 2" xfId="13769" xr:uid="{BC045C3E-E723-4BF9-9958-1C1BDB93FA6E}"/>
    <cellStyle name="Comma 14 3 3 2 2 2 2" xfId="31879" xr:uid="{C7E4B945-9FF0-4B6E-B374-0971BC28BD66}"/>
    <cellStyle name="Comma 14 3 3 2 2 3" xfId="22826" xr:uid="{BFEB1ECE-F4C0-4A53-848C-AD37E108B7BA}"/>
    <cellStyle name="Comma 14 3 3 2 3" xfId="7730" xr:uid="{00634F68-A193-4585-B469-735BBA8E8934}"/>
    <cellStyle name="Comma 14 3 3 2 3 2" xfId="16783" xr:uid="{0BC5CC7F-B785-46E1-A24D-8F4729315C33}"/>
    <cellStyle name="Comma 14 3 3 2 3 2 2" xfId="34893" xr:uid="{26061625-EDB6-4F27-9CE9-2C35733D4E49}"/>
    <cellStyle name="Comma 14 3 3 2 3 3" xfId="25840" xr:uid="{5069AEA4-0DE3-4F54-BC2B-DB769C42E4E2}"/>
    <cellStyle name="Comma 14 3 3 2 4" xfId="10751" xr:uid="{E5F42BE4-2C96-4321-9287-D931A5343D7A}"/>
    <cellStyle name="Comma 14 3 3 2 4 2" xfId="28861" xr:uid="{C82052EF-E86D-4704-8113-D7147196FA95}"/>
    <cellStyle name="Comma 14 3 3 2 5" xfId="19808" xr:uid="{DC458576-29B8-47AD-BACC-44696FCB8935}"/>
    <cellStyle name="Comma 14 3 3 3" xfId="2641" xr:uid="{65B7ECFA-7DDD-461A-B7F6-C0CD421FCECE}"/>
    <cellStyle name="Comma 14 3 3 3 2" xfId="5720" xr:uid="{B0885E6D-F109-4561-BB2C-5B52C3DA05FF}"/>
    <cellStyle name="Comma 14 3 3 3 2 2" xfId="14773" xr:uid="{12A272D9-BCCF-4E51-9303-1113A6E198B7}"/>
    <cellStyle name="Comma 14 3 3 3 2 2 2" xfId="32883" xr:uid="{6A27B6FD-D0B5-4001-A99B-63A9E489F954}"/>
    <cellStyle name="Comma 14 3 3 3 2 3" xfId="23830" xr:uid="{0151DC9B-AB5D-4F5A-90E1-55018196FF49}"/>
    <cellStyle name="Comma 14 3 3 3 3" xfId="8734" xr:uid="{9C2BB212-219D-49B6-8B15-497B2EC10088}"/>
    <cellStyle name="Comma 14 3 3 3 3 2" xfId="17787" xr:uid="{BC373376-AF55-4EEF-9656-AB5D66CD52D4}"/>
    <cellStyle name="Comma 14 3 3 3 3 2 2" xfId="35897" xr:uid="{B75897BF-1DE3-41D8-A4DF-FB2F633EE191}"/>
    <cellStyle name="Comma 14 3 3 3 3 3" xfId="26844" xr:uid="{06C004A7-4228-449C-9F2F-B8669635F82D}"/>
    <cellStyle name="Comma 14 3 3 3 4" xfId="11755" xr:uid="{F490DDCE-E0F9-41F8-96C0-11E606A68BA0}"/>
    <cellStyle name="Comma 14 3 3 3 4 2" xfId="29865" xr:uid="{071B8AD6-C096-4376-8FEB-45C2BDB234C5}"/>
    <cellStyle name="Comma 14 3 3 3 5" xfId="20812" xr:uid="{5883D10E-202A-415E-BBBE-D8BEBB1A79B0}"/>
    <cellStyle name="Comma 14 3 3 4" xfId="3712" xr:uid="{6A9AB234-115C-41EB-B908-43E819BC6C5C}"/>
    <cellStyle name="Comma 14 3 3 4 2" xfId="12765" xr:uid="{BDE5E6EE-2C28-4544-A362-A3618A20E222}"/>
    <cellStyle name="Comma 14 3 3 4 2 2" xfId="30875" xr:uid="{C3949464-E15C-4BCD-B01F-AEC450E2EBFE}"/>
    <cellStyle name="Comma 14 3 3 4 3" xfId="21822" xr:uid="{5A16CB35-BF4A-4C88-9134-DA3DCB997569}"/>
    <cellStyle name="Comma 14 3 3 5" xfId="6726" xr:uid="{56636529-C02D-44F9-8757-4B96206868E6}"/>
    <cellStyle name="Comma 14 3 3 5 2" xfId="15779" xr:uid="{0C416905-3571-4338-929F-67793427C401}"/>
    <cellStyle name="Comma 14 3 3 5 2 2" xfId="33889" xr:uid="{0217B008-0DD1-4B17-9C53-6C8389B16CC5}"/>
    <cellStyle name="Comma 14 3 3 5 3" xfId="24836" xr:uid="{5CF21625-4126-4A9C-86EF-0E57789890A9}"/>
    <cellStyle name="Comma 14 3 3 6" xfId="9747" xr:uid="{CB007B14-2C6A-4613-8D1A-C087EAF4941D}"/>
    <cellStyle name="Comma 14 3 3 6 2" xfId="27857" xr:uid="{49BA234A-02B9-48EE-B875-4301C44B1E0A}"/>
    <cellStyle name="Comma 14 3 3 7" xfId="18804" xr:uid="{76AB9E5B-ED0F-4F2E-8B0C-D89A6835CBB6}"/>
    <cellStyle name="Comma 14 3 4" xfId="1498" xr:uid="{666BEC01-0F1B-4D3A-8DDC-B7ED1C45F3E3}"/>
    <cellStyle name="Comma 14 3 4 2" xfId="4577" xr:uid="{250224A9-DBFB-4E4F-A822-5EDDE8449DAB}"/>
    <cellStyle name="Comma 14 3 4 2 2" xfId="13630" xr:uid="{B44CB834-F55E-414E-A641-07059417CAAA}"/>
    <cellStyle name="Comma 14 3 4 2 2 2" xfId="31740" xr:uid="{A2160A3D-C682-4423-869A-0D19EDD2401F}"/>
    <cellStyle name="Comma 14 3 4 2 3" xfId="22687" xr:uid="{41237A1D-330E-4437-A254-17F98A659AFF}"/>
    <cellStyle name="Comma 14 3 4 3" xfId="7591" xr:uid="{7C5BF4CA-C916-4C6B-B572-B5A7BCF05FE5}"/>
    <cellStyle name="Comma 14 3 4 3 2" xfId="16644" xr:uid="{B1A3B0F2-97ED-4655-A1BF-42DB3F9A61AF}"/>
    <cellStyle name="Comma 14 3 4 3 2 2" xfId="34754" xr:uid="{23169E45-54F4-4E75-9B82-5859A0F26180}"/>
    <cellStyle name="Comma 14 3 4 3 3" xfId="25701" xr:uid="{8B0F7B9B-D777-4CEC-9295-067AD539B45E}"/>
    <cellStyle name="Comma 14 3 4 4" xfId="10612" xr:uid="{DBD03B11-351A-4B3F-89AE-0D910C2FCD0B}"/>
    <cellStyle name="Comma 14 3 4 4 2" xfId="28722" xr:uid="{7A9A6B40-DFDE-46DC-B0FD-028128DBD794}"/>
    <cellStyle name="Comma 14 3 4 5" xfId="19669" xr:uid="{AAD95489-3EE7-4E06-9CB2-992419CC228D}"/>
    <cellStyle name="Comma 14 3 5" xfId="2502" xr:uid="{B338F9BE-C368-4154-83FE-B76C5EC87D8B}"/>
    <cellStyle name="Comma 14 3 5 2" xfId="5581" xr:uid="{061773EA-0CE2-4F1E-8185-0D6D7986B080}"/>
    <cellStyle name="Comma 14 3 5 2 2" xfId="14634" xr:uid="{82FC6E9E-F3D2-4147-8640-5131A1975217}"/>
    <cellStyle name="Comma 14 3 5 2 2 2" xfId="32744" xr:uid="{2C1E1ACA-A87C-4C45-9AEF-460CEDF98B28}"/>
    <cellStyle name="Comma 14 3 5 2 3" xfId="23691" xr:uid="{4BED246C-3431-4770-ABAC-0D9C0A1AC8F0}"/>
    <cellStyle name="Comma 14 3 5 3" xfId="8595" xr:uid="{2B9BA8E6-3720-426C-8D8C-BD9D766EE01D}"/>
    <cellStyle name="Comma 14 3 5 3 2" xfId="17648" xr:uid="{9D0F1B2C-3B00-4A87-862B-389146719027}"/>
    <cellStyle name="Comma 14 3 5 3 2 2" xfId="35758" xr:uid="{257062D3-21E1-4C6D-B7BA-E9AFA8A37816}"/>
    <cellStyle name="Comma 14 3 5 3 3" xfId="26705" xr:uid="{DFDFA731-C68B-4863-92ED-020BBB66516D}"/>
    <cellStyle name="Comma 14 3 5 4" xfId="11616" xr:uid="{9832F076-BF12-4832-9F9E-2D37D75D241B}"/>
    <cellStyle name="Comma 14 3 5 4 2" xfId="29726" xr:uid="{36E6DF01-3FAB-4DDF-92BC-997BAD751F5F}"/>
    <cellStyle name="Comma 14 3 5 5" xfId="20673" xr:uid="{3E9451C9-C853-4EBD-B92F-3BDD7512BAA7}"/>
    <cellStyle name="Comma 14 3 6" xfId="3572" xr:uid="{C8BE1474-D300-46A2-9F73-2DE7C255A645}"/>
    <cellStyle name="Comma 14 3 6 2" xfId="12625" xr:uid="{8F24525D-AE8A-4BBC-BD12-566C277995D4}"/>
    <cellStyle name="Comma 14 3 6 2 2" xfId="30735" xr:uid="{994B35D2-271E-4F97-9130-14C7722030AC}"/>
    <cellStyle name="Comma 14 3 6 3" xfId="21682" xr:uid="{9D600038-7638-42AC-A0F8-8D70A40DD27E}"/>
    <cellStyle name="Comma 14 3 7" xfId="6586" xr:uid="{F707220F-996E-4F5E-9F54-C81E78E5E12D}"/>
    <cellStyle name="Comma 14 3 7 2" xfId="15639" xr:uid="{C0219D7C-A9F2-4DD1-A6F8-9C10B0EE79B6}"/>
    <cellStyle name="Comma 14 3 7 2 2" xfId="33749" xr:uid="{46F14472-5112-4B45-B0DB-7F5892CD54EF}"/>
    <cellStyle name="Comma 14 3 7 3" xfId="24696" xr:uid="{4646C524-A04D-4AAF-BF3F-9DE5EBBC13D4}"/>
    <cellStyle name="Comma 14 3 8" xfId="9606" xr:uid="{D1B33170-235C-4EFC-8C47-C05C25A8012F}"/>
    <cellStyle name="Comma 14 3 8 2" xfId="27716" xr:uid="{60510B14-FFDE-4A93-81A7-FB847B4B125D}"/>
    <cellStyle name="Comma 14 3 9" xfId="18663" xr:uid="{48551666-42A7-4F43-8C8F-EEFD8F75AD69}"/>
    <cellStyle name="Comma 14 4" xfId="634" xr:uid="{3DCB6807-62BE-4BFC-974A-86E0944B8642}"/>
    <cellStyle name="Comma 14 4 2" xfId="1638" xr:uid="{16ADA158-8C54-4EED-AEFA-5D4F712350A9}"/>
    <cellStyle name="Comma 14 4 2 2" xfId="4717" xr:uid="{A7556A46-A35B-416D-930D-2ED943A87C31}"/>
    <cellStyle name="Comma 14 4 2 2 2" xfId="13770" xr:uid="{D0F814EA-FCCD-4EAE-93EE-A63C260F94FB}"/>
    <cellStyle name="Comma 14 4 2 2 2 2" xfId="31880" xr:uid="{8B8AC417-59A9-4FD4-ABF3-2318FBB41A19}"/>
    <cellStyle name="Comma 14 4 2 2 3" xfId="22827" xr:uid="{21557B15-D2C5-4DE7-A2EB-2FD618DBF59B}"/>
    <cellStyle name="Comma 14 4 2 3" xfId="7731" xr:uid="{34BFFD46-B429-4334-896B-0FFA871308B1}"/>
    <cellStyle name="Comma 14 4 2 3 2" xfId="16784" xr:uid="{CC54E035-2323-471C-B5DF-BC5A739A93E1}"/>
    <cellStyle name="Comma 14 4 2 3 2 2" xfId="34894" xr:uid="{EAFA8A30-4EC2-4B18-BFB8-7561906A5EC2}"/>
    <cellStyle name="Comma 14 4 2 3 3" xfId="25841" xr:uid="{1B026D6F-BEDD-493E-B37C-0C3DA9BC7B2B}"/>
    <cellStyle name="Comma 14 4 2 4" xfId="10752" xr:uid="{CD738BE9-D4E6-41F8-B0AB-9725C762DDA1}"/>
    <cellStyle name="Comma 14 4 2 4 2" xfId="28862" xr:uid="{E702BCAB-C2E1-492C-BF68-A2554E470B38}"/>
    <cellStyle name="Comma 14 4 2 5" xfId="19809" xr:uid="{55227114-7270-4C6C-A499-57094583EFF1}"/>
    <cellStyle name="Comma 14 4 3" xfId="2642" xr:uid="{CDAB5F8E-66C5-4660-81A5-24911BFBBF41}"/>
    <cellStyle name="Comma 14 4 3 2" xfId="5721" xr:uid="{E3668012-5291-4C84-A27F-30FAB6C4E04F}"/>
    <cellStyle name="Comma 14 4 3 2 2" xfId="14774" xr:uid="{B277E750-BEF1-4CBB-A4A6-079E8B179E5D}"/>
    <cellStyle name="Comma 14 4 3 2 2 2" xfId="32884" xr:uid="{6CD4EF51-D3ED-4547-AD6F-70D8FA4D2849}"/>
    <cellStyle name="Comma 14 4 3 2 3" xfId="23831" xr:uid="{2C4A14C5-D345-4474-8F0D-57E5A54B6583}"/>
    <cellStyle name="Comma 14 4 3 3" xfId="8735" xr:uid="{6A2BFBFF-0AD9-4100-9095-ADA96B904E79}"/>
    <cellStyle name="Comma 14 4 3 3 2" xfId="17788" xr:uid="{7919F770-FE29-4643-A698-412C57CF7FBB}"/>
    <cellStyle name="Comma 14 4 3 3 2 2" xfId="35898" xr:uid="{F2DE15DF-8310-42D2-829F-749C77392810}"/>
    <cellStyle name="Comma 14 4 3 3 3" xfId="26845" xr:uid="{0A72381A-9EE0-4391-AA6C-75E2953E4968}"/>
    <cellStyle name="Comma 14 4 3 4" xfId="11756" xr:uid="{94F416FF-6194-4C06-9D7C-B248F777E7B5}"/>
    <cellStyle name="Comma 14 4 3 4 2" xfId="29866" xr:uid="{C1FEB8EE-0471-4DD6-93E2-8E1CC5889C6A}"/>
    <cellStyle name="Comma 14 4 3 5" xfId="20813" xr:uid="{E15E916E-7BC1-4F5D-8EC4-AF506736882E}"/>
    <cellStyle name="Comma 14 4 4" xfId="3713" xr:uid="{36069D8C-205F-49ED-9660-E9C2860ACF99}"/>
    <cellStyle name="Comma 14 4 4 2" xfId="12766" xr:uid="{69C37D3A-0B38-4102-BB61-2A4D9F50BA6E}"/>
    <cellStyle name="Comma 14 4 4 2 2" xfId="30876" xr:uid="{3A9F857A-4F00-45DC-B69B-5B83D50EE374}"/>
    <cellStyle name="Comma 14 4 4 3" xfId="21823" xr:uid="{F88AFB56-17F3-4628-B759-63DC12CF333B}"/>
    <cellStyle name="Comma 14 4 5" xfId="6727" xr:uid="{0E0A4DD6-3243-4977-BC5D-08AED41F9FA6}"/>
    <cellStyle name="Comma 14 4 5 2" xfId="15780" xr:uid="{A230DD8F-58AB-49FE-96A8-30FE7FFD5982}"/>
    <cellStyle name="Comma 14 4 5 2 2" xfId="33890" xr:uid="{0E20F1FE-40EC-492A-90B1-9CED65016A58}"/>
    <cellStyle name="Comma 14 4 5 3" xfId="24837" xr:uid="{ED7B27DF-C73F-45F8-AAE5-8E49F40044BA}"/>
    <cellStyle name="Comma 14 4 6" xfId="9748" xr:uid="{33ABE5CA-C8E1-4B94-8DAA-562F0E2BF614}"/>
    <cellStyle name="Comma 14 4 6 2" xfId="27858" xr:uid="{0B0CA13E-999E-4C87-841A-CA15C370BA96}"/>
    <cellStyle name="Comma 14 4 7" xfId="18805" xr:uid="{49FE79F7-FB8B-4160-81DB-63FFFD79B809}"/>
    <cellStyle name="Comma 14 5" xfId="635" xr:uid="{82C831D9-45DD-4958-B65E-6A24356A0F60}"/>
    <cellStyle name="Comma 14 5 2" xfId="1639" xr:uid="{B9C727D9-4E0A-4EEB-B67B-62C8CABA3D74}"/>
    <cellStyle name="Comma 14 5 2 2" xfId="4718" xr:uid="{490F60BB-E9C4-4209-BF5E-3ACFB00890C9}"/>
    <cellStyle name="Comma 14 5 2 2 2" xfId="13771" xr:uid="{6E17DB5F-C237-4E9C-B2F3-10276B6B3F15}"/>
    <cellStyle name="Comma 14 5 2 2 2 2" xfId="31881" xr:uid="{E1F02CEC-1D33-4284-8AF4-956F6946399D}"/>
    <cellStyle name="Comma 14 5 2 2 3" xfId="22828" xr:uid="{7E7B1EE4-CF90-472B-8FD3-90ACB782F360}"/>
    <cellStyle name="Comma 14 5 2 3" xfId="7732" xr:uid="{9A15F76E-2C0A-4064-90C5-1DFD62331D34}"/>
    <cellStyle name="Comma 14 5 2 3 2" xfId="16785" xr:uid="{95CF1B51-B02A-4A80-A628-9F0A4DE0B1F0}"/>
    <cellStyle name="Comma 14 5 2 3 2 2" xfId="34895" xr:uid="{C83EEC3C-EDDF-456C-BD7E-1757D5C61387}"/>
    <cellStyle name="Comma 14 5 2 3 3" xfId="25842" xr:uid="{022FF2FF-0187-49E5-96CD-5C20F4638A86}"/>
    <cellStyle name="Comma 14 5 2 4" xfId="10753" xr:uid="{4D3C9429-8410-459A-AF5C-4F8573EE5133}"/>
    <cellStyle name="Comma 14 5 2 4 2" xfId="28863" xr:uid="{A162426E-7505-41F0-8E12-B8728B97A596}"/>
    <cellStyle name="Comma 14 5 2 5" xfId="19810" xr:uid="{8149F835-9618-4EF9-A1EE-7F31CD6B6D86}"/>
    <cellStyle name="Comma 14 5 3" xfId="2643" xr:uid="{5BC000F7-CD70-4AA9-8CC5-209541ED07BF}"/>
    <cellStyle name="Comma 14 5 3 2" xfId="5722" xr:uid="{FB9800C2-25E8-43B3-BE61-81FCCB0A8415}"/>
    <cellStyle name="Comma 14 5 3 2 2" xfId="14775" xr:uid="{6774BD41-178A-4272-B16A-F8F808C7EF71}"/>
    <cellStyle name="Comma 14 5 3 2 2 2" xfId="32885" xr:uid="{37A4BC6E-EB3B-4FC7-B698-EB395C4CFB67}"/>
    <cellStyle name="Comma 14 5 3 2 3" xfId="23832" xr:uid="{F2888942-B18C-46CC-A08D-8B11C338D414}"/>
    <cellStyle name="Comma 14 5 3 3" xfId="8736" xr:uid="{47AF151D-43C1-499D-B0D4-D4AD2F2E71B1}"/>
    <cellStyle name="Comma 14 5 3 3 2" xfId="17789" xr:uid="{5801B61A-C6A1-49B4-9E62-213CA2E921B9}"/>
    <cellStyle name="Comma 14 5 3 3 2 2" xfId="35899" xr:uid="{4DF519C9-3C63-46BE-B267-CA008F720D1A}"/>
    <cellStyle name="Comma 14 5 3 3 3" xfId="26846" xr:uid="{27FC298F-FA01-4D68-9F4D-78B4E072C78F}"/>
    <cellStyle name="Comma 14 5 3 4" xfId="11757" xr:uid="{5944CB54-3ABC-477B-A328-17E4D0754531}"/>
    <cellStyle name="Comma 14 5 3 4 2" xfId="29867" xr:uid="{3125DC21-39F3-469E-B11C-3F0F2FA3EE36}"/>
    <cellStyle name="Comma 14 5 3 5" xfId="20814" xr:uid="{4A41E7AA-D69D-4A27-BE9C-16E2340A5F0B}"/>
    <cellStyle name="Comma 14 5 4" xfId="3714" xr:uid="{0E47AFE1-2A1D-46D5-AC12-C1F39639A1BA}"/>
    <cellStyle name="Comma 14 5 4 2" xfId="12767" xr:uid="{1E529FE6-DA12-4A0E-8E3C-12DC134EDBD5}"/>
    <cellStyle name="Comma 14 5 4 2 2" xfId="30877" xr:uid="{41BBC76A-24D8-4DB4-B70C-8A9AC89342F4}"/>
    <cellStyle name="Comma 14 5 4 3" xfId="21824" xr:uid="{4DC60C4D-CC70-4A4F-86CF-CB988D605E9F}"/>
    <cellStyle name="Comma 14 5 5" xfId="6728" xr:uid="{C764F1E7-49AF-4C14-A997-E19D45E077B0}"/>
    <cellStyle name="Comma 14 5 5 2" xfId="15781" xr:uid="{D9E32E46-199B-4686-9290-8357F21837A9}"/>
    <cellStyle name="Comma 14 5 5 2 2" xfId="33891" xr:uid="{FC8A9F6E-EB85-419C-B5D2-46347AB23F8E}"/>
    <cellStyle name="Comma 14 5 5 3" xfId="24838" xr:uid="{8308A783-5D96-4CFB-8311-730E9AE99F4E}"/>
    <cellStyle name="Comma 14 5 6" xfId="9749" xr:uid="{EE2E674C-2451-4D96-916F-7CD93C1CC0F0}"/>
    <cellStyle name="Comma 14 5 6 2" xfId="27859" xr:uid="{BEA74F35-E723-4140-BC82-7C0E6E11FF83}"/>
    <cellStyle name="Comma 14 5 7" xfId="18806" xr:uid="{5C7BCA64-B7DB-4731-9C01-1BADDBF18B89}"/>
    <cellStyle name="Comma 14 6" xfId="1327" xr:uid="{4DB1DC50-E552-4195-B145-9DBDE7659A66}"/>
    <cellStyle name="Comma 14 6 2" xfId="4406" xr:uid="{3AD4CF79-9E76-470F-96DD-8B7EFEE395C2}"/>
    <cellStyle name="Comma 14 6 2 2" xfId="13459" xr:uid="{6C29DE76-4425-4D7C-A044-3F48033BB333}"/>
    <cellStyle name="Comma 14 6 2 2 2" xfId="31569" xr:uid="{1E253513-1B34-4C01-AF87-7FC4F395DC30}"/>
    <cellStyle name="Comma 14 6 2 3" xfId="22516" xr:uid="{CD013386-A1C0-4976-ACE5-E8DBFC59426F}"/>
    <cellStyle name="Comma 14 6 3" xfId="7420" xr:uid="{FE5580A7-60B4-429C-9076-A87741D0FFD7}"/>
    <cellStyle name="Comma 14 6 3 2" xfId="16473" xr:uid="{67E5C6BE-93C3-469F-8DAA-81E892474C63}"/>
    <cellStyle name="Comma 14 6 3 2 2" xfId="34583" xr:uid="{30AFBD38-0153-4630-BEA9-FBE20E027321}"/>
    <cellStyle name="Comma 14 6 3 3" xfId="25530" xr:uid="{20962D63-730A-49A1-A84F-FECAB6EBA71B}"/>
    <cellStyle name="Comma 14 6 4" xfId="10441" xr:uid="{BB434175-8D6F-4A19-9211-AE974ECAA920}"/>
    <cellStyle name="Comma 14 6 4 2" xfId="28551" xr:uid="{B1ED3850-7C22-431A-9811-64646852ACDC}"/>
    <cellStyle name="Comma 14 6 5" xfId="19498" xr:uid="{E993B120-5279-44B2-8C49-635EAE3D0619}"/>
    <cellStyle name="Comma 14 7" xfId="2331" xr:uid="{06F03A2E-01E6-498B-9C70-B4A7E57C06FF}"/>
    <cellStyle name="Comma 14 7 2" xfId="5410" xr:uid="{6FCF2746-7A47-461C-B99F-2A035194AD20}"/>
    <cellStyle name="Comma 14 7 2 2" xfId="14463" xr:uid="{343002E2-F00C-40EF-96D5-25874621E49E}"/>
    <cellStyle name="Comma 14 7 2 2 2" xfId="32573" xr:uid="{1FEEC8BE-9C21-4F5E-B33A-11A80CF7D526}"/>
    <cellStyle name="Comma 14 7 2 3" xfId="23520" xr:uid="{79956930-CABF-45CB-AFFD-ED17D0ECE0B3}"/>
    <cellStyle name="Comma 14 7 3" xfId="8424" xr:uid="{0F604D35-A05A-402F-AD41-56D07949EF2C}"/>
    <cellStyle name="Comma 14 7 3 2" xfId="17477" xr:uid="{CAC724E6-7B46-47C4-A979-4F24989E8647}"/>
    <cellStyle name="Comma 14 7 3 2 2" xfId="35587" xr:uid="{869FD89B-7C69-49DA-9711-3A562216F963}"/>
    <cellStyle name="Comma 14 7 3 3" xfId="26534" xr:uid="{5C7E49FB-A13E-4669-B0DA-86FEC15C6B3E}"/>
    <cellStyle name="Comma 14 7 4" xfId="11445" xr:uid="{3EC8B50A-38D5-4BF1-BC8C-3791A9A8DE90}"/>
    <cellStyle name="Comma 14 7 4 2" xfId="29555" xr:uid="{1737D968-C4F7-4247-84A2-A8E9EDDF057F}"/>
    <cellStyle name="Comma 14 7 5" xfId="20502" xr:uid="{C44EB176-FA67-44AB-ABE1-A9ABA818F973}"/>
    <cellStyle name="Comma 14 8" xfId="3400" xr:uid="{FC47559C-9B6C-4102-AB01-EF56C2559EFF}"/>
    <cellStyle name="Comma 14 8 2" xfId="12453" xr:uid="{9D22AFE3-D6C3-4AD4-8A94-D20BEB088B67}"/>
    <cellStyle name="Comma 14 8 2 2" xfId="30563" xr:uid="{59C94438-91ED-446F-9AA8-7E4CCFBB16DE}"/>
    <cellStyle name="Comma 14 8 3" xfId="21510" xr:uid="{9750929C-A762-480F-A039-0ACA50852F38}"/>
    <cellStyle name="Comma 14 9" xfId="6414" xr:uid="{CA4F1963-AA58-47B8-AFDA-7D97C9C4DBF7}"/>
    <cellStyle name="Comma 14 9 2" xfId="15467" xr:uid="{09A67C50-730D-4AAD-9A86-FED0B0A38B52}"/>
    <cellStyle name="Comma 14 9 2 2" xfId="33577" xr:uid="{CC61067B-1876-4422-876F-8B5BB77EC6EF}"/>
    <cellStyle name="Comma 14 9 3" xfId="24524" xr:uid="{482AB410-2D6C-42DD-B26D-6D7DF6B3A58F}"/>
    <cellStyle name="Comma 15" xfId="300" xr:uid="{138BB6C4-69A5-4EF3-9BF5-5E88C51DFC32}"/>
    <cellStyle name="Comma 15 10" xfId="9458" xr:uid="{2E0D1CE1-0162-4814-A85C-653237F12E97}"/>
    <cellStyle name="Comma 15 10 2" xfId="27568" xr:uid="{4D1DABAF-8111-4C36-872C-6D88AAC9368A}"/>
    <cellStyle name="Comma 15 11" xfId="18515" xr:uid="{7C6D48C5-7624-4CB8-BBA8-D1B095A23F50}"/>
    <cellStyle name="Comma 15 2" xfId="356" xr:uid="{73CFFB09-5CC8-416B-8208-7961F03DC99D}"/>
    <cellStyle name="Comma 15 2 10" xfId="18554" xr:uid="{E681E0FF-D2A0-4F8F-9A7A-B6E986259F54}"/>
    <cellStyle name="Comma 15 2 2" xfId="554" xr:uid="{6716AF49-61EF-4199-8D37-B0CC25086C51}"/>
    <cellStyle name="Comma 15 2 2 2" xfId="636" xr:uid="{4E26A648-D22D-44B2-9D56-BD74AF5AF285}"/>
    <cellStyle name="Comma 15 2 2 2 2" xfId="1640" xr:uid="{497FF5DC-E498-4AF9-86BF-E55A31227F3F}"/>
    <cellStyle name="Comma 15 2 2 2 2 2" xfId="4719" xr:uid="{A0CDD473-5434-4509-97C4-C5F011CDF513}"/>
    <cellStyle name="Comma 15 2 2 2 2 2 2" xfId="13772" xr:uid="{42D8380D-36B6-48CA-A8D5-09B82E42574D}"/>
    <cellStyle name="Comma 15 2 2 2 2 2 2 2" xfId="31882" xr:uid="{7AC5F14C-6AAB-4105-BB74-0250449654F5}"/>
    <cellStyle name="Comma 15 2 2 2 2 2 3" xfId="22829" xr:uid="{A5E61D86-1D3A-40A6-8D61-301D82B61E07}"/>
    <cellStyle name="Comma 15 2 2 2 2 3" xfId="7733" xr:uid="{FD6C159A-5B04-406A-8A7D-9042413ED8B0}"/>
    <cellStyle name="Comma 15 2 2 2 2 3 2" xfId="16786" xr:uid="{27AA4752-2A88-4E18-BEA9-101A257460E6}"/>
    <cellStyle name="Comma 15 2 2 2 2 3 2 2" xfId="34896" xr:uid="{11C509CE-2491-4D2C-9465-67B517A0062D}"/>
    <cellStyle name="Comma 15 2 2 2 2 3 3" xfId="25843" xr:uid="{32D4BF89-E957-4329-91F8-0B5FE23689EE}"/>
    <cellStyle name="Comma 15 2 2 2 2 4" xfId="10754" xr:uid="{8CC9B59B-9C57-4A45-8178-83529F9B50FD}"/>
    <cellStyle name="Comma 15 2 2 2 2 4 2" xfId="28864" xr:uid="{10B5192C-F23F-4AAD-B9BE-A5FFD070E400}"/>
    <cellStyle name="Comma 15 2 2 2 2 5" xfId="19811" xr:uid="{887363CE-D3D5-4C58-B242-5AFD7CA8D0BF}"/>
    <cellStyle name="Comma 15 2 2 2 3" xfId="2644" xr:uid="{26A53BD5-6421-4E59-9A65-2FF6EC1977EB}"/>
    <cellStyle name="Comma 15 2 2 2 3 2" xfId="5723" xr:uid="{393CEE74-23C2-4369-9DC9-95DAB226E973}"/>
    <cellStyle name="Comma 15 2 2 2 3 2 2" xfId="14776" xr:uid="{3F2CB3B1-241B-4D7D-8302-B430C193867B}"/>
    <cellStyle name="Comma 15 2 2 2 3 2 2 2" xfId="32886" xr:uid="{FC6389FF-7847-4EF1-B7E6-40592452C653}"/>
    <cellStyle name="Comma 15 2 2 2 3 2 3" xfId="23833" xr:uid="{F216909B-40D4-4BA0-9669-F0A83A3865BE}"/>
    <cellStyle name="Comma 15 2 2 2 3 3" xfId="8737" xr:uid="{D6CBCD5F-5E2C-4141-AF3D-2F9683F0B3C9}"/>
    <cellStyle name="Comma 15 2 2 2 3 3 2" xfId="17790" xr:uid="{8139888E-F1D6-4BD7-A85E-84902661CCF7}"/>
    <cellStyle name="Comma 15 2 2 2 3 3 2 2" xfId="35900" xr:uid="{BFC77066-019E-4243-A8F7-3C65D4E1FDE8}"/>
    <cellStyle name="Comma 15 2 2 2 3 3 3" xfId="26847" xr:uid="{CCC4383A-B4F4-489B-B9C7-40785A0853C9}"/>
    <cellStyle name="Comma 15 2 2 2 3 4" xfId="11758" xr:uid="{E9BF8A8F-8CF5-4F4E-8A10-F69187602943}"/>
    <cellStyle name="Comma 15 2 2 2 3 4 2" xfId="29868" xr:uid="{B0CFB45D-DA49-45E2-90B7-9B2D5721A49D}"/>
    <cellStyle name="Comma 15 2 2 2 3 5" xfId="20815" xr:uid="{DFA1F05B-CE94-4956-90D4-392427DDB5E1}"/>
    <cellStyle name="Comma 15 2 2 2 4" xfId="3715" xr:uid="{5B19D779-2503-4593-BDF1-36B44F320AE2}"/>
    <cellStyle name="Comma 15 2 2 2 4 2" xfId="12768" xr:uid="{80C88591-33A5-435D-B3E6-10AB9CE6D0D2}"/>
    <cellStyle name="Comma 15 2 2 2 4 2 2" xfId="30878" xr:uid="{C84EABC8-F729-4AD5-BEEE-93DDA2394C15}"/>
    <cellStyle name="Comma 15 2 2 2 4 3" xfId="21825" xr:uid="{8F10F99F-7169-410F-8B18-BCC8F364693F}"/>
    <cellStyle name="Comma 15 2 2 2 5" xfId="6729" xr:uid="{2E973CB1-E4A2-4785-9271-0289DC14D4B8}"/>
    <cellStyle name="Comma 15 2 2 2 5 2" xfId="15782" xr:uid="{01D7380C-F9FA-44AD-A6F2-D211378DEFB1}"/>
    <cellStyle name="Comma 15 2 2 2 5 2 2" xfId="33892" xr:uid="{17C5B7D3-0B32-43F2-978C-B894218C8A26}"/>
    <cellStyle name="Comma 15 2 2 2 5 3" xfId="24839" xr:uid="{1CC22249-C768-4659-B441-493E66E7451A}"/>
    <cellStyle name="Comma 15 2 2 2 6" xfId="9750" xr:uid="{6709BE0F-4E63-4CF3-B981-D9A43FD2947D}"/>
    <cellStyle name="Comma 15 2 2 2 6 2" xfId="27860" xr:uid="{C58162A5-9FFC-4447-9A15-343A47DA3453}"/>
    <cellStyle name="Comma 15 2 2 2 7" xfId="18807" xr:uid="{49C57545-2451-44C0-B340-AF6E18021402}"/>
    <cellStyle name="Comma 15 2 2 3" xfId="637" xr:uid="{A6E3A686-62DA-4804-98FA-D4B20CAB8FD3}"/>
    <cellStyle name="Comma 15 2 2 3 2" xfId="1641" xr:uid="{872C7761-2874-4862-BCDF-A6031A5266D4}"/>
    <cellStyle name="Comma 15 2 2 3 2 2" xfId="4720" xr:uid="{6D8F7E1F-3F8F-423F-BEA1-2B6BC1587E88}"/>
    <cellStyle name="Comma 15 2 2 3 2 2 2" xfId="13773" xr:uid="{031112A4-FEB8-40EF-B363-12A8B272A233}"/>
    <cellStyle name="Comma 15 2 2 3 2 2 2 2" xfId="31883" xr:uid="{802882DC-3220-4BA8-964B-B0346F9653D1}"/>
    <cellStyle name="Comma 15 2 2 3 2 2 3" xfId="22830" xr:uid="{DF5F2B09-A446-4C22-9CEE-4B35A1AD7347}"/>
    <cellStyle name="Comma 15 2 2 3 2 3" xfId="7734" xr:uid="{E038FF61-BB84-4B75-BC18-28194A93947D}"/>
    <cellStyle name="Comma 15 2 2 3 2 3 2" xfId="16787" xr:uid="{7FCF757A-91A6-4B00-9637-A295A7CADCCD}"/>
    <cellStyle name="Comma 15 2 2 3 2 3 2 2" xfId="34897" xr:uid="{AA552119-E569-4DBF-A2CA-B654B1D0A55D}"/>
    <cellStyle name="Comma 15 2 2 3 2 3 3" xfId="25844" xr:uid="{68FEFD2C-01AD-4CB4-AE6E-955740328C4B}"/>
    <cellStyle name="Comma 15 2 2 3 2 4" xfId="10755" xr:uid="{E3589EB8-E92E-42A3-9789-C408BC82916B}"/>
    <cellStyle name="Comma 15 2 2 3 2 4 2" xfId="28865" xr:uid="{957778F7-738B-4B02-89EE-7917B446E408}"/>
    <cellStyle name="Comma 15 2 2 3 2 5" xfId="19812" xr:uid="{BA499DC6-F862-459A-B748-FBD9DEFB9D92}"/>
    <cellStyle name="Comma 15 2 2 3 3" xfId="2645" xr:uid="{CADEEEA0-616D-4A78-AD82-07A166EA193D}"/>
    <cellStyle name="Comma 15 2 2 3 3 2" xfId="5724" xr:uid="{7E581C7B-4E35-42D6-B304-140D2651CDC6}"/>
    <cellStyle name="Comma 15 2 2 3 3 2 2" xfId="14777" xr:uid="{FDC53BDF-8B0A-40EE-8879-DF1DE473F18E}"/>
    <cellStyle name="Comma 15 2 2 3 3 2 2 2" xfId="32887" xr:uid="{52226F9E-8302-4289-8136-AEFE25110ED5}"/>
    <cellStyle name="Comma 15 2 2 3 3 2 3" xfId="23834" xr:uid="{E66864B0-0A8E-419F-9F83-C22173EBA2E4}"/>
    <cellStyle name="Comma 15 2 2 3 3 3" xfId="8738" xr:uid="{FC5E6DC3-BBDD-4D6D-ADD2-C31FAB6C4279}"/>
    <cellStyle name="Comma 15 2 2 3 3 3 2" xfId="17791" xr:uid="{1B5AA706-7579-4B7B-BB3F-31E6B3928C02}"/>
    <cellStyle name="Comma 15 2 2 3 3 3 2 2" xfId="35901" xr:uid="{1DFBC2ED-F361-4630-A60E-74B7936973CB}"/>
    <cellStyle name="Comma 15 2 2 3 3 3 3" xfId="26848" xr:uid="{3EA0D55B-E462-4144-95DA-14E1234FF17E}"/>
    <cellStyle name="Comma 15 2 2 3 3 4" xfId="11759" xr:uid="{E7CCCABE-803C-47C1-9B72-29B319C10041}"/>
    <cellStyle name="Comma 15 2 2 3 3 4 2" xfId="29869" xr:uid="{E0B3827B-8E62-4D56-BD29-D4DE020EA672}"/>
    <cellStyle name="Comma 15 2 2 3 3 5" xfId="20816" xr:uid="{63DB690A-4CDB-48EC-81BA-F1EE59912418}"/>
    <cellStyle name="Comma 15 2 2 3 4" xfId="3716" xr:uid="{AD3F0EFA-057C-4833-875E-577E4FD68E6E}"/>
    <cellStyle name="Comma 15 2 2 3 4 2" xfId="12769" xr:uid="{AD54DF2E-4BF6-4C9F-83F2-84F1A1AEBCB7}"/>
    <cellStyle name="Comma 15 2 2 3 4 2 2" xfId="30879" xr:uid="{C88ABA8E-7721-42F0-BE26-BE0177A0E4A0}"/>
    <cellStyle name="Comma 15 2 2 3 4 3" xfId="21826" xr:uid="{ADF9B0A4-171D-47B2-A7C5-9ACF6B67B1AD}"/>
    <cellStyle name="Comma 15 2 2 3 5" xfId="6730" xr:uid="{44CA7331-7830-4EB4-AE4E-7613C28372D3}"/>
    <cellStyle name="Comma 15 2 2 3 5 2" xfId="15783" xr:uid="{EB44E341-3917-436C-B675-BF1C894A8491}"/>
    <cellStyle name="Comma 15 2 2 3 5 2 2" xfId="33893" xr:uid="{4A00A88C-D027-461A-8CC7-CC746C5DC4D8}"/>
    <cellStyle name="Comma 15 2 2 3 5 3" xfId="24840" xr:uid="{932F577C-1D5D-4A93-97A0-CAEA5EB2EF08}"/>
    <cellStyle name="Comma 15 2 2 3 6" xfId="9751" xr:uid="{4577D341-C22C-4200-89FE-3AD23122A1E0}"/>
    <cellStyle name="Comma 15 2 2 3 6 2" xfId="27861" xr:uid="{797E5E7E-F7FC-4EF8-9325-84B419C123BE}"/>
    <cellStyle name="Comma 15 2 2 3 7" xfId="18808" xr:uid="{AC4F7E5F-9C60-42EF-9038-7062A45744AE}"/>
    <cellStyle name="Comma 15 2 2 4" xfId="1561" xr:uid="{3C101D09-D71B-40F0-B8AB-F35E2175CEAB}"/>
    <cellStyle name="Comma 15 2 2 4 2" xfId="4640" xr:uid="{2281A514-D699-4D7D-83AC-A44F183D98C1}"/>
    <cellStyle name="Comma 15 2 2 4 2 2" xfId="13693" xr:uid="{2529AE19-139C-4149-912D-7EA30699716A}"/>
    <cellStyle name="Comma 15 2 2 4 2 2 2" xfId="31803" xr:uid="{BF7A9566-43F5-4B97-87DF-263994520248}"/>
    <cellStyle name="Comma 15 2 2 4 2 3" xfId="22750" xr:uid="{DC7127D2-3580-4071-B89F-D1436FCB78EE}"/>
    <cellStyle name="Comma 15 2 2 4 3" xfId="7654" xr:uid="{831D03AA-701C-4ACB-9FBC-4365053ADC9A}"/>
    <cellStyle name="Comma 15 2 2 4 3 2" xfId="16707" xr:uid="{68C5C4B1-B9CD-45C1-8ED6-3CF602A7CBAE}"/>
    <cellStyle name="Comma 15 2 2 4 3 2 2" xfId="34817" xr:uid="{50E69D1A-25E8-477F-B25E-626CF68E9893}"/>
    <cellStyle name="Comma 15 2 2 4 3 3" xfId="25764" xr:uid="{822E0AA9-20BC-4EE1-8D3A-CE1258ACEBFF}"/>
    <cellStyle name="Comma 15 2 2 4 4" xfId="10675" xr:uid="{C0F324F0-090D-41FB-8B75-5A99028759E1}"/>
    <cellStyle name="Comma 15 2 2 4 4 2" xfId="28785" xr:uid="{D8DEA48F-7FA6-46E9-9E64-5D2329A48A38}"/>
    <cellStyle name="Comma 15 2 2 4 5" xfId="19732" xr:uid="{44908DD8-0083-462D-A10D-2C86D52BE082}"/>
    <cellStyle name="Comma 15 2 2 5" xfId="2565" xr:uid="{CC6B8B50-3419-4E14-BC8E-92C330D999D5}"/>
    <cellStyle name="Comma 15 2 2 5 2" xfId="5644" xr:uid="{AFDEF85A-5637-4326-AF24-0E36D381FC77}"/>
    <cellStyle name="Comma 15 2 2 5 2 2" xfId="14697" xr:uid="{D0FB80F9-BD7E-474F-813A-7F25A1AEBF1F}"/>
    <cellStyle name="Comma 15 2 2 5 2 2 2" xfId="32807" xr:uid="{A734963F-EFEB-407E-B8E3-69C0185B9B82}"/>
    <cellStyle name="Comma 15 2 2 5 2 3" xfId="23754" xr:uid="{0CE31F10-8D1F-4E0D-B13A-0C3FEC455CE4}"/>
    <cellStyle name="Comma 15 2 2 5 3" xfId="8658" xr:uid="{8E956BBE-1A04-4AFF-AC0A-E397854B2759}"/>
    <cellStyle name="Comma 15 2 2 5 3 2" xfId="17711" xr:uid="{CE2B61A0-331D-400E-880C-17CADA10C8FB}"/>
    <cellStyle name="Comma 15 2 2 5 3 2 2" xfId="35821" xr:uid="{69A1070A-4BE2-41BA-9F2A-DBDEDB163854}"/>
    <cellStyle name="Comma 15 2 2 5 3 3" xfId="26768" xr:uid="{1C60C01D-6AB7-443B-BC3C-4017422FA4F2}"/>
    <cellStyle name="Comma 15 2 2 5 4" xfId="11679" xr:uid="{181242EB-BBF9-4B70-94D0-A5836CE5CED7}"/>
    <cellStyle name="Comma 15 2 2 5 4 2" xfId="29789" xr:uid="{7414E28A-150A-4167-ADC0-B5026E848523}"/>
    <cellStyle name="Comma 15 2 2 5 5" xfId="20736" xr:uid="{3DD8F838-AC7F-43FC-864F-47CE9AD8BB4A}"/>
    <cellStyle name="Comma 15 2 2 6" xfId="3635" xr:uid="{3D2C684C-7387-4DAF-A656-C6CC14B202A3}"/>
    <cellStyle name="Comma 15 2 2 6 2" xfId="12688" xr:uid="{11C104F1-FB28-4B62-A7DD-A069AD22C414}"/>
    <cellStyle name="Comma 15 2 2 6 2 2" xfId="30798" xr:uid="{07744EFE-CF90-413A-89D7-C4D22665ABB5}"/>
    <cellStyle name="Comma 15 2 2 6 3" xfId="21745" xr:uid="{A0C25807-8ACE-42CA-BF0C-55FBBDA27916}"/>
    <cellStyle name="Comma 15 2 2 7" xfId="6649" xr:uid="{26569B3C-75F7-468A-A8B6-75538F9BE109}"/>
    <cellStyle name="Comma 15 2 2 7 2" xfId="15702" xr:uid="{2C1296B0-9049-4DB6-BB90-36DC46D22307}"/>
    <cellStyle name="Comma 15 2 2 7 2 2" xfId="33812" xr:uid="{B2682377-09B9-46BB-BC94-BF4CCA906B1B}"/>
    <cellStyle name="Comma 15 2 2 7 3" xfId="24759" xr:uid="{B0E1328E-E605-462D-B28A-590D29461C3E}"/>
    <cellStyle name="Comma 15 2 2 8" xfId="9669" xr:uid="{458E5B14-FB49-47DD-BCAD-D8451AD3F837}"/>
    <cellStyle name="Comma 15 2 2 8 2" xfId="27779" xr:uid="{3D278647-BF9B-4578-9487-90D1DA97C590}"/>
    <cellStyle name="Comma 15 2 2 9" xfId="18726" xr:uid="{D69C0CA5-9F07-442F-8F67-421B084649D0}"/>
    <cellStyle name="Comma 15 2 3" xfId="638" xr:uid="{D5150B45-5AA7-4E13-B369-F1AC49D40DE5}"/>
    <cellStyle name="Comma 15 2 3 2" xfId="1642" xr:uid="{CB0D0EB3-3CE1-45F2-822C-CEE1669B5657}"/>
    <cellStyle name="Comma 15 2 3 2 2" xfId="4721" xr:uid="{7EB9B1AE-5BEC-4B97-99DD-7A60F5A7E2B3}"/>
    <cellStyle name="Comma 15 2 3 2 2 2" xfId="13774" xr:uid="{E3868605-95BF-46EE-AF96-42E83B6E1666}"/>
    <cellStyle name="Comma 15 2 3 2 2 2 2" xfId="31884" xr:uid="{82C64660-8161-4B85-8768-6BD5789A13B5}"/>
    <cellStyle name="Comma 15 2 3 2 2 3" xfId="22831" xr:uid="{7A40CAC4-614A-4A3D-AD0C-2DC002FBFD3B}"/>
    <cellStyle name="Comma 15 2 3 2 3" xfId="7735" xr:uid="{D7D05AEF-574C-4438-A117-47894F215BB3}"/>
    <cellStyle name="Comma 15 2 3 2 3 2" xfId="16788" xr:uid="{672D3273-BC30-4731-AE15-F874540BD44D}"/>
    <cellStyle name="Comma 15 2 3 2 3 2 2" xfId="34898" xr:uid="{B6584DD7-345D-4F87-AD46-20B6305F0EFD}"/>
    <cellStyle name="Comma 15 2 3 2 3 3" xfId="25845" xr:uid="{95D08630-1073-4F11-BD18-4E3E6D1ACC5F}"/>
    <cellStyle name="Comma 15 2 3 2 4" xfId="10756" xr:uid="{24AFBE16-0B68-4A08-83F1-1982B48E04D1}"/>
    <cellStyle name="Comma 15 2 3 2 4 2" xfId="28866" xr:uid="{75CA265D-54B0-4738-A4A8-239327A244B6}"/>
    <cellStyle name="Comma 15 2 3 2 5" xfId="19813" xr:uid="{4E1AEDBE-2CD4-4542-92E6-29C46FF2F3B5}"/>
    <cellStyle name="Comma 15 2 3 3" xfId="2646" xr:uid="{3800802A-088D-44AF-80AD-9943C66D1E0B}"/>
    <cellStyle name="Comma 15 2 3 3 2" xfId="5725" xr:uid="{D4DF15D2-C4CE-4E88-BE5C-9F5EE05CF6E5}"/>
    <cellStyle name="Comma 15 2 3 3 2 2" xfId="14778" xr:uid="{08B04FDB-8B56-4166-B652-E5065AA8493A}"/>
    <cellStyle name="Comma 15 2 3 3 2 2 2" xfId="32888" xr:uid="{39549601-DD95-48DC-8E02-3F2CA88C5C35}"/>
    <cellStyle name="Comma 15 2 3 3 2 3" xfId="23835" xr:uid="{D8E9EDDE-4750-4500-A33B-0FA78F012A4B}"/>
    <cellStyle name="Comma 15 2 3 3 3" xfId="8739" xr:uid="{41971C77-D2BA-4CEE-9924-3DF0EEDAB07F}"/>
    <cellStyle name="Comma 15 2 3 3 3 2" xfId="17792" xr:uid="{ACA1BCC8-0033-418F-8302-4F16154E2316}"/>
    <cellStyle name="Comma 15 2 3 3 3 2 2" xfId="35902" xr:uid="{FDC8ACFC-AC22-4892-A7A9-A1D061D438DB}"/>
    <cellStyle name="Comma 15 2 3 3 3 3" xfId="26849" xr:uid="{1D95A10C-7F0B-49F2-9189-6C310338FF52}"/>
    <cellStyle name="Comma 15 2 3 3 4" xfId="11760" xr:uid="{77B5B6E0-DBEC-4E17-923F-527038E67204}"/>
    <cellStyle name="Comma 15 2 3 3 4 2" xfId="29870" xr:uid="{7E184497-428A-4383-BD5E-7BF34554EC9E}"/>
    <cellStyle name="Comma 15 2 3 3 5" xfId="20817" xr:uid="{9DC3656D-C421-4852-AD22-7B69BE4FCDF5}"/>
    <cellStyle name="Comma 15 2 3 4" xfId="3717" xr:uid="{853759D2-E123-4B32-82B0-8A4562D9301E}"/>
    <cellStyle name="Comma 15 2 3 4 2" xfId="12770" xr:uid="{4CDA9CD6-92CE-4F6E-ABA0-F11DDDB58C6C}"/>
    <cellStyle name="Comma 15 2 3 4 2 2" xfId="30880" xr:uid="{F30C37CC-BACE-4E55-9A49-C9C754527D6A}"/>
    <cellStyle name="Comma 15 2 3 4 3" xfId="21827" xr:uid="{A309D8C2-7A12-4EFF-ABBE-400C6BBFFA9C}"/>
    <cellStyle name="Comma 15 2 3 5" xfId="6731" xr:uid="{71932EEE-1725-47CF-A16C-94BC59306771}"/>
    <cellStyle name="Comma 15 2 3 5 2" xfId="15784" xr:uid="{2028B9FE-5BFF-4BD4-B8F8-96657F98EFF7}"/>
    <cellStyle name="Comma 15 2 3 5 2 2" xfId="33894" xr:uid="{EA2035C1-6023-4470-8121-DC2D681C1FAD}"/>
    <cellStyle name="Comma 15 2 3 5 3" xfId="24841" xr:uid="{C4E91656-4506-4FED-A3AF-5A8EDD1D0B7C}"/>
    <cellStyle name="Comma 15 2 3 6" xfId="9752" xr:uid="{BE24020D-5374-4A1D-95C0-9E04DFDF3672}"/>
    <cellStyle name="Comma 15 2 3 6 2" xfId="27862" xr:uid="{38EA71DE-5E19-45B6-817F-3984725BE1E8}"/>
    <cellStyle name="Comma 15 2 3 7" xfId="18809" xr:uid="{5BE53FCD-5E67-4025-B342-4F5B68B9A2F3}"/>
    <cellStyle name="Comma 15 2 4" xfId="639" xr:uid="{A4E9E9F7-4802-495F-BB03-1D8E8D2F079F}"/>
    <cellStyle name="Comma 15 2 4 2" xfId="1643" xr:uid="{AC3E9807-5992-4E74-9E43-B9DB45815A01}"/>
    <cellStyle name="Comma 15 2 4 2 2" xfId="4722" xr:uid="{F6248BBC-663E-45DE-8B70-377C5FDF0B92}"/>
    <cellStyle name="Comma 15 2 4 2 2 2" xfId="13775" xr:uid="{0983B6EA-254A-4F5B-944B-61D53654777B}"/>
    <cellStyle name="Comma 15 2 4 2 2 2 2" xfId="31885" xr:uid="{50A87132-21FD-4A1C-8F7F-9C99E3E496AC}"/>
    <cellStyle name="Comma 15 2 4 2 2 3" xfId="22832" xr:uid="{93F1C2BB-40A5-42B6-BF9D-FDE10C676429}"/>
    <cellStyle name="Comma 15 2 4 2 3" xfId="7736" xr:uid="{957D29FA-ED20-4EBE-88EC-3C0C55DFFC12}"/>
    <cellStyle name="Comma 15 2 4 2 3 2" xfId="16789" xr:uid="{69385714-8F67-4F79-9E12-8A6F1E6AAD81}"/>
    <cellStyle name="Comma 15 2 4 2 3 2 2" xfId="34899" xr:uid="{5B15F84F-900D-4755-9322-E9ADA8FA46DD}"/>
    <cellStyle name="Comma 15 2 4 2 3 3" xfId="25846" xr:uid="{0AC94168-7ACB-433F-B68E-DF94EEEFF73F}"/>
    <cellStyle name="Comma 15 2 4 2 4" xfId="10757" xr:uid="{8C6B055A-B7E1-4E4F-AB51-E3963F5AC196}"/>
    <cellStyle name="Comma 15 2 4 2 4 2" xfId="28867" xr:uid="{120572D4-C43E-4939-8C73-1ABECFA2B9BD}"/>
    <cellStyle name="Comma 15 2 4 2 5" xfId="19814" xr:uid="{A21193CA-01AA-4411-A7BF-F34BDB65D2D9}"/>
    <cellStyle name="Comma 15 2 4 3" xfId="2647" xr:uid="{7A1734CD-F8D7-40F6-816A-A0128ACABE0B}"/>
    <cellStyle name="Comma 15 2 4 3 2" xfId="5726" xr:uid="{012BC5E4-B7BB-4317-B7ED-C47723436ED4}"/>
    <cellStyle name="Comma 15 2 4 3 2 2" xfId="14779" xr:uid="{D31EC846-C003-40B8-9CA9-5E3D75D04498}"/>
    <cellStyle name="Comma 15 2 4 3 2 2 2" xfId="32889" xr:uid="{45BC8BFB-7454-4B1A-A646-F3D62BA0AC8A}"/>
    <cellStyle name="Comma 15 2 4 3 2 3" xfId="23836" xr:uid="{089F924B-2029-4939-8BD6-FA18B6181207}"/>
    <cellStyle name="Comma 15 2 4 3 3" xfId="8740" xr:uid="{EE3D46FA-79D9-457F-8F6D-ED444E04C02C}"/>
    <cellStyle name="Comma 15 2 4 3 3 2" xfId="17793" xr:uid="{5E4B6D78-6D62-40B5-985E-BF2BC58D76C8}"/>
    <cellStyle name="Comma 15 2 4 3 3 2 2" xfId="35903" xr:uid="{977538FD-3BFB-4A25-931A-E717615A9A15}"/>
    <cellStyle name="Comma 15 2 4 3 3 3" xfId="26850" xr:uid="{245310F4-0BDF-4DCE-9D1B-38D5A22815FF}"/>
    <cellStyle name="Comma 15 2 4 3 4" xfId="11761" xr:uid="{9E329E41-4FD8-4A36-975F-FF65AAB57A11}"/>
    <cellStyle name="Comma 15 2 4 3 4 2" xfId="29871" xr:uid="{28AC0453-5DC4-41D2-8580-A9569875E1FF}"/>
    <cellStyle name="Comma 15 2 4 3 5" xfId="20818" xr:uid="{AC1BAE3C-DB5B-4A17-9AAF-571235E55429}"/>
    <cellStyle name="Comma 15 2 4 4" xfId="3718" xr:uid="{4513FE53-A291-4D46-A07C-6D8A6853949B}"/>
    <cellStyle name="Comma 15 2 4 4 2" xfId="12771" xr:uid="{9F4A70EF-CDB6-46E6-88C9-BB5C7E151B80}"/>
    <cellStyle name="Comma 15 2 4 4 2 2" xfId="30881" xr:uid="{F0EFC190-8F30-446D-8014-632E0456B2B5}"/>
    <cellStyle name="Comma 15 2 4 4 3" xfId="21828" xr:uid="{799D20ED-8C4D-4AA9-B8BB-F9E86537B89C}"/>
    <cellStyle name="Comma 15 2 4 5" xfId="6732" xr:uid="{2C810B7F-9BF6-4948-B9C0-B54AC75C7846}"/>
    <cellStyle name="Comma 15 2 4 5 2" xfId="15785" xr:uid="{EE8DC2E7-4F75-4EC1-97C4-19E54756ABBD}"/>
    <cellStyle name="Comma 15 2 4 5 2 2" xfId="33895" xr:uid="{9C00B37E-479D-4B5A-88AA-70B3CE0B3728}"/>
    <cellStyle name="Comma 15 2 4 5 3" xfId="24842" xr:uid="{6E32F3CD-1ACD-42D1-8110-01AE273DF7D3}"/>
    <cellStyle name="Comma 15 2 4 6" xfId="9753" xr:uid="{08DFE37D-CEE8-459A-A0EA-564A45610F0D}"/>
    <cellStyle name="Comma 15 2 4 6 2" xfId="27863" xr:uid="{508E2754-FD1B-4B4D-8646-D660266D4A07}"/>
    <cellStyle name="Comma 15 2 4 7" xfId="18810" xr:uid="{6DFA07D6-8A59-47B4-ADEE-993D7DFF944E}"/>
    <cellStyle name="Comma 15 2 5" xfId="1390" xr:uid="{47A0FE14-BCAC-4050-8D55-09B052A91385}"/>
    <cellStyle name="Comma 15 2 5 2" xfId="4469" xr:uid="{B32F2E9D-EE25-486B-99D4-2F0371555A05}"/>
    <cellStyle name="Comma 15 2 5 2 2" xfId="13522" xr:uid="{D96F6DF4-2CC9-457D-B5FB-DFB4606A1630}"/>
    <cellStyle name="Comma 15 2 5 2 2 2" xfId="31632" xr:uid="{9C91D486-6931-459E-9AEF-56037D82D1EA}"/>
    <cellStyle name="Comma 15 2 5 2 3" xfId="22579" xr:uid="{2C3D3AF7-840E-4A61-A9EA-A5F9A4D81F96}"/>
    <cellStyle name="Comma 15 2 5 3" xfId="7483" xr:uid="{4DA3F324-5EFB-4ABA-A206-0F73D56A8C6E}"/>
    <cellStyle name="Comma 15 2 5 3 2" xfId="16536" xr:uid="{94B41D4D-CA95-4971-AD66-8AEC884C6B56}"/>
    <cellStyle name="Comma 15 2 5 3 2 2" xfId="34646" xr:uid="{E5AA6F3B-AD5C-4C87-AAD3-11F97EF7DF0B}"/>
    <cellStyle name="Comma 15 2 5 3 3" xfId="25593" xr:uid="{9E4965B2-4ABA-4124-ACC0-E6554979E548}"/>
    <cellStyle name="Comma 15 2 5 4" xfId="10504" xr:uid="{DF83DEC2-FCAD-40BF-A336-951FB9A7B5FE}"/>
    <cellStyle name="Comma 15 2 5 4 2" xfId="28614" xr:uid="{979EE500-4102-4765-BE69-DE0AF49080D7}"/>
    <cellStyle name="Comma 15 2 5 5" xfId="19561" xr:uid="{76C26C46-9C62-44F3-BCAA-BF8BE5C12AA8}"/>
    <cellStyle name="Comma 15 2 6" xfId="2394" xr:uid="{E9FB1125-32EE-4042-A071-F0F51AF389C0}"/>
    <cellStyle name="Comma 15 2 6 2" xfId="5473" xr:uid="{AE441E8D-2A48-4B1B-8E41-D40E625C0660}"/>
    <cellStyle name="Comma 15 2 6 2 2" xfId="14526" xr:uid="{4A8CFE90-4FDE-4EBE-9836-DD392D545CEF}"/>
    <cellStyle name="Comma 15 2 6 2 2 2" xfId="32636" xr:uid="{AB826190-A802-458C-8671-8ECDF4711CE2}"/>
    <cellStyle name="Comma 15 2 6 2 3" xfId="23583" xr:uid="{E565700A-0632-42E6-98D5-A2840CE55BF0}"/>
    <cellStyle name="Comma 15 2 6 3" xfId="8487" xr:uid="{46EAD76B-0472-4CF8-90C1-AB6A3436EC02}"/>
    <cellStyle name="Comma 15 2 6 3 2" xfId="17540" xr:uid="{4BAD4342-833B-42C5-B5D6-56C85C6ABFB9}"/>
    <cellStyle name="Comma 15 2 6 3 2 2" xfId="35650" xr:uid="{11D3C0F9-EB15-4CFA-BB4D-A1EDEB4176D3}"/>
    <cellStyle name="Comma 15 2 6 3 3" xfId="26597" xr:uid="{E3C74222-ED0B-4BF1-9514-33BEEE876D80}"/>
    <cellStyle name="Comma 15 2 6 4" xfId="11508" xr:uid="{C66371D0-CF2C-4ECA-B007-039D88E45DB2}"/>
    <cellStyle name="Comma 15 2 6 4 2" xfId="29618" xr:uid="{AB1AD68B-85B5-4236-948D-7FA14666D31F}"/>
    <cellStyle name="Comma 15 2 6 5" xfId="20565" xr:uid="{87532D86-A6CC-4E7E-9AAA-AE5365F51282}"/>
    <cellStyle name="Comma 15 2 7" xfId="3463" xr:uid="{571FB7A7-AFFA-4A8A-B8BD-B5FBBAB40AC9}"/>
    <cellStyle name="Comma 15 2 7 2" xfId="12516" xr:uid="{1F1E7C32-B411-4855-B392-3A451ED11D6D}"/>
    <cellStyle name="Comma 15 2 7 2 2" xfId="30626" xr:uid="{523135BA-1440-42E1-A93F-5641329BA7D8}"/>
    <cellStyle name="Comma 15 2 7 3" xfId="21573" xr:uid="{9FBBEB13-5CE8-4C48-98BC-1B78DE896287}"/>
    <cellStyle name="Comma 15 2 8" xfId="6477" xr:uid="{AB3F2B31-2EEF-47CA-A51A-98C599FAE39E}"/>
    <cellStyle name="Comma 15 2 8 2" xfId="15530" xr:uid="{7611CB8D-21D6-43B9-8912-E150287FFFEC}"/>
    <cellStyle name="Comma 15 2 8 2 2" xfId="33640" xr:uid="{71105BE8-D294-45AA-B8EB-4300968ED20A}"/>
    <cellStyle name="Comma 15 2 8 3" xfId="24587" xr:uid="{4D06DF73-5DFD-4E8C-89B4-A76D7549AF2F}"/>
    <cellStyle name="Comma 15 2 9" xfId="9497" xr:uid="{E4701B8B-CC6D-42D6-B7EB-D35BA8677455}"/>
    <cellStyle name="Comma 15 2 9 2" xfId="27607" xr:uid="{5D38F79B-CD9C-416C-88F4-894120F887AC}"/>
    <cellStyle name="Comma 15 3" xfId="514" xr:uid="{6D7172ED-146D-41B7-A9F3-398F0B89F6BF}"/>
    <cellStyle name="Comma 15 3 2" xfId="640" xr:uid="{52EA67AA-313B-49E8-92F2-AC8111EB1D77}"/>
    <cellStyle name="Comma 15 3 2 2" xfId="1644" xr:uid="{15D372F4-F9C9-4586-A25C-5DF83A04CED1}"/>
    <cellStyle name="Comma 15 3 2 2 2" xfId="4723" xr:uid="{A25D4774-C106-4540-A61F-80E6860F24DC}"/>
    <cellStyle name="Comma 15 3 2 2 2 2" xfId="13776" xr:uid="{3474FB21-B6D1-4A94-8FB2-B6CFB35F456A}"/>
    <cellStyle name="Comma 15 3 2 2 2 2 2" xfId="31886" xr:uid="{24D39A0A-C4B9-4C16-A84A-F9B9FD0D9392}"/>
    <cellStyle name="Comma 15 3 2 2 2 3" xfId="22833" xr:uid="{D8D10DBD-13FE-4B46-B21A-974D4A8A5EB9}"/>
    <cellStyle name="Comma 15 3 2 2 3" xfId="7737" xr:uid="{EF7725CD-2D6C-4041-A268-C19A1C5FFA0C}"/>
    <cellStyle name="Comma 15 3 2 2 3 2" xfId="16790" xr:uid="{555D8E41-D75C-4C4D-B1D6-19A2E100EECC}"/>
    <cellStyle name="Comma 15 3 2 2 3 2 2" xfId="34900" xr:uid="{6ED8B1BB-2355-48CC-8AC9-E751004B0EC7}"/>
    <cellStyle name="Comma 15 3 2 2 3 3" xfId="25847" xr:uid="{E43C8C06-4D6F-49E3-9921-E709F4BC6CA2}"/>
    <cellStyle name="Comma 15 3 2 2 4" xfId="10758" xr:uid="{D0BCF4E6-9950-4631-9FDA-C8A26E25F665}"/>
    <cellStyle name="Comma 15 3 2 2 4 2" xfId="28868" xr:uid="{46F0CE2C-46D2-4D1E-BC16-D081ABC1CBAC}"/>
    <cellStyle name="Comma 15 3 2 2 5" xfId="19815" xr:uid="{3D077B7F-B9BB-4F8F-B953-40BE25CDA6CC}"/>
    <cellStyle name="Comma 15 3 2 3" xfId="2648" xr:uid="{CF795423-89BB-433A-98AD-92EB94634164}"/>
    <cellStyle name="Comma 15 3 2 3 2" xfId="5727" xr:uid="{740486D7-BDBF-42CC-92C2-9ACCF17F64AD}"/>
    <cellStyle name="Comma 15 3 2 3 2 2" xfId="14780" xr:uid="{8B370782-C470-46C0-A827-62C49937C070}"/>
    <cellStyle name="Comma 15 3 2 3 2 2 2" xfId="32890" xr:uid="{643984B4-728B-404A-B608-71E661667D47}"/>
    <cellStyle name="Comma 15 3 2 3 2 3" xfId="23837" xr:uid="{EB5A27F8-4BB7-4B88-97C5-3BDC14EF8CD0}"/>
    <cellStyle name="Comma 15 3 2 3 3" xfId="8741" xr:uid="{85608A07-3623-49BF-A653-42EC44A39921}"/>
    <cellStyle name="Comma 15 3 2 3 3 2" xfId="17794" xr:uid="{1CD1A0EB-B92D-47AB-A04C-DDD5DD4738E8}"/>
    <cellStyle name="Comma 15 3 2 3 3 2 2" xfId="35904" xr:uid="{09A19538-B63B-4642-86F1-143E372B3B87}"/>
    <cellStyle name="Comma 15 3 2 3 3 3" xfId="26851" xr:uid="{1663DBC6-BB25-4A53-A990-256E81A323DA}"/>
    <cellStyle name="Comma 15 3 2 3 4" xfId="11762" xr:uid="{BB43D523-075E-497B-A1A6-B2718B3197F8}"/>
    <cellStyle name="Comma 15 3 2 3 4 2" xfId="29872" xr:uid="{4EBF92E9-8320-4CB9-8FBB-4013A75D43BB}"/>
    <cellStyle name="Comma 15 3 2 3 5" xfId="20819" xr:uid="{2B6FCBB5-A4B3-4FAA-BD7C-417D459FEE1A}"/>
    <cellStyle name="Comma 15 3 2 4" xfId="3719" xr:uid="{A32E8EA1-55F8-49DC-875E-DF883EBFFD04}"/>
    <cellStyle name="Comma 15 3 2 4 2" xfId="12772" xr:uid="{3E00DEEA-074E-4B00-ADFD-B47FDB9627D9}"/>
    <cellStyle name="Comma 15 3 2 4 2 2" xfId="30882" xr:uid="{16C61774-4B34-4AC5-B4B6-CDF917CE43E1}"/>
    <cellStyle name="Comma 15 3 2 4 3" xfId="21829" xr:uid="{F9F79A25-4160-4831-8FCB-0E55AE3A0CBC}"/>
    <cellStyle name="Comma 15 3 2 5" xfId="6733" xr:uid="{5F08359C-CAFD-4FE8-8B55-865DDCC99E5A}"/>
    <cellStyle name="Comma 15 3 2 5 2" xfId="15786" xr:uid="{C4F353C9-7376-4E04-880B-374B40178D64}"/>
    <cellStyle name="Comma 15 3 2 5 2 2" xfId="33896" xr:uid="{DA308218-A4E4-4B63-92FD-AC2B262DAEE3}"/>
    <cellStyle name="Comma 15 3 2 5 3" xfId="24843" xr:uid="{C8FB3EDF-ED90-4EBD-B79C-B537D1F54C96}"/>
    <cellStyle name="Comma 15 3 2 6" xfId="9754" xr:uid="{A3017E25-97F4-4B14-A351-748E449DB265}"/>
    <cellStyle name="Comma 15 3 2 6 2" xfId="27864" xr:uid="{50BAD765-477E-4138-A786-7EAEC6D4C025}"/>
    <cellStyle name="Comma 15 3 2 7" xfId="18811" xr:uid="{174E4EF6-6D1C-46A3-B4AA-87CECF2BD8AE}"/>
    <cellStyle name="Comma 15 3 3" xfId="641" xr:uid="{646BB6FC-25E4-483A-8FA5-275BDED69992}"/>
    <cellStyle name="Comma 15 3 3 2" xfId="1645" xr:uid="{DAD5864D-5C4F-43A2-9078-977ADBB91E16}"/>
    <cellStyle name="Comma 15 3 3 2 2" xfId="4724" xr:uid="{9C2574EF-1885-49BD-A995-8B5A602A08E0}"/>
    <cellStyle name="Comma 15 3 3 2 2 2" xfId="13777" xr:uid="{C29BC9BD-E820-4FA6-A099-2F1CE24E0637}"/>
    <cellStyle name="Comma 15 3 3 2 2 2 2" xfId="31887" xr:uid="{A9898006-835E-429F-BEE8-3E80CE7E436D}"/>
    <cellStyle name="Comma 15 3 3 2 2 3" xfId="22834" xr:uid="{C4CAAFAD-6470-454C-B4E1-80D5C060B85E}"/>
    <cellStyle name="Comma 15 3 3 2 3" xfId="7738" xr:uid="{D4AFE699-8A8E-4262-AF44-FA1CA3F09A60}"/>
    <cellStyle name="Comma 15 3 3 2 3 2" xfId="16791" xr:uid="{CE6BE31F-D686-438B-8478-E722397E3D45}"/>
    <cellStyle name="Comma 15 3 3 2 3 2 2" xfId="34901" xr:uid="{BC45E5A7-D3EE-4435-93A1-20F2ABB05358}"/>
    <cellStyle name="Comma 15 3 3 2 3 3" xfId="25848" xr:uid="{3478C201-18F2-4925-829E-10F6A87EDDCA}"/>
    <cellStyle name="Comma 15 3 3 2 4" xfId="10759" xr:uid="{1E7EE6F0-B7FD-4831-8013-2FCE22DAC444}"/>
    <cellStyle name="Comma 15 3 3 2 4 2" xfId="28869" xr:uid="{C44E114C-1F2D-4B72-971D-B652EDE458D7}"/>
    <cellStyle name="Comma 15 3 3 2 5" xfId="19816" xr:uid="{96BA19EA-B855-4ADA-92EC-CB8155C8B407}"/>
    <cellStyle name="Comma 15 3 3 3" xfId="2649" xr:uid="{A6363C82-B08F-43BD-B790-643DB345B790}"/>
    <cellStyle name="Comma 15 3 3 3 2" xfId="5728" xr:uid="{51D8A224-330F-4F74-B4FD-F33420008573}"/>
    <cellStyle name="Comma 15 3 3 3 2 2" xfId="14781" xr:uid="{B265B47C-8E4C-4EF6-9826-2F245513A35C}"/>
    <cellStyle name="Comma 15 3 3 3 2 2 2" xfId="32891" xr:uid="{C1045578-C6D8-44F8-954C-E898BEB35D27}"/>
    <cellStyle name="Comma 15 3 3 3 2 3" xfId="23838" xr:uid="{552DC48F-B763-4153-BD05-339E2223B66E}"/>
    <cellStyle name="Comma 15 3 3 3 3" xfId="8742" xr:uid="{5700309E-4417-4DEB-84C8-F6E480C4D8D9}"/>
    <cellStyle name="Comma 15 3 3 3 3 2" xfId="17795" xr:uid="{44D32D94-5C9F-4B7B-8312-1B77D611384D}"/>
    <cellStyle name="Comma 15 3 3 3 3 2 2" xfId="35905" xr:uid="{5E4B1A45-BBD8-4AB8-91CB-D78C620DDA3B}"/>
    <cellStyle name="Comma 15 3 3 3 3 3" xfId="26852" xr:uid="{81F7402E-9647-4690-A875-5FE6910E6FC2}"/>
    <cellStyle name="Comma 15 3 3 3 4" xfId="11763" xr:uid="{2ED3C152-6EB6-4549-95BE-CD0B3923BDD1}"/>
    <cellStyle name="Comma 15 3 3 3 4 2" xfId="29873" xr:uid="{8F3DDBA0-C55E-4C32-8A19-21FC0DBB308B}"/>
    <cellStyle name="Comma 15 3 3 3 5" xfId="20820" xr:uid="{341691F9-AB56-48C7-9CC1-530CD3E778DF}"/>
    <cellStyle name="Comma 15 3 3 4" xfId="3720" xr:uid="{68388A4B-C682-46A2-ABAA-954816915E44}"/>
    <cellStyle name="Comma 15 3 3 4 2" xfId="12773" xr:uid="{793B848C-C72A-4B8E-9E1A-72B5A3390A4B}"/>
    <cellStyle name="Comma 15 3 3 4 2 2" xfId="30883" xr:uid="{CA52C1AC-F27A-404C-ADEE-2406AA0B6D59}"/>
    <cellStyle name="Comma 15 3 3 4 3" xfId="21830" xr:uid="{57F9CD88-D00A-40F9-99C0-AB19C437ADD7}"/>
    <cellStyle name="Comma 15 3 3 5" xfId="6734" xr:uid="{E40490CC-DD90-4152-BD65-02273059D274}"/>
    <cellStyle name="Comma 15 3 3 5 2" xfId="15787" xr:uid="{8E4D7241-0A79-4AE0-8E7F-B0A0B27DD397}"/>
    <cellStyle name="Comma 15 3 3 5 2 2" xfId="33897" xr:uid="{BF2475D4-1FF2-43EB-BF07-2B3196962AEC}"/>
    <cellStyle name="Comma 15 3 3 5 3" xfId="24844" xr:uid="{A2D33D02-FAB0-44CB-91A2-201FBE937D58}"/>
    <cellStyle name="Comma 15 3 3 6" xfId="9755" xr:uid="{524497BB-5826-43A4-84E0-3C2007F1CEED}"/>
    <cellStyle name="Comma 15 3 3 6 2" xfId="27865" xr:uid="{6AA506C8-FBF4-462A-AAD8-67F58F0EF42D}"/>
    <cellStyle name="Comma 15 3 3 7" xfId="18812" xr:uid="{4E092E25-1E58-410A-A575-5563E31FDC10}"/>
    <cellStyle name="Comma 15 3 4" xfId="1522" xr:uid="{1D215251-9E1E-4C9E-B15B-267A9F232456}"/>
    <cellStyle name="Comma 15 3 4 2" xfId="4601" xr:uid="{9F5C0C29-44E2-493A-AFC7-C047C95EA137}"/>
    <cellStyle name="Comma 15 3 4 2 2" xfId="13654" xr:uid="{A414693B-61CD-45AF-8E07-1FDF4A6F97F6}"/>
    <cellStyle name="Comma 15 3 4 2 2 2" xfId="31764" xr:uid="{4A8A3272-8C2C-4D3E-A2A6-5DDB92B5EF39}"/>
    <cellStyle name="Comma 15 3 4 2 3" xfId="22711" xr:uid="{0E289BEA-4F5D-4BFC-BC17-7474DDC1553B}"/>
    <cellStyle name="Comma 15 3 4 3" xfId="7615" xr:uid="{83A617C6-0E50-42C7-A195-07F127652D9C}"/>
    <cellStyle name="Comma 15 3 4 3 2" xfId="16668" xr:uid="{B83BCB7B-D1CC-4172-993F-04D580316960}"/>
    <cellStyle name="Comma 15 3 4 3 2 2" xfId="34778" xr:uid="{C6FB5222-695C-4C2A-A79F-C73B610C8A61}"/>
    <cellStyle name="Comma 15 3 4 3 3" xfId="25725" xr:uid="{7877815F-7FDF-4C14-83A0-1B0D7C6ABD4D}"/>
    <cellStyle name="Comma 15 3 4 4" xfId="10636" xr:uid="{02446A15-A991-4EB6-94E4-81FE763DAB41}"/>
    <cellStyle name="Comma 15 3 4 4 2" xfId="28746" xr:uid="{68ACD21B-46DA-4166-A2B1-8677A7C1FE7C}"/>
    <cellStyle name="Comma 15 3 4 5" xfId="19693" xr:uid="{9E79047E-7DA1-4F36-98F0-C98877D64A2E}"/>
    <cellStyle name="Comma 15 3 5" xfId="2526" xr:uid="{DF4175BC-A1AD-4B73-9C8F-B4DFAE076DF5}"/>
    <cellStyle name="Comma 15 3 5 2" xfId="5605" xr:uid="{C38BF2EA-D9C2-4DF0-9898-1D56FBA9F1C5}"/>
    <cellStyle name="Comma 15 3 5 2 2" xfId="14658" xr:uid="{183AAE92-0D1E-4EF1-97AF-918B626B0C8E}"/>
    <cellStyle name="Comma 15 3 5 2 2 2" xfId="32768" xr:uid="{0C6F1E21-FA00-4687-A546-D98D67EF7035}"/>
    <cellStyle name="Comma 15 3 5 2 3" xfId="23715" xr:uid="{1FE62B3E-0572-4ACC-99A4-B08740CC4D79}"/>
    <cellStyle name="Comma 15 3 5 3" xfId="8619" xr:uid="{6F2CE2D3-7563-48CC-9B83-56208DB2BDED}"/>
    <cellStyle name="Comma 15 3 5 3 2" xfId="17672" xr:uid="{E8D37D36-41C0-49FE-9232-E34BF8F64154}"/>
    <cellStyle name="Comma 15 3 5 3 2 2" xfId="35782" xr:uid="{AEBFE540-5268-4508-BF60-7352CC0B8986}"/>
    <cellStyle name="Comma 15 3 5 3 3" xfId="26729" xr:uid="{407B9AFA-BF76-4DA9-9E29-60AFAEAB660C}"/>
    <cellStyle name="Comma 15 3 5 4" xfId="11640" xr:uid="{707F965D-5A7D-44F6-931C-CCD120EA82DF}"/>
    <cellStyle name="Comma 15 3 5 4 2" xfId="29750" xr:uid="{5D6AF47E-29EB-4B70-AB5D-9B9E32180B4B}"/>
    <cellStyle name="Comma 15 3 5 5" xfId="20697" xr:uid="{B27C35E8-0E1C-47AB-8F98-656F7F9CE267}"/>
    <cellStyle name="Comma 15 3 6" xfId="3596" xr:uid="{FC528ADA-C130-47C9-BB7B-2C703FC58F92}"/>
    <cellStyle name="Comma 15 3 6 2" xfId="12649" xr:uid="{D93F5DB1-06A1-4198-9D37-0CFF3F119D2D}"/>
    <cellStyle name="Comma 15 3 6 2 2" xfId="30759" xr:uid="{EAFAE62A-A977-403E-8D75-A5D8B96A6BBE}"/>
    <cellStyle name="Comma 15 3 6 3" xfId="21706" xr:uid="{F81C9BB5-224D-4B15-BC81-5CB7BF3FD838}"/>
    <cellStyle name="Comma 15 3 7" xfId="6610" xr:uid="{574F138E-3B29-4BF9-9D91-A331C92854AE}"/>
    <cellStyle name="Comma 15 3 7 2" xfId="15663" xr:uid="{5493AE7B-BAE2-4FC7-A5EA-D297927CA7FE}"/>
    <cellStyle name="Comma 15 3 7 2 2" xfId="33773" xr:uid="{C07F70CC-38FD-4276-80BC-D5550CA64941}"/>
    <cellStyle name="Comma 15 3 7 3" xfId="24720" xr:uid="{78004141-AD64-4112-9264-960428B5C15A}"/>
    <cellStyle name="Comma 15 3 8" xfId="9630" xr:uid="{3A6A4243-994C-4EA5-9DC2-2DDA176EFF46}"/>
    <cellStyle name="Comma 15 3 8 2" xfId="27740" xr:uid="{6E678EC2-FE66-4D57-93FC-1DB42A0F845C}"/>
    <cellStyle name="Comma 15 3 9" xfId="18687" xr:uid="{B6068CC1-B566-4068-B195-3E99985FACAA}"/>
    <cellStyle name="Comma 15 4" xfId="642" xr:uid="{724FA208-7163-463B-B976-4F3DD33B0448}"/>
    <cellStyle name="Comma 15 4 2" xfId="1646" xr:uid="{38C4660A-791D-4516-91A3-3BF5452BDFFE}"/>
    <cellStyle name="Comma 15 4 2 2" xfId="4725" xr:uid="{0FFF16A4-1175-4FE3-930D-32797599070E}"/>
    <cellStyle name="Comma 15 4 2 2 2" xfId="13778" xr:uid="{B6762655-FC5F-4D04-A40E-324BCC46AEAF}"/>
    <cellStyle name="Comma 15 4 2 2 2 2" xfId="31888" xr:uid="{E3C7FCDB-9586-4208-91F2-646CC2560A10}"/>
    <cellStyle name="Comma 15 4 2 2 3" xfId="22835" xr:uid="{24CCC838-E5FE-4189-8246-31F6A5937270}"/>
    <cellStyle name="Comma 15 4 2 3" xfId="7739" xr:uid="{CE3D58D8-850A-485D-AE7D-3969157B5B28}"/>
    <cellStyle name="Comma 15 4 2 3 2" xfId="16792" xr:uid="{1A03BA8D-EB95-46AA-BE33-7266F5BB7DBA}"/>
    <cellStyle name="Comma 15 4 2 3 2 2" xfId="34902" xr:uid="{2E6CA182-420D-4A1F-853F-3549B6CDF370}"/>
    <cellStyle name="Comma 15 4 2 3 3" xfId="25849" xr:uid="{83F72FF4-BAD6-4986-AB4F-6655ECCC3D3E}"/>
    <cellStyle name="Comma 15 4 2 4" xfId="10760" xr:uid="{92789EFD-ECC8-4E9F-A44E-B74A3845C078}"/>
    <cellStyle name="Comma 15 4 2 4 2" xfId="28870" xr:uid="{D915189F-AA8F-4362-9A71-D3B6F05A9F6E}"/>
    <cellStyle name="Comma 15 4 2 5" xfId="19817" xr:uid="{2E8A203A-DEDC-42D1-963B-17A3A6CF9D48}"/>
    <cellStyle name="Comma 15 4 3" xfId="2650" xr:uid="{F4436C85-5B6D-4AF4-A7AE-1BB088F35CED}"/>
    <cellStyle name="Comma 15 4 3 2" xfId="5729" xr:uid="{22E5B280-7F19-4AA9-8F02-BDBAC10D1E60}"/>
    <cellStyle name="Comma 15 4 3 2 2" xfId="14782" xr:uid="{AA9EFA5C-F52B-41D8-8B13-8B9E9C9681BF}"/>
    <cellStyle name="Comma 15 4 3 2 2 2" xfId="32892" xr:uid="{FBB906EF-2AE6-4D25-80B2-F4698B355AD8}"/>
    <cellStyle name="Comma 15 4 3 2 3" xfId="23839" xr:uid="{257D6355-6348-4B80-B8A6-25EED29140CA}"/>
    <cellStyle name="Comma 15 4 3 3" xfId="8743" xr:uid="{4DF5F51A-2D26-427C-AE09-08F5D48CA7E6}"/>
    <cellStyle name="Comma 15 4 3 3 2" xfId="17796" xr:uid="{6B88164F-5897-457D-9CF5-32184D83239A}"/>
    <cellStyle name="Comma 15 4 3 3 2 2" xfId="35906" xr:uid="{00381E6F-D161-45CB-9384-BC7E08752158}"/>
    <cellStyle name="Comma 15 4 3 3 3" xfId="26853" xr:uid="{A60F802C-8762-45C6-92E2-F20CEE16BE95}"/>
    <cellStyle name="Comma 15 4 3 4" xfId="11764" xr:uid="{10CB6FD5-F28F-4FA6-9606-EFE217BC6EE0}"/>
    <cellStyle name="Comma 15 4 3 4 2" xfId="29874" xr:uid="{663C536E-64F9-4133-A306-4E15579BF684}"/>
    <cellStyle name="Comma 15 4 3 5" xfId="20821" xr:uid="{2708B684-FBE9-410B-8A8E-96494AC8C5C6}"/>
    <cellStyle name="Comma 15 4 4" xfId="3721" xr:uid="{0C8B447A-6817-464C-AED3-1A5C1F8BDCA0}"/>
    <cellStyle name="Comma 15 4 4 2" xfId="12774" xr:uid="{1F32C54F-7F1D-4379-8C78-B3021E7DDC4B}"/>
    <cellStyle name="Comma 15 4 4 2 2" xfId="30884" xr:uid="{BCE7C798-E1A5-4C04-820C-5997CAF651CB}"/>
    <cellStyle name="Comma 15 4 4 3" xfId="21831" xr:uid="{44D766E5-18AB-49F5-A0A1-67505E2CEF69}"/>
    <cellStyle name="Comma 15 4 5" xfId="6735" xr:uid="{EE155E4C-8035-4082-9123-C8B68878ED0B}"/>
    <cellStyle name="Comma 15 4 5 2" xfId="15788" xr:uid="{52193331-FCB4-4E04-BCF1-1A466D95949B}"/>
    <cellStyle name="Comma 15 4 5 2 2" xfId="33898" xr:uid="{3B55C378-4F07-428D-9344-6407DCC87CB0}"/>
    <cellStyle name="Comma 15 4 5 3" xfId="24845" xr:uid="{BB071CF9-D6AC-48B1-9E6A-F82F18DA7C1A}"/>
    <cellStyle name="Comma 15 4 6" xfId="9756" xr:uid="{60C0679C-58C3-4A70-BC35-2E1F18525784}"/>
    <cellStyle name="Comma 15 4 6 2" xfId="27866" xr:uid="{E9805F97-9991-4D02-8B77-0C45207FF79B}"/>
    <cellStyle name="Comma 15 4 7" xfId="18813" xr:uid="{906E4A1B-496E-4F9B-938C-4C5FDD9EA3DE}"/>
    <cellStyle name="Comma 15 5" xfId="643" xr:uid="{A9F7AEDA-155A-46B2-961B-2E312BE42EFD}"/>
    <cellStyle name="Comma 15 5 2" xfId="1647" xr:uid="{DBC9742A-C2D3-44AF-A628-6B39826F31AD}"/>
    <cellStyle name="Comma 15 5 2 2" xfId="4726" xr:uid="{EC1B21BD-BFB1-40DC-B3FB-55258B52C4D6}"/>
    <cellStyle name="Comma 15 5 2 2 2" xfId="13779" xr:uid="{911E9B90-FC0B-41F0-9A90-7D7D09C7C412}"/>
    <cellStyle name="Comma 15 5 2 2 2 2" xfId="31889" xr:uid="{7055446C-15B5-4CEA-BD69-4E9C45836EF6}"/>
    <cellStyle name="Comma 15 5 2 2 3" xfId="22836" xr:uid="{BC028FE0-CD66-400B-8D2F-EB54AFD83F3B}"/>
    <cellStyle name="Comma 15 5 2 3" xfId="7740" xr:uid="{E773ED30-B60D-4BD5-BB3A-F3FACF3A6EB4}"/>
    <cellStyle name="Comma 15 5 2 3 2" xfId="16793" xr:uid="{506432BE-0AA0-4B99-8577-FB886DB6668D}"/>
    <cellStyle name="Comma 15 5 2 3 2 2" xfId="34903" xr:uid="{21FBAB89-BC27-4BEB-9E03-634DCBB32E67}"/>
    <cellStyle name="Comma 15 5 2 3 3" xfId="25850" xr:uid="{CC86CC4D-9795-4DA0-9295-EE7E4FBA0803}"/>
    <cellStyle name="Comma 15 5 2 4" xfId="10761" xr:uid="{40E56ED4-3A29-4870-8E4B-DAF6FE7A56E6}"/>
    <cellStyle name="Comma 15 5 2 4 2" xfId="28871" xr:uid="{49ECE46F-2817-439D-83CD-56CA9E660FAC}"/>
    <cellStyle name="Comma 15 5 2 5" xfId="19818" xr:uid="{33DBB9A9-1029-4B81-83F8-B881CCE8440B}"/>
    <cellStyle name="Comma 15 5 3" xfId="2651" xr:uid="{D46B8EB4-EB57-48C1-B6DA-44E675CB9447}"/>
    <cellStyle name="Comma 15 5 3 2" xfId="5730" xr:uid="{E99C1B07-350A-42B8-B25D-BAE80CE850BB}"/>
    <cellStyle name="Comma 15 5 3 2 2" xfId="14783" xr:uid="{30E14500-DDFA-4339-A494-B26204AFC05B}"/>
    <cellStyle name="Comma 15 5 3 2 2 2" xfId="32893" xr:uid="{3AF9B0AA-7BA4-40AE-B7DF-131DBF119678}"/>
    <cellStyle name="Comma 15 5 3 2 3" xfId="23840" xr:uid="{F9A4DD7C-D242-4879-A601-4C37FD42F4A7}"/>
    <cellStyle name="Comma 15 5 3 3" xfId="8744" xr:uid="{7A895F36-4845-43F6-A153-0863E687BF39}"/>
    <cellStyle name="Comma 15 5 3 3 2" xfId="17797" xr:uid="{5B894A2F-5037-4425-8FFA-F21D4E95D5F9}"/>
    <cellStyle name="Comma 15 5 3 3 2 2" xfId="35907" xr:uid="{C608418B-FBA3-4CFE-BB0C-6A7E25BD7855}"/>
    <cellStyle name="Comma 15 5 3 3 3" xfId="26854" xr:uid="{DB50E6CD-7DD8-47BE-9B55-F6AAE02F4D76}"/>
    <cellStyle name="Comma 15 5 3 4" xfId="11765" xr:uid="{6679B50A-4882-4D73-B259-B898E74C579B}"/>
    <cellStyle name="Comma 15 5 3 4 2" xfId="29875" xr:uid="{2C284649-DB53-425B-9758-D41E86012727}"/>
    <cellStyle name="Comma 15 5 3 5" xfId="20822" xr:uid="{17DFF2B4-F1C7-484A-89AE-CA70810532E8}"/>
    <cellStyle name="Comma 15 5 4" xfId="3722" xr:uid="{273F2ADB-0466-4CDE-810C-555CBEA09BDF}"/>
    <cellStyle name="Comma 15 5 4 2" xfId="12775" xr:uid="{49E63584-FFDC-4C25-A600-26D76AE01F66}"/>
    <cellStyle name="Comma 15 5 4 2 2" xfId="30885" xr:uid="{E92C42AA-771C-4EBC-AC80-F1923BD6BAB2}"/>
    <cellStyle name="Comma 15 5 4 3" xfId="21832" xr:uid="{DBEA3625-462C-443F-885E-4064C78F9C71}"/>
    <cellStyle name="Comma 15 5 5" xfId="6736" xr:uid="{0EC9FABB-A1B3-43E3-B985-A9D6574D69DB}"/>
    <cellStyle name="Comma 15 5 5 2" xfId="15789" xr:uid="{E4D9B029-2291-4614-975A-A818BB33E49B}"/>
    <cellStyle name="Comma 15 5 5 2 2" xfId="33899" xr:uid="{24774032-D1DB-4FD0-A2AC-881D64722650}"/>
    <cellStyle name="Comma 15 5 5 3" xfId="24846" xr:uid="{FAF0CB2A-6482-47DC-ACF7-77CA8F24DC3F}"/>
    <cellStyle name="Comma 15 5 6" xfId="9757" xr:uid="{26A51591-2303-4248-BF34-9A82111B64D8}"/>
    <cellStyle name="Comma 15 5 6 2" xfId="27867" xr:uid="{21E244EA-FBEF-4EB0-9539-78709BA7EE15}"/>
    <cellStyle name="Comma 15 5 7" xfId="18814" xr:uid="{A0943DF2-19B7-48D6-A03A-40B30F05768E}"/>
    <cellStyle name="Comma 15 6" xfId="1351" xr:uid="{87B3C63B-1B35-40D9-8E03-452C6F36AC5E}"/>
    <cellStyle name="Comma 15 6 2" xfId="4430" xr:uid="{C69E7BA9-A4F5-499C-81D7-7BDD5A59B95C}"/>
    <cellStyle name="Comma 15 6 2 2" xfId="13483" xr:uid="{49C2B77B-891A-4068-AD2F-B3AC6C7E509B}"/>
    <cellStyle name="Comma 15 6 2 2 2" xfId="31593" xr:uid="{68A5BC89-859F-4978-97C8-8790CC4AFD1C}"/>
    <cellStyle name="Comma 15 6 2 3" xfId="22540" xr:uid="{31660F15-064C-4A5C-B105-542BBC297070}"/>
    <cellStyle name="Comma 15 6 3" xfId="7444" xr:uid="{3D3B7037-7141-4FF5-9F80-3A8B77296898}"/>
    <cellStyle name="Comma 15 6 3 2" xfId="16497" xr:uid="{7F679E5C-EE73-4D8A-935C-40FAB65622CF}"/>
    <cellStyle name="Comma 15 6 3 2 2" xfId="34607" xr:uid="{755D1E8C-7905-4FE3-AC8D-41977627BF75}"/>
    <cellStyle name="Comma 15 6 3 3" xfId="25554" xr:uid="{E1942E9E-2545-4496-84AC-46FF4CC1D3CE}"/>
    <cellStyle name="Comma 15 6 4" xfId="10465" xr:uid="{CC5EE4EF-6820-412A-B306-D6AE53E31109}"/>
    <cellStyle name="Comma 15 6 4 2" xfId="28575" xr:uid="{2F63707F-4488-410E-A96E-82871ACCB038}"/>
    <cellStyle name="Comma 15 6 5" xfId="19522" xr:uid="{EE5DD6ED-0C2E-40ED-ABB0-4DA388913906}"/>
    <cellStyle name="Comma 15 7" xfId="2355" xr:uid="{5D7E80EA-1D43-4149-9046-3765B8CD5F4F}"/>
    <cellStyle name="Comma 15 7 2" xfId="5434" xr:uid="{CA53E06F-2B01-4734-9AA9-EBCFCACE1B83}"/>
    <cellStyle name="Comma 15 7 2 2" xfId="14487" xr:uid="{00DB52D6-88CE-4BF1-9DD6-3DEACFAED9FF}"/>
    <cellStyle name="Comma 15 7 2 2 2" xfId="32597" xr:uid="{18F72570-7C21-44C4-92FF-39F82F21D03E}"/>
    <cellStyle name="Comma 15 7 2 3" xfId="23544" xr:uid="{1B56AA32-DE68-44ED-95D8-7F8EF60539FD}"/>
    <cellStyle name="Comma 15 7 3" xfId="8448" xr:uid="{1217A551-F93A-44DE-AC29-ED1FCF986799}"/>
    <cellStyle name="Comma 15 7 3 2" xfId="17501" xr:uid="{97079511-8A67-493E-A82F-04AC941DAAEE}"/>
    <cellStyle name="Comma 15 7 3 2 2" xfId="35611" xr:uid="{5C530C01-C11C-4D42-AFEB-2615178BE4DC}"/>
    <cellStyle name="Comma 15 7 3 3" xfId="26558" xr:uid="{D391B3C5-9CC0-4856-9F7A-5E211309BB7A}"/>
    <cellStyle name="Comma 15 7 4" xfId="11469" xr:uid="{F9F943CE-09B6-4418-82F3-C43391AC6DFF}"/>
    <cellStyle name="Comma 15 7 4 2" xfId="29579" xr:uid="{B82E2280-F185-415B-ABDF-F1C61977CBE5}"/>
    <cellStyle name="Comma 15 7 5" xfId="20526" xr:uid="{D6F09F7D-ADD0-4F3B-97F5-788CA8F21AAC}"/>
    <cellStyle name="Comma 15 8" xfId="3424" xr:uid="{471F90B1-D4CA-455E-9F1B-19F5197643F6}"/>
    <cellStyle name="Comma 15 8 2" xfId="12477" xr:uid="{7C8D4A25-E252-4979-846A-32D3293E8E17}"/>
    <cellStyle name="Comma 15 8 2 2" xfId="30587" xr:uid="{293F92BE-6928-4B15-9872-8129F9D178D2}"/>
    <cellStyle name="Comma 15 8 3" xfId="21534" xr:uid="{910622E3-E50E-4904-841D-5E3F8CFD4575}"/>
    <cellStyle name="Comma 15 9" xfId="6438" xr:uid="{9A2A3B91-0D19-4E0E-B63D-8398994C9628}"/>
    <cellStyle name="Comma 15 9 2" xfId="15491" xr:uid="{A726A4DE-06D3-4BC7-A309-8BC8E307F3A2}"/>
    <cellStyle name="Comma 15 9 2 2" xfId="33601" xr:uid="{7C288839-D216-424D-BD8F-9BD77390CDC6}"/>
    <cellStyle name="Comma 15 9 3" xfId="24548" xr:uid="{D95E87CA-9B80-49DE-8A06-34852E799694}"/>
    <cellStyle name="Comma 16" xfId="304" xr:uid="{7AA62477-D26E-4E2D-98D1-EE57278B0760}"/>
    <cellStyle name="Comma 16 10" xfId="9459" xr:uid="{A757439B-0D9E-4173-B35B-5A39EAC26268}"/>
    <cellStyle name="Comma 16 10 2" xfId="27569" xr:uid="{76E0762E-03BE-4DE5-9EFA-E432ED80B3AB}"/>
    <cellStyle name="Comma 16 11" xfId="18516" xr:uid="{6EDC8A66-4B45-4F26-B2E6-6549F2AFE475}"/>
    <cellStyle name="Comma 16 2" xfId="357" xr:uid="{7CA6E97B-BCAF-41C4-A2BD-51B5FCB589B5}"/>
    <cellStyle name="Comma 16 2 10" xfId="18555" xr:uid="{E26128EB-4A4B-47F5-B401-5E40FE2FE600}"/>
    <cellStyle name="Comma 16 2 2" xfId="555" xr:uid="{284BF996-8D4B-4A1D-89FB-799B73418162}"/>
    <cellStyle name="Comma 16 2 2 2" xfId="644" xr:uid="{50E0C0FC-56A5-4A5B-8F81-E4CB7D8CB3BD}"/>
    <cellStyle name="Comma 16 2 2 2 2" xfId="1648" xr:uid="{323BBDDB-C9D4-40CA-A77C-3E52CF13B454}"/>
    <cellStyle name="Comma 16 2 2 2 2 2" xfId="4727" xr:uid="{6E11118C-EB75-488D-96DF-EACD44AB2C71}"/>
    <cellStyle name="Comma 16 2 2 2 2 2 2" xfId="13780" xr:uid="{0DB36D08-DFC1-4F21-BB69-F10E30BD5C0E}"/>
    <cellStyle name="Comma 16 2 2 2 2 2 2 2" xfId="31890" xr:uid="{AE15BA36-149F-412F-A5E5-1963EB11800B}"/>
    <cellStyle name="Comma 16 2 2 2 2 2 3" xfId="22837" xr:uid="{9AD33CDB-86DE-4D40-BA0E-2FBF9938B5D4}"/>
    <cellStyle name="Comma 16 2 2 2 2 3" xfId="7741" xr:uid="{50E92FB6-401C-49DF-8246-251EB5220E1A}"/>
    <cellStyle name="Comma 16 2 2 2 2 3 2" xfId="16794" xr:uid="{945E2BF5-6385-4BD6-B2F2-B29208D6906C}"/>
    <cellStyle name="Comma 16 2 2 2 2 3 2 2" xfId="34904" xr:uid="{20ADF012-4824-4CC5-8C2B-61FB7F685C22}"/>
    <cellStyle name="Comma 16 2 2 2 2 3 3" xfId="25851" xr:uid="{1B36457D-554E-4C99-8745-F63165465D0C}"/>
    <cellStyle name="Comma 16 2 2 2 2 4" xfId="10762" xr:uid="{B7015BDB-ADC0-4A1E-BB77-DE79AF519D89}"/>
    <cellStyle name="Comma 16 2 2 2 2 4 2" xfId="28872" xr:uid="{72C66E70-B491-4315-9335-CCE07897437C}"/>
    <cellStyle name="Comma 16 2 2 2 2 5" xfId="19819" xr:uid="{5B717800-1BF6-4061-89D1-26A9960BE09F}"/>
    <cellStyle name="Comma 16 2 2 2 3" xfId="2652" xr:uid="{8C87CBAD-8D5A-4DE5-9D61-65E093BAD678}"/>
    <cellStyle name="Comma 16 2 2 2 3 2" xfId="5731" xr:uid="{E4BDCA52-08A5-4D19-91AC-0CB7EBC657AE}"/>
    <cellStyle name="Comma 16 2 2 2 3 2 2" xfId="14784" xr:uid="{9E4F5DC7-FD10-49CB-B4F4-67A3F4E37302}"/>
    <cellStyle name="Comma 16 2 2 2 3 2 2 2" xfId="32894" xr:uid="{FAC94CEA-301E-42FE-B2DF-29D078E874FE}"/>
    <cellStyle name="Comma 16 2 2 2 3 2 3" xfId="23841" xr:uid="{791DA3FC-CF69-4F41-8DBE-D2B7F37E0806}"/>
    <cellStyle name="Comma 16 2 2 2 3 3" xfId="8745" xr:uid="{29DCC07B-A91A-43C3-B966-791D860F3496}"/>
    <cellStyle name="Comma 16 2 2 2 3 3 2" xfId="17798" xr:uid="{0206041C-B8CF-42C9-B3EA-28020F2AD23C}"/>
    <cellStyle name="Comma 16 2 2 2 3 3 2 2" xfId="35908" xr:uid="{A34A75D2-E02E-4533-B0F1-F0A6AA58FAE3}"/>
    <cellStyle name="Comma 16 2 2 2 3 3 3" xfId="26855" xr:uid="{8190C651-4624-4880-ABB2-C3DD130126E0}"/>
    <cellStyle name="Comma 16 2 2 2 3 4" xfId="11766" xr:uid="{9734D594-5AAB-4BA8-892B-CB84B4493B47}"/>
    <cellStyle name="Comma 16 2 2 2 3 4 2" xfId="29876" xr:uid="{9FA4D44D-CFBD-4C83-9156-58A5CA43B090}"/>
    <cellStyle name="Comma 16 2 2 2 3 5" xfId="20823" xr:uid="{0465E8BE-9021-4D57-B73D-7B43ECDCDC39}"/>
    <cellStyle name="Comma 16 2 2 2 4" xfId="3723" xr:uid="{A634813F-A2C4-4126-98EE-F9CC208880A9}"/>
    <cellStyle name="Comma 16 2 2 2 4 2" xfId="12776" xr:uid="{07F284A0-B2AB-467D-B43F-C8AED7796E69}"/>
    <cellStyle name="Comma 16 2 2 2 4 2 2" xfId="30886" xr:uid="{FE3F6D0B-E4C1-4C71-9FA4-C8C0C1A4779B}"/>
    <cellStyle name="Comma 16 2 2 2 4 3" xfId="21833" xr:uid="{C895EDB3-CF91-44BC-8EC0-02127F67E274}"/>
    <cellStyle name="Comma 16 2 2 2 5" xfId="6737" xr:uid="{6A3C82E7-D00F-4BCA-8DA8-1BCC233A9BBF}"/>
    <cellStyle name="Comma 16 2 2 2 5 2" xfId="15790" xr:uid="{0B227275-4945-42EE-B73A-2F7FEDF36702}"/>
    <cellStyle name="Comma 16 2 2 2 5 2 2" xfId="33900" xr:uid="{94689C58-4631-4531-82AE-284C7EF04C7D}"/>
    <cellStyle name="Comma 16 2 2 2 5 3" xfId="24847" xr:uid="{AF9E9B0A-4EC3-4F36-9A25-E7EACB957EFB}"/>
    <cellStyle name="Comma 16 2 2 2 6" xfId="9758" xr:uid="{56A655EC-9017-40CE-9EE2-C017DB62A48D}"/>
    <cellStyle name="Comma 16 2 2 2 6 2" xfId="27868" xr:uid="{E8B2F58E-1E1E-482D-8A85-A23F838091BD}"/>
    <cellStyle name="Comma 16 2 2 2 7" xfId="18815" xr:uid="{2EA59C11-D6DE-4F3F-ADF9-50CE2C7D2A58}"/>
    <cellStyle name="Comma 16 2 2 3" xfId="645" xr:uid="{B3C587D3-07BB-4E45-9D47-520CFE109D6D}"/>
    <cellStyle name="Comma 16 2 2 3 2" xfId="1649" xr:uid="{B53B543B-8E34-40F2-B5C0-6F39DD26FD12}"/>
    <cellStyle name="Comma 16 2 2 3 2 2" xfId="4728" xr:uid="{9F15850A-AE65-4538-8423-32D04C133319}"/>
    <cellStyle name="Comma 16 2 2 3 2 2 2" xfId="13781" xr:uid="{C76811E2-9224-41F9-BCD0-23E29EFCC528}"/>
    <cellStyle name="Comma 16 2 2 3 2 2 2 2" xfId="31891" xr:uid="{D0AAC6A1-1B6A-4768-8718-E654C5D2C9B5}"/>
    <cellStyle name="Comma 16 2 2 3 2 2 3" xfId="22838" xr:uid="{EA4E41AE-CD37-4ACC-89A1-7051D8435AF5}"/>
    <cellStyle name="Comma 16 2 2 3 2 3" xfId="7742" xr:uid="{2C76B6E5-CA60-455F-B41A-A98F450D6EFE}"/>
    <cellStyle name="Comma 16 2 2 3 2 3 2" xfId="16795" xr:uid="{D357A976-60CF-44BE-AA34-6925BC0C836C}"/>
    <cellStyle name="Comma 16 2 2 3 2 3 2 2" xfId="34905" xr:uid="{8075DFFE-31E0-4440-8455-7EBBEE9CD23E}"/>
    <cellStyle name="Comma 16 2 2 3 2 3 3" xfId="25852" xr:uid="{17B0DC57-3023-4C33-95C2-9A2850B6CCCC}"/>
    <cellStyle name="Comma 16 2 2 3 2 4" xfId="10763" xr:uid="{F44D5595-86E5-4F79-B507-98C1BE2691B5}"/>
    <cellStyle name="Comma 16 2 2 3 2 4 2" xfId="28873" xr:uid="{0C14B321-792D-499C-9931-B76C42CB29E2}"/>
    <cellStyle name="Comma 16 2 2 3 2 5" xfId="19820" xr:uid="{B193BE2A-20BB-4E8F-B80B-05C02891C80C}"/>
    <cellStyle name="Comma 16 2 2 3 3" xfId="2653" xr:uid="{D7E2718B-8784-43E4-A463-DD4D71D55224}"/>
    <cellStyle name="Comma 16 2 2 3 3 2" xfId="5732" xr:uid="{F8C108DD-73F4-44C0-8EFF-5CA24759CD68}"/>
    <cellStyle name="Comma 16 2 2 3 3 2 2" xfId="14785" xr:uid="{1EF483BB-F54D-4D3E-BA3A-9E78009D88F7}"/>
    <cellStyle name="Comma 16 2 2 3 3 2 2 2" xfId="32895" xr:uid="{60088D07-BDBA-40A8-BB89-4D68CDFAFC95}"/>
    <cellStyle name="Comma 16 2 2 3 3 2 3" xfId="23842" xr:uid="{90272BDF-FC85-4E44-A5F6-428B6F755BF5}"/>
    <cellStyle name="Comma 16 2 2 3 3 3" xfId="8746" xr:uid="{7D2E56AF-6ED2-417B-8C44-81D960CAE6CF}"/>
    <cellStyle name="Comma 16 2 2 3 3 3 2" xfId="17799" xr:uid="{EE9824AD-4BE6-4911-AEDA-15725B61BCA8}"/>
    <cellStyle name="Comma 16 2 2 3 3 3 2 2" xfId="35909" xr:uid="{9069D936-FB51-45F9-B445-AA84F4076345}"/>
    <cellStyle name="Comma 16 2 2 3 3 3 3" xfId="26856" xr:uid="{3D1054B9-DB87-4A94-9DAC-0A9241FE7A56}"/>
    <cellStyle name="Comma 16 2 2 3 3 4" xfId="11767" xr:uid="{14E1DB88-F459-4041-91F0-83AAF6189D44}"/>
    <cellStyle name="Comma 16 2 2 3 3 4 2" xfId="29877" xr:uid="{3BE6DA7B-EC63-4645-AADD-837F26F1D3C3}"/>
    <cellStyle name="Comma 16 2 2 3 3 5" xfId="20824" xr:uid="{0A2DCD9F-631A-4A53-B599-04D5F1C8A7BF}"/>
    <cellStyle name="Comma 16 2 2 3 4" xfId="3724" xr:uid="{3F533C03-9F87-4D18-9D3F-1DBCC78C6D18}"/>
    <cellStyle name="Comma 16 2 2 3 4 2" xfId="12777" xr:uid="{A36573E9-ED56-426E-A58A-8923C13C1A46}"/>
    <cellStyle name="Comma 16 2 2 3 4 2 2" xfId="30887" xr:uid="{82672224-7F0E-40F5-8F72-B38F7E134D8A}"/>
    <cellStyle name="Comma 16 2 2 3 4 3" xfId="21834" xr:uid="{9E8491AD-0344-482A-9558-92C3127A10E5}"/>
    <cellStyle name="Comma 16 2 2 3 5" xfId="6738" xr:uid="{2546B0FC-2C39-4EFB-AD87-26F874539C64}"/>
    <cellStyle name="Comma 16 2 2 3 5 2" xfId="15791" xr:uid="{9FCA5A5A-357A-434A-9E26-3ED977B52230}"/>
    <cellStyle name="Comma 16 2 2 3 5 2 2" xfId="33901" xr:uid="{B037CDFC-E3B8-4995-98A1-A17329F32FF8}"/>
    <cellStyle name="Comma 16 2 2 3 5 3" xfId="24848" xr:uid="{912D238B-5759-4660-98FB-FD8C10BBA937}"/>
    <cellStyle name="Comma 16 2 2 3 6" xfId="9759" xr:uid="{F3E5BAA4-F60F-4812-A9A9-7DF6D8DA6DA0}"/>
    <cellStyle name="Comma 16 2 2 3 6 2" xfId="27869" xr:uid="{DA05D245-6D1D-4F77-9D71-C47F8CDA665F}"/>
    <cellStyle name="Comma 16 2 2 3 7" xfId="18816" xr:uid="{C955B5CF-D9E3-48E1-8098-A452BE5A4F90}"/>
    <cellStyle name="Comma 16 2 2 4" xfId="1562" xr:uid="{F213205F-8586-4416-9825-EB4AB9043956}"/>
    <cellStyle name="Comma 16 2 2 4 2" xfId="4641" xr:uid="{C983362E-449B-4426-A551-6AFF3248C8FF}"/>
    <cellStyle name="Comma 16 2 2 4 2 2" xfId="13694" xr:uid="{A1C2459F-9693-4C73-807F-618D91586481}"/>
    <cellStyle name="Comma 16 2 2 4 2 2 2" xfId="31804" xr:uid="{8CEA67AA-6F8B-41DB-A691-F32F4642B03D}"/>
    <cellStyle name="Comma 16 2 2 4 2 3" xfId="22751" xr:uid="{11F4460E-BA9F-4C5A-8B51-3DD3E77377D3}"/>
    <cellStyle name="Comma 16 2 2 4 3" xfId="7655" xr:uid="{6472AFAC-5C18-4185-8418-B02DFD0A29C1}"/>
    <cellStyle name="Comma 16 2 2 4 3 2" xfId="16708" xr:uid="{6C42349C-C594-4F08-9547-C244353835EA}"/>
    <cellStyle name="Comma 16 2 2 4 3 2 2" xfId="34818" xr:uid="{1AA27813-B9D3-4262-8301-6AC979B3BA9F}"/>
    <cellStyle name="Comma 16 2 2 4 3 3" xfId="25765" xr:uid="{D5EEE26A-E72F-46AA-AFE0-D696C9AC8E8C}"/>
    <cellStyle name="Comma 16 2 2 4 4" xfId="10676" xr:uid="{D91F13C0-C214-47AD-B945-A8D0A0386E50}"/>
    <cellStyle name="Comma 16 2 2 4 4 2" xfId="28786" xr:uid="{3594201F-99CB-4979-AA16-5CD6B1412791}"/>
    <cellStyle name="Comma 16 2 2 4 5" xfId="19733" xr:uid="{C3D3F721-1EA2-4CE9-AFE7-9FED36E7BD46}"/>
    <cellStyle name="Comma 16 2 2 5" xfId="2566" xr:uid="{56F22169-C6DC-40A9-AA44-CC9C678A69A6}"/>
    <cellStyle name="Comma 16 2 2 5 2" xfId="5645" xr:uid="{F85364CB-C042-461C-89FD-77D6D41747BA}"/>
    <cellStyle name="Comma 16 2 2 5 2 2" xfId="14698" xr:uid="{A082C35C-5600-41C6-8F96-870AA8AD4C9D}"/>
    <cellStyle name="Comma 16 2 2 5 2 2 2" xfId="32808" xr:uid="{5AD2A9C2-CC0D-4229-BDEF-076DC924D168}"/>
    <cellStyle name="Comma 16 2 2 5 2 3" xfId="23755" xr:uid="{B0CC0498-B5D0-4967-83A0-C2EE6FF81F74}"/>
    <cellStyle name="Comma 16 2 2 5 3" xfId="8659" xr:uid="{9E2855E3-05B6-4E35-A654-8815F708AE7E}"/>
    <cellStyle name="Comma 16 2 2 5 3 2" xfId="17712" xr:uid="{8102EF51-9678-4699-9F8D-6ACF49F83FD2}"/>
    <cellStyle name="Comma 16 2 2 5 3 2 2" xfId="35822" xr:uid="{21DE6C95-0CC8-492D-B633-C7EC7F2EC7C0}"/>
    <cellStyle name="Comma 16 2 2 5 3 3" xfId="26769" xr:uid="{440C5D67-ADC8-4145-A4A3-DED7AEA0388D}"/>
    <cellStyle name="Comma 16 2 2 5 4" xfId="11680" xr:uid="{B079A21A-5957-4F5D-97D4-D77CA533E0E6}"/>
    <cellStyle name="Comma 16 2 2 5 4 2" xfId="29790" xr:uid="{1DED4EF8-7C59-4D0C-8354-FEF34A76B3F8}"/>
    <cellStyle name="Comma 16 2 2 5 5" xfId="20737" xr:uid="{7E43CE5C-A0F4-4D5E-BA4E-830C9DBEFE17}"/>
    <cellStyle name="Comma 16 2 2 6" xfId="3636" xr:uid="{CCA98394-8DEC-4323-ACB5-75249714DD98}"/>
    <cellStyle name="Comma 16 2 2 6 2" xfId="12689" xr:uid="{1952438B-2016-4917-A7C2-706D6200CAE2}"/>
    <cellStyle name="Comma 16 2 2 6 2 2" xfId="30799" xr:uid="{9F446EEC-CDD0-4FF8-AAE6-F6F15B06CF9D}"/>
    <cellStyle name="Comma 16 2 2 6 3" xfId="21746" xr:uid="{5E4075ED-212D-4B4D-B1E1-88DF7B2F5112}"/>
    <cellStyle name="Comma 16 2 2 7" xfId="6650" xr:uid="{55F0F619-3950-40E2-8A92-DD172FC61B0E}"/>
    <cellStyle name="Comma 16 2 2 7 2" xfId="15703" xr:uid="{6065DE8C-BAAB-4C4C-A0DD-E5C17D3A4DE4}"/>
    <cellStyle name="Comma 16 2 2 7 2 2" xfId="33813" xr:uid="{04AA9AC3-6868-403A-B7B6-70021E5A182E}"/>
    <cellStyle name="Comma 16 2 2 7 3" xfId="24760" xr:uid="{620F3D8B-AD10-4FC8-8390-F98425639554}"/>
    <cellStyle name="Comma 16 2 2 8" xfId="9670" xr:uid="{278CB037-E4BC-4AA9-9E3D-416D4B475143}"/>
    <cellStyle name="Comma 16 2 2 8 2" xfId="27780" xr:uid="{EFDCC043-5B89-4A1D-95D2-4C3D29713944}"/>
    <cellStyle name="Comma 16 2 2 9" xfId="18727" xr:uid="{EE6D0144-B786-4651-A635-4AE6F7F2880C}"/>
    <cellStyle name="Comma 16 2 3" xfId="646" xr:uid="{15ABA791-84C8-42CF-B77E-2BC35A325B8B}"/>
    <cellStyle name="Comma 16 2 3 2" xfId="1650" xr:uid="{39D24E54-7B7F-44E6-AA31-122E38581B0F}"/>
    <cellStyle name="Comma 16 2 3 2 2" xfId="4729" xr:uid="{06AD9FE4-DB0C-4232-B40C-0B6B8744ACCA}"/>
    <cellStyle name="Comma 16 2 3 2 2 2" xfId="13782" xr:uid="{A5E14FBF-9F14-4667-B0B1-ED10FB35C2B8}"/>
    <cellStyle name="Comma 16 2 3 2 2 2 2" xfId="31892" xr:uid="{54CABEE4-C725-43D4-BE1D-7B79F7DDFD14}"/>
    <cellStyle name="Comma 16 2 3 2 2 3" xfId="22839" xr:uid="{E4B4D5B3-BFCA-46C1-A304-54B499008F65}"/>
    <cellStyle name="Comma 16 2 3 2 3" xfId="7743" xr:uid="{23F8A232-CF9B-45B1-81AE-7D1159F53FB3}"/>
    <cellStyle name="Comma 16 2 3 2 3 2" xfId="16796" xr:uid="{316CB700-55E5-48F8-8FF3-ECD494BB8F1E}"/>
    <cellStyle name="Comma 16 2 3 2 3 2 2" xfId="34906" xr:uid="{28C18D51-D750-4A16-9DCC-F72BCFF283D1}"/>
    <cellStyle name="Comma 16 2 3 2 3 3" xfId="25853" xr:uid="{058AB362-BBB4-4B84-8088-CBE871F44243}"/>
    <cellStyle name="Comma 16 2 3 2 4" xfId="10764" xr:uid="{1E9432B7-F88E-42EE-AED3-85F6A699EB55}"/>
    <cellStyle name="Comma 16 2 3 2 4 2" xfId="28874" xr:uid="{BC945C94-D583-4F8B-94A1-02F7A629D405}"/>
    <cellStyle name="Comma 16 2 3 2 5" xfId="19821" xr:uid="{83765189-3914-437C-8FB7-C854F2F5151C}"/>
    <cellStyle name="Comma 16 2 3 3" xfId="2654" xr:uid="{7E55F7A9-FCB2-4CD6-8D88-F2597C1A24B8}"/>
    <cellStyle name="Comma 16 2 3 3 2" xfId="5733" xr:uid="{14C9947E-96B4-47EB-AC01-CD7131EB4E00}"/>
    <cellStyle name="Comma 16 2 3 3 2 2" xfId="14786" xr:uid="{7955C130-D90A-4D56-9167-BE20A12EEF34}"/>
    <cellStyle name="Comma 16 2 3 3 2 2 2" xfId="32896" xr:uid="{E462A400-E20E-4824-8D45-44A297AC3607}"/>
    <cellStyle name="Comma 16 2 3 3 2 3" xfId="23843" xr:uid="{1EFA80E0-6100-410B-9A79-C6F14722E799}"/>
    <cellStyle name="Comma 16 2 3 3 3" xfId="8747" xr:uid="{63CC4470-0F29-47AF-8183-DF35ED91F039}"/>
    <cellStyle name="Comma 16 2 3 3 3 2" xfId="17800" xr:uid="{34139A82-D842-436E-9915-A6056E2213DB}"/>
    <cellStyle name="Comma 16 2 3 3 3 2 2" xfId="35910" xr:uid="{66585325-92CF-429F-9333-D76D55C473C9}"/>
    <cellStyle name="Comma 16 2 3 3 3 3" xfId="26857" xr:uid="{ADBFD805-BF9A-4E8B-A9CA-136A4059A22D}"/>
    <cellStyle name="Comma 16 2 3 3 4" xfId="11768" xr:uid="{45EC5AAF-123F-4D34-84DF-E2498056268E}"/>
    <cellStyle name="Comma 16 2 3 3 4 2" xfId="29878" xr:uid="{3F36877A-D382-4727-8133-03FA7BA1C841}"/>
    <cellStyle name="Comma 16 2 3 3 5" xfId="20825" xr:uid="{10813BDA-294D-4903-B847-4D5713AD9542}"/>
    <cellStyle name="Comma 16 2 3 4" xfId="3725" xr:uid="{D1BF915E-695E-4FBA-AB5E-459315CDF2A1}"/>
    <cellStyle name="Comma 16 2 3 4 2" xfId="12778" xr:uid="{68F641D5-5042-4C3C-A63A-1013D9530918}"/>
    <cellStyle name="Comma 16 2 3 4 2 2" xfId="30888" xr:uid="{497E411C-D7A8-413E-B0D6-A979C75AA0A2}"/>
    <cellStyle name="Comma 16 2 3 4 3" xfId="21835" xr:uid="{897AB0C5-643A-4108-8FFC-6613900FFAD4}"/>
    <cellStyle name="Comma 16 2 3 5" xfId="6739" xr:uid="{F1045DD6-84CC-46C3-9A32-55BE84D52EC6}"/>
    <cellStyle name="Comma 16 2 3 5 2" xfId="15792" xr:uid="{D93714E1-E83E-45A7-8483-4827E0590F0A}"/>
    <cellStyle name="Comma 16 2 3 5 2 2" xfId="33902" xr:uid="{9FE0C48B-262B-4972-A93F-0F986B9D9D7E}"/>
    <cellStyle name="Comma 16 2 3 5 3" xfId="24849" xr:uid="{4CA588CF-9817-44EB-B84D-50AC729D3491}"/>
    <cellStyle name="Comma 16 2 3 6" xfId="9760" xr:uid="{8BD06C76-EAA7-4A2A-873F-C34A0C7FAC74}"/>
    <cellStyle name="Comma 16 2 3 6 2" xfId="27870" xr:uid="{0AE5C3E1-8890-470C-BE06-FFBFF67BB913}"/>
    <cellStyle name="Comma 16 2 3 7" xfId="18817" xr:uid="{E8CEDD8E-B56E-4F97-BD16-0EB968807235}"/>
    <cellStyle name="Comma 16 2 4" xfId="647" xr:uid="{6361237E-CCB5-49C5-AC16-6F328711CFB2}"/>
    <cellStyle name="Comma 16 2 4 2" xfId="1651" xr:uid="{8E66B1B0-ED7E-4862-BB2A-915161C985C4}"/>
    <cellStyle name="Comma 16 2 4 2 2" xfId="4730" xr:uid="{F0D69D74-E983-4394-8C6A-B4100A499D01}"/>
    <cellStyle name="Comma 16 2 4 2 2 2" xfId="13783" xr:uid="{C0F42A88-6993-4C60-8A2D-1AED620DB8C2}"/>
    <cellStyle name="Comma 16 2 4 2 2 2 2" xfId="31893" xr:uid="{A9176D97-F3CF-46CD-B2EB-E731585FFB35}"/>
    <cellStyle name="Comma 16 2 4 2 2 3" xfId="22840" xr:uid="{7EB2217E-9AA3-4301-BAA3-34352B1CF168}"/>
    <cellStyle name="Comma 16 2 4 2 3" xfId="7744" xr:uid="{DA47B79C-F449-42E4-A960-51F3175F0F8E}"/>
    <cellStyle name="Comma 16 2 4 2 3 2" xfId="16797" xr:uid="{6F246F22-919A-4218-B453-78B081A476CE}"/>
    <cellStyle name="Comma 16 2 4 2 3 2 2" xfId="34907" xr:uid="{20D803FD-AF83-4072-95E9-34E058E6AED2}"/>
    <cellStyle name="Comma 16 2 4 2 3 3" xfId="25854" xr:uid="{112F3BAE-EA75-46EB-87CF-59864A75F6D1}"/>
    <cellStyle name="Comma 16 2 4 2 4" xfId="10765" xr:uid="{318568F6-0B3D-4B5F-8526-6DA5BBC5A6E6}"/>
    <cellStyle name="Comma 16 2 4 2 4 2" xfId="28875" xr:uid="{46D7915F-D8EC-4E46-A505-CE777034089A}"/>
    <cellStyle name="Comma 16 2 4 2 5" xfId="19822" xr:uid="{C118A353-4C19-48ED-97FE-CDEADD1EE8E8}"/>
    <cellStyle name="Comma 16 2 4 3" xfId="2655" xr:uid="{94DDD241-395A-4B4B-ADA0-36C4C77CDF52}"/>
    <cellStyle name="Comma 16 2 4 3 2" xfId="5734" xr:uid="{33854058-3126-4E3A-A9F7-C798B579591A}"/>
    <cellStyle name="Comma 16 2 4 3 2 2" xfId="14787" xr:uid="{069BC3A7-4163-48B7-993A-19A1F7EFAFA7}"/>
    <cellStyle name="Comma 16 2 4 3 2 2 2" xfId="32897" xr:uid="{11A4A269-E847-45B2-97A3-E126AF3DCB33}"/>
    <cellStyle name="Comma 16 2 4 3 2 3" xfId="23844" xr:uid="{0DF9B71D-6800-46F9-B272-2AB83BAD3A44}"/>
    <cellStyle name="Comma 16 2 4 3 3" xfId="8748" xr:uid="{69B250FD-A6B3-4EAA-9B45-17195D12ABF5}"/>
    <cellStyle name="Comma 16 2 4 3 3 2" xfId="17801" xr:uid="{4D02D891-2303-4062-81C2-870D54EDB5E0}"/>
    <cellStyle name="Comma 16 2 4 3 3 2 2" xfId="35911" xr:uid="{5AE1E4BF-EE26-4E09-A993-9767EF951203}"/>
    <cellStyle name="Comma 16 2 4 3 3 3" xfId="26858" xr:uid="{3057745A-BD3A-422B-B865-70E83F34E6EC}"/>
    <cellStyle name="Comma 16 2 4 3 4" xfId="11769" xr:uid="{E5C2C2AD-CB5B-4F5B-9B6A-4F74A74E9043}"/>
    <cellStyle name="Comma 16 2 4 3 4 2" xfId="29879" xr:uid="{F9407D35-B8E6-4579-9962-8967277BACDD}"/>
    <cellStyle name="Comma 16 2 4 3 5" xfId="20826" xr:uid="{B722C2B9-5BD6-4009-BEAA-04B0661C438B}"/>
    <cellStyle name="Comma 16 2 4 4" xfId="3726" xr:uid="{842033D8-7819-4B22-98A7-B06321A49D11}"/>
    <cellStyle name="Comma 16 2 4 4 2" xfId="12779" xr:uid="{9DF79F9F-5A9A-4E91-8CC0-222862302C44}"/>
    <cellStyle name="Comma 16 2 4 4 2 2" xfId="30889" xr:uid="{2E4FC927-3775-428D-8DFB-92A3056A5A50}"/>
    <cellStyle name="Comma 16 2 4 4 3" xfId="21836" xr:uid="{FF923B3C-D79C-438F-916C-445D3FE469F1}"/>
    <cellStyle name="Comma 16 2 4 5" xfId="6740" xr:uid="{5F5C5F36-4ACF-46B3-965E-FD237B7DB977}"/>
    <cellStyle name="Comma 16 2 4 5 2" xfId="15793" xr:uid="{EB4475B8-9833-486A-9358-5DACE44F1745}"/>
    <cellStyle name="Comma 16 2 4 5 2 2" xfId="33903" xr:uid="{F002A428-2972-4CE6-966E-C4017D3AE0A3}"/>
    <cellStyle name="Comma 16 2 4 5 3" xfId="24850" xr:uid="{34B8315C-A002-4419-B0B5-07658A3DBA9A}"/>
    <cellStyle name="Comma 16 2 4 6" xfId="9761" xr:uid="{59808CC5-4312-4CF9-88B4-850CA19D006B}"/>
    <cellStyle name="Comma 16 2 4 6 2" xfId="27871" xr:uid="{1229569B-DE45-4861-9E97-2F1DD7998042}"/>
    <cellStyle name="Comma 16 2 4 7" xfId="18818" xr:uid="{F9AE3112-19FE-43ED-ACBD-B22F0E74569B}"/>
    <cellStyle name="Comma 16 2 5" xfId="1391" xr:uid="{D5572584-76E5-461E-8BC6-3D03FC00E87B}"/>
    <cellStyle name="Comma 16 2 5 2" xfId="4470" xr:uid="{9C323F98-C5D5-40B9-8C6F-0E23C2A3C337}"/>
    <cellStyle name="Comma 16 2 5 2 2" xfId="13523" xr:uid="{78EEE1BA-7C6F-4ADD-B210-97D208D040F1}"/>
    <cellStyle name="Comma 16 2 5 2 2 2" xfId="31633" xr:uid="{0C543F9D-7C5D-4490-AFA6-DAADB6D0D73F}"/>
    <cellStyle name="Comma 16 2 5 2 3" xfId="22580" xr:uid="{8D2E2DE2-038C-4944-9FF6-FA8AB17BE8FD}"/>
    <cellStyle name="Comma 16 2 5 3" xfId="7484" xr:uid="{EC5D67D5-EA93-4528-8CA9-535C09BFDC58}"/>
    <cellStyle name="Comma 16 2 5 3 2" xfId="16537" xr:uid="{79EBFD8F-33DD-456D-8D9A-0F447CEC15DF}"/>
    <cellStyle name="Comma 16 2 5 3 2 2" xfId="34647" xr:uid="{B19BF54E-3AD4-4FAB-B7BF-762A0782394D}"/>
    <cellStyle name="Comma 16 2 5 3 3" xfId="25594" xr:uid="{BEC154CF-5B4D-4452-8AE1-86320616BA7D}"/>
    <cellStyle name="Comma 16 2 5 4" xfId="10505" xr:uid="{F88F6C30-5A55-426D-8302-9D41D39688E6}"/>
    <cellStyle name="Comma 16 2 5 4 2" xfId="28615" xr:uid="{F644977B-64AD-4C55-A3A2-EC59673AAF88}"/>
    <cellStyle name="Comma 16 2 5 5" xfId="19562" xr:uid="{97C44714-7619-42E0-AEA5-1DA9413B3F57}"/>
    <cellStyle name="Comma 16 2 6" xfId="2395" xr:uid="{C07A8EDF-4311-47B0-9084-A4EBE1AA3499}"/>
    <cellStyle name="Comma 16 2 6 2" xfId="5474" xr:uid="{6D456D87-D5CD-4BAC-AEB5-15823D117B6D}"/>
    <cellStyle name="Comma 16 2 6 2 2" xfId="14527" xr:uid="{6EF34913-63E6-42FA-98F4-868339072FB5}"/>
    <cellStyle name="Comma 16 2 6 2 2 2" xfId="32637" xr:uid="{7C18FE3D-59E3-49ED-A86E-47F52E8F9F97}"/>
    <cellStyle name="Comma 16 2 6 2 3" xfId="23584" xr:uid="{5A09D2A4-6586-4E3A-AC86-112EE73BD12E}"/>
    <cellStyle name="Comma 16 2 6 3" xfId="8488" xr:uid="{F794FFF5-2969-4CE0-8962-45E9B5590F30}"/>
    <cellStyle name="Comma 16 2 6 3 2" xfId="17541" xr:uid="{53D35282-2441-40B3-BC50-89F29E9B4281}"/>
    <cellStyle name="Comma 16 2 6 3 2 2" xfId="35651" xr:uid="{61215035-148D-4C46-A2CA-19829A36A051}"/>
    <cellStyle name="Comma 16 2 6 3 3" xfId="26598" xr:uid="{237D848D-6CDD-4D53-86D6-9DBB2A69FDF3}"/>
    <cellStyle name="Comma 16 2 6 4" xfId="11509" xr:uid="{ED3D938F-86B6-48F0-8FA0-81F14C86DBE7}"/>
    <cellStyle name="Comma 16 2 6 4 2" xfId="29619" xr:uid="{2DFFE25A-2F11-4B54-9A9B-2F92BC9F9912}"/>
    <cellStyle name="Comma 16 2 6 5" xfId="20566" xr:uid="{B457128E-F4EB-4731-917B-1E5C31561CA1}"/>
    <cellStyle name="Comma 16 2 7" xfId="3464" xr:uid="{BE4806F1-F907-4825-9A84-0212222D6A94}"/>
    <cellStyle name="Comma 16 2 7 2" xfId="12517" xr:uid="{0B78D970-75A2-4AD2-8FB7-E3BFFF429BB6}"/>
    <cellStyle name="Comma 16 2 7 2 2" xfId="30627" xr:uid="{136A42C5-5C79-42D1-BD73-9FCD76272884}"/>
    <cellStyle name="Comma 16 2 7 3" xfId="21574" xr:uid="{9B98BE7B-28B3-4F3F-B593-E15FACD66235}"/>
    <cellStyle name="Comma 16 2 8" xfId="6478" xr:uid="{33078552-4E0E-431C-BFEE-9120126B2885}"/>
    <cellStyle name="Comma 16 2 8 2" xfId="15531" xr:uid="{1A322B86-0C6F-4451-B07B-10B8D620FF8C}"/>
    <cellStyle name="Comma 16 2 8 2 2" xfId="33641" xr:uid="{72F3404B-738F-45C0-857B-1126A89F40CD}"/>
    <cellStyle name="Comma 16 2 8 3" xfId="24588" xr:uid="{999BE0E1-0391-4C0B-8C5C-4EB012124270}"/>
    <cellStyle name="Comma 16 2 9" xfId="9498" xr:uid="{697D53DE-E427-4323-A491-7B76FCF186C7}"/>
    <cellStyle name="Comma 16 2 9 2" xfId="27608" xr:uid="{163C35DB-98DC-4E39-8BFC-935783354123}"/>
    <cellStyle name="Comma 16 3" xfId="515" xr:uid="{2AFCE092-16F8-4E8B-A619-32910FA1A7DC}"/>
    <cellStyle name="Comma 16 3 2" xfId="648" xr:uid="{234ABD29-7A81-4EB3-BC28-8901A18DDE23}"/>
    <cellStyle name="Comma 16 3 2 2" xfId="1652" xr:uid="{BB16F8C6-6F0B-4C92-BB4D-4EB72F49A351}"/>
    <cellStyle name="Comma 16 3 2 2 2" xfId="4731" xr:uid="{3EAE1775-FA67-4B50-B5B9-732DD375A66C}"/>
    <cellStyle name="Comma 16 3 2 2 2 2" xfId="13784" xr:uid="{62E477AD-D332-451B-BA25-A935644B0D20}"/>
    <cellStyle name="Comma 16 3 2 2 2 2 2" xfId="31894" xr:uid="{A7B0B5E9-38C0-4569-B17E-209547380E9B}"/>
    <cellStyle name="Comma 16 3 2 2 2 3" xfId="22841" xr:uid="{0A9A8720-AB0F-4D73-9277-1AEA31BCE038}"/>
    <cellStyle name="Comma 16 3 2 2 3" xfId="7745" xr:uid="{69C323AE-E44C-4518-9E1B-D9E75F5926C9}"/>
    <cellStyle name="Comma 16 3 2 2 3 2" xfId="16798" xr:uid="{1524A701-48A4-40A1-8D84-5BFCD71B2240}"/>
    <cellStyle name="Comma 16 3 2 2 3 2 2" xfId="34908" xr:uid="{29868C89-D352-49EE-8C17-C12F24654F92}"/>
    <cellStyle name="Comma 16 3 2 2 3 3" xfId="25855" xr:uid="{C87535C7-1028-419E-BBE7-247EA710935E}"/>
    <cellStyle name="Comma 16 3 2 2 4" xfId="10766" xr:uid="{81EC544A-6ADE-46D9-B922-AEA1C9275DDA}"/>
    <cellStyle name="Comma 16 3 2 2 4 2" xfId="28876" xr:uid="{B2B9A747-4258-461B-943B-A157832DDED5}"/>
    <cellStyle name="Comma 16 3 2 2 5" xfId="19823" xr:uid="{8B7B01D6-D339-43F3-B5AD-FF93C616072D}"/>
    <cellStyle name="Comma 16 3 2 3" xfId="2656" xr:uid="{F71B45D0-1471-4615-988A-AF42956B88CC}"/>
    <cellStyle name="Comma 16 3 2 3 2" xfId="5735" xr:uid="{AA90FAA4-5B2E-4187-9EFE-68F61D0643EE}"/>
    <cellStyle name="Comma 16 3 2 3 2 2" xfId="14788" xr:uid="{75F675A3-C9FB-4DC2-8BB6-B0A23457663C}"/>
    <cellStyle name="Comma 16 3 2 3 2 2 2" xfId="32898" xr:uid="{FA533993-B2F2-4BAF-8C94-9EE4C99A0709}"/>
    <cellStyle name="Comma 16 3 2 3 2 3" xfId="23845" xr:uid="{3FC05F37-4BA4-460F-A461-C707BB826157}"/>
    <cellStyle name="Comma 16 3 2 3 3" xfId="8749" xr:uid="{DEEF8325-D033-43C8-83BB-E00125289963}"/>
    <cellStyle name="Comma 16 3 2 3 3 2" xfId="17802" xr:uid="{7BAB5FC1-203C-4B04-A3C6-FAEDFC93FF07}"/>
    <cellStyle name="Comma 16 3 2 3 3 2 2" xfId="35912" xr:uid="{5E676511-CFBD-438D-93C8-06A7821E65AD}"/>
    <cellStyle name="Comma 16 3 2 3 3 3" xfId="26859" xr:uid="{00F0B28D-8021-4F44-8F4E-9D470E5A3808}"/>
    <cellStyle name="Comma 16 3 2 3 4" xfId="11770" xr:uid="{6E06C826-C445-4CF0-9F88-213E65B82141}"/>
    <cellStyle name="Comma 16 3 2 3 4 2" xfId="29880" xr:uid="{7CAFF2BB-033E-4FD5-B5CA-6A15F181D380}"/>
    <cellStyle name="Comma 16 3 2 3 5" xfId="20827" xr:uid="{A70D339B-F221-43DC-B5F0-AE20A7E0CE49}"/>
    <cellStyle name="Comma 16 3 2 4" xfId="3727" xr:uid="{AD1BBA41-21A9-4346-8887-BC7B1CCBE308}"/>
    <cellStyle name="Comma 16 3 2 4 2" xfId="12780" xr:uid="{56F088D7-F55C-4469-87D3-914B85EB001B}"/>
    <cellStyle name="Comma 16 3 2 4 2 2" xfId="30890" xr:uid="{9A92A5FF-9F67-4185-8524-1D05BCFDE8C7}"/>
    <cellStyle name="Comma 16 3 2 4 3" xfId="21837" xr:uid="{46C366D1-0B08-44E4-A35F-ECC3FB631346}"/>
    <cellStyle name="Comma 16 3 2 5" xfId="6741" xr:uid="{8544CE26-3FC3-4073-990C-B51B6F5C3D5D}"/>
    <cellStyle name="Comma 16 3 2 5 2" xfId="15794" xr:uid="{961ECC99-711A-4D42-9529-D9DD540BCB9E}"/>
    <cellStyle name="Comma 16 3 2 5 2 2" xfId="33904" xr:uid="{672E67FA-7C8E-43D0-BDC8-52C85BE7E8C1}"/>
    <cellStyle name="Comma 16 3 2 5 3" xfId="24851" xr:uid="{617359E2-B837-4B5A-A3FE-CCBB2041F9E3}"/>
    <cellStyle name="Comma 16 3 2 6" xfId="9762" xr:uid="{72F2B684-A1CC-4798-90B7-EB1780169B6D}"/>
    <cellStyle name="Comma 16 3 2 6 2" xfId="27872" xr:uid="{308A2341-4897-4C25-9F07-FFADB4841886}"/>
    <cellStyle name="Comma 16 3 2 7" xfId="18819" xr:uid="{A020566D-BD52-4142-9AF9-F4B807928977}"/>
    <cellStyle name="Comma 16 3 3" xfId="649" xr:uid="{2A1156F8-5180-4C5F-8035-0538FDAAAE2E}"/>
    <cellStyle name="Comma 16 3 3 2" xfId="1653" xr:uid="{75354683-0122-4DCC-84DF-F08DEB70D7CD}"/>
    <cellStyle name="Comma 16 3 3 2 2" xfId="4732" xr:uid="{E29A42B4-DF4B-40E9-90EE-0769A7525EC7}"/>
    <cellStyle name="Comma 16 3 3 2 2 2" xfId="13785" xr:uid="{5BD88BF1-5657-425A-8183-1B72B0693E28}"/>
    <cellStyle name="Comma 16 3 3 2 2 2 2" xfId="31895" xr:uid="{93192563-E678-4246-BAD7-2010F63C53E9}"/>
    <cellStyle name="Comma 16 3 3 2 2 3" xfId="22842" xr:uid="{77B4E40D-4717-4194-9FD4-A62525837E32}"/>
    <cellStyle name="Comma 16 3 3 2 3" xfId="7746" xr:uid="{6FB1A589-D29E-476D-91FF-70155156B3B8}"/>
    <cellStyle name="Comma 16 3 3 2 3 2" xfId="16799" xr:uid="{C85D48EF-8259-49EA-BD33-31ED61CBEF2D}"/>
    <cellStyle name="Comma 16 3 3 2 3 2 2" xfId="34909" xr:uid="{003BB9DE-AF18-4DD0-9EBB-FC4C62B55296}"/>
    <cellStyle name="Comma 16 3 3 2 3 3" xfId="25856" xr:uid="{FEBC575F-0235-450C-AEFE-09AB2524BA04}"/>
    <cellStyle name="Comma 16 3 3 2 4" xfId="10767" xr:uid="{FD71D992-93ED-47D0-BBA4-E17476954572}"/>
    <cellStyle name="Comma 16 3 3 2 4 2" xfId="28877" xr:uid="{C8A651EE-4C28-4E91-B790-B789D959F025}"/>
    <cellStyle name="Comma 16 3 3 2 5" xfId="19824" xr:uid="{9E95202A-B4E0-48A7-876E-3966BB559CDC}"/>
    <cellStyle name="Comma 16 3 3 3" xfId="2657" xr:uid="{5BAFB82F-8E01-4100-9FCD-127F4A39CF6A}"/>
    <cellStyle name="Comma 16 3 3 3 2" xfId="5736" xr:uid="{022E39FF-ACB9-4ED1-9C2D-95030153FDDE}"/>
    <cellStyle name="Comma 16 3 3 3 2 2" xfId="14789" xr:uid="{EDC3C650-6046-4828-987E-94B31E86607A}"/>
    <cellStyle name="Comma 16 3 3 3 2 2 2" xfId="32899" xr:uid="{9128F3CF-8205-4603-9442-DA393CC1FDCF}"/>
    <cellStyle name="Comma 16 3 3 3 2 3" xfId="23846" xr:uid="{35563CEA-CE91-4D47-84A2-733C14C4B09C}"/>
    <cellStyle name="Comma 16 3 3 3 3" xfId="8750" xr:uid="{94E77EF2-6B4C-4B8F-BD15-D98A283FFF40}"/>
    <cellStyle name="Comma 16 3 3 3 3 2" xfId="17803" xr:uid="{8BA5EF22-59FE-46FE-BEA4-D12B3708ABE6}"/>
    <cellStyle name="Comma 16 3 3 3 3 2 2" xfId="35913" xr:uid="{D03BD463-F851-4D3A-B395-E67CDA2D0306}"/>
    <cellStyle name="Comma 16 3 3 3 3 3" xfId="26860" xr:uid="{96309E3F-2FE7-4802-B331-CBCC9D5C2780}"/>
    <cellStyle name="Comma 16 3 3 3 4" xfId="11771" xr:uid="{0E17664F-C511-4BF7-A27B-430591C59974}"/>
    <cellStyle name="Comma 16 3 3 3 4 2" xfId="29881" xr:uid="{5B297FE2-6826-4143-9612-9AEDAB3D4004}"/>
    <cellStyle name="Comma 16 3 3 3 5" xfId="20828" xr:uid="{36FDE932-3426-4416-86AC-C30DB2FECE84}"/>
    <cellStyle name="Comma 16 3 3 4" xfId="3728" xr:uid="{E1401872-AEE2-4D86-884C-8ED30129864C}"/>
    <cellStyle name="Comma 16 3 3 4 2" xfId="12781" xr:uid="{4E0C95EB-FFAB-4D25-9F16-976D775D36C1}"/>
    <cellStyle name="Comma 16 3 3 4 2 2" xfId="30891" xr:uid="{00287056-C75E-46BB-8913-5AB30E1F68D8}"/>
    <cellStyle name="Comma 16 3 3 4 3" xfId="21838" xr:uid="{967C1A4A-62C7-4788-971B-F74E9C916345}"/>
    <cellStyle name="Comma 16 3 3 5" xfId="6742" xr:uid="{798F58A2-E46E-4D8C-A293-61E007536DAF}"/>
    <cellStyle name="Comma 16 3 3 5 2" xfId="15795" xr:uid="{5964B50A-101A-4591-982E-28338049C178}"/>
    <cellStyle name="Comma 16 3 3 5 2 2" xfId="33905" xr:uid="{DC71E14A-46F3-456D-99D9-097F8351232B}"/>
    <cellStyle name="Comma 16 3 3 5 3" xfId="24852" xr:uid="{1CC9AFEA-5C98-4463-9855-B40F1CB4712E}"/>
    <cellStyle name="Comma 16 3 3 6" xfId="9763" xr:uid="{55A0AD04-8555-40D7-8E07-84B6B978DBF5}"/>
    <cellStyle name="Comma 16 3 3 6 2" xfId="27873" xr:uid="{E206A46B-6E2D-4624-AC79-200C3863DF79}"/>
    <cellStyle name="Comma 16 3 3 7" xfId="18820" xr:uid="{08508D30-47BA-4901-A7E8-FCFFA6A73220}"/>
    <cellStyle name="Comma 16 3 4" xfId="1523" xr:uid="{9BE3AEAE-C0B5-4369-95D6-85DD77D92E2D}"/>
    <cellStyle name="Comma 16 3 4 2" xfId="4602" xr:uid="{23B910DA-F5E8-432B-B832-935D8F02E4C7}"/>
    <cellStyle name="Comma 16 3 4 2 2" xfId="13655" xr:uid="{8AEA50A1-741E-4C39-BE09-1C29DBF188C9}"/>
    <cellStyle name="Comma 16 3 4 2 2 2" xfId="31765" xr:uid="{CA18C1C3-3AF5-4A0F-94A7-FA7F5428BED6}"/>
    <cellStyle name="Comma 16 3 4 2 3" xfId="22712" xr:uid="{B302BD0F-0D25-4EA5-9175-CEA4A3C7E073}"/>
    <cellStyle name="Comma 16 3 4 3" xfId="7616" xr:uid="{DB49355F-5B56-4D5F-9246-9BF12D8B6332}"/>
    <cellStyle name="Comma 16 3 4 3 2" xfId="16669" xr:uid="{CD419D86-17F2-4167-BF8D-86CB8A82A81A}"/>
    <cellStyle name="Comma 16 3 4 3 2 2" xfId="34779" xr:uid="{DDF510B4-D10A-42BC-B65D-614BE2574E43}"/>
    <cellStyle name="Comma 16 3 4 3 3" xfId="25726" xr:uid="{10DFDB2C-1973-4427-B287-7CDF092D0EB4}"/>
    <cellStyle name="Comma 16 3 4 4" xfId="10637" xr:uid="{390BB1E1-1E36-434C-8E43-A8E70938E33E}"/>
    <cellStyle name="Comma 16 3 4 4 2" xfId="28747" xr:uid="{0234AAF2-D562-412D-961A-C8612874C229}"/>
    <cellStyle name="Comma 16 3 4 5" xfId="19694" xr:uid="{A86CA1A2-D8EF-4620-B1DD-51FF65AA8FC1}"/>
    <cellStyle name="Comma 16 3 5" xfId="2527" xr:uid="{40C7B60B-C9E6-4515-9DE6-EA0E96DFD651}"/>
    <cellStyle name="Comma 16 3 5 2" xfId="5606" xr:uid="{E4595112-9BCC-4832-9FE7-50C6572E7018}"/>
    <cellStyle name="Comma 16 3 5 2 2" xfId="14659" xr:uid="{C137CA66-C10D-40BB-AD37-EE7F0FCBC29C}"/>
    <cellStyle name="Comma 16 3 5 2 2 2" xfId="32769" xr:uid="{80466ED1-3EB8-4387-AA32-70219F661848}"/>
    <cellStyle name="Comma 16 3 5 2 3" xfId="23716" xr:uid="{E66A5ACE-4A7D-483D-B45A-A744BBEB51C6}"/>
    <cellStyle name="Comma 16 3 5 3" xfId="8620" xr:uid="{F47E7403-10F4-4CE1-A64E-5EA772440968}"/>
    <cellStyle name="Comma 16 3 5 3 2" xfId="17673" xr:uid="{40122CA0-E65A-4E78-88DE-3A588EA86110}"/>
    <cellStyle name="Comma 16 3 5 3 2 2" xfId="35783" xr:uid="{933B4218-D96C-4FDC-BCBA-F77EBCD7AC0D}"/>
    <cellStyle name="Comma 16 3 5 3 3" xfId="26730" xr:uid="{95EE5B01-E85D-4EE4-9D91-EDCFE4213C4A}"/>
    <cellStyle name="Comma 16 3 5 4" xfId="11641" xr:uid="{DF274E33-770C-49FA-AADB-1FB5DDFEA6BC}"/>
    <cellStyle name="Comma 16 3 5 4 2" xfId="29751" xr:uid="{54CCDC69-9A22-450B-BCE8-1EEE3FDE63D6}"/>
    <cellStyle name="Comma 16 3 5 5" xfId="20698" xr:uid="{F539F2DC-8845-476D-BC24-7305D2DF19B0}"/>
    <cellStyle name="Comma 16 3 6" xfId="3597" xr:uid="{5A579A12-6FAD-451E-9452-FB60105772E9}"/>
    <cellStyle name="Comma 16 3 6 2" xfId="12650" xr:uid="{B39F5C27-A348-4482-8704-F41761041830}"/>
    <cellStyle name="Comma 16 3 6 2 2" xfId="30760" xr:uid="{11F45200-0A32-43B6-BEB5-6F26C53781DA}"/>
    <cellStyle name="Comma 16 3 6 3" xfId="21707" xr:uid="{8A98F5F5-0166-4AEF-B85B-CD66498D6D23}"/>
    <cellStyle name="Comma 16 3 7" xfId="6611" xr:uid="{9EEBA5C0-549A-436E-9A08-3CBB192D2DB1}"/>
    <cellStyle name="Comma 16 3 7 2" xfId="15664" xr:uid="{49897988-85A2-4561-810B-E418B722C43E}"/>
    <cellStyle name="Comma 16 3 7 2 2" xfId="33774" xr:uid="{317174CF-842B-4928-8289-FDAE85AE9AF7}"/>
    <cellStyle name="Comma 16 3 7 3" xfId="24721" xr:uid="{F0535B3B-0903-49AA-B536-B1D516FD4FF4}"/>
    <cellStyle name="Comma 16 3 8" xfId="9631" xr:uid="{92D48453-40B9-4AD0-9AF1-6B0345E8E55F}"/>
    <cellStyle name="Comma 16 3 8 2" xfId="27741" xr:uid="{B7A4E386-F5E4-4965-A20D-E96FB7185A1D}"/>
    <cellStyle name="Comma 16 3 9" xfId="18688" xr:uid="{C8DBBEF1-5F15-4B2C-A549-82409491E19C}"/>
    <cellStyle name="Comma 16 4" xfId="650" xr:uid="{CD5FCE2C-C307-45F9-A549-0D852B6D2934}"/>
    <cellStyle name="Comma 16 4 2" xfId="1654" xr:uid="{5AB96411-8A0F-45A9-9C7E-EAB69E73A0C7}"/>
    <cellStyle name="Comma 16 4 2 2" xfId="4733" xr:uid="{E14ED969-D77F-4A5A-BE80-054300EB6656}"/>
    <cellStyle name="Comma 16 4 2 2 2" xfId="13786" xr:uid="{B43BF138-65FF-4E3B-B8A8-4E391EF2F5FE}"/>
    <cellStyle name="Comma 16 4 2 2 2 2" xfId="31896" xr:uid="{0FE3D45F-B197-4CF6-BEA2-E3C6074F6CBD}"/>
    <cellStyle name="Comma 16 4 2 2 3" xfId="22843" xr:uid="{09091DF4-9FA8-42B1-9CEE-E10EAB604719}"/>
    <cellStyle name="Comma 16 4 2 3" xfId="7747" xr:uid="{5B0021DA-E4A7-4359-8A52-5618F6F8A6CC}"/>
    <cellStyle name="Comma 16 4 2 3 2" xfId="16800" xr:uid="{0292D049-37CE-45E5-BAAB-91C354D93E0D}"/>
    <cellStyle name="Comma 16 4 2 3 2 2" xfId="34910" xr:uid="{59987320-A82F-42E5-9A84-84644A06C893}"/>
    <cellStyle name="Comma 16 4 2 3 3" xfId="25857" xr:uid="{2658D7F3-29E8-49AE-9F6A-3A7D802D3490}"/>
    <cellStyle name="Comma 16 4 2 4" xfId="10768" xr:uid="{31DD9538-E54E-45F7-95ED-5AE65ADA35F6}"/>
    <cellStyle name="Comma 16 4 2 4 2" xfId="28878" xr:uid="{C746FA92-A124-43F7-BA48-BF7B75874B4F}"/>
    <cellStyle name="Comma 16 4 2 5" xfId="19825" xr:uid="{56D1ADB4-A85F-4DC6-AB39-DC9F21AC0787}"/>
    <cellStyle name="Comma 16 4 3" xfId="2658" xr:uid="{A43FE7AB-6D57-4A77-A0D2-2CAD37DE2C60}"/>
    <cellStyle name="Comma 16 4 3 2" xfId="5737" xr:uid="{E50128D9-41AA-4D94-8239-88EA3B238583}"/>
    <cellStyle name="Comma 16 4 3 2 2" xfId="14790" xr:uid="{C77F67FE-B6F9-4B9C-9DFD-C1CDCAA24839}"/>
    <cellStyle name="Comma 16 4 3 2 2 2" xfId="32900" xr:uid="{A87FE04B-A945-434C-882D-87B0D2665E37}"/>
    <cellStyle name="Comma 16 4 3 2 3" xfId="23847" xr:uid="{2C05D925-92C2-4205-B2CA-0AA70E4BC808}"/>
    <cellStyle name="Comma 16 4 3 3" xfId="8751" xr:uid="{627AB477-9434-4451-A0B1-6B685337EBCE}"/>
    <cellStyle name="Comma 16 4 3 3 2" xfId="17804" xr:uid="{D06BC2A4-4547-4463-BC9C-E08F31A9A2B1}"/>
    <cellStyle name="Comma 16 4 3 3 2 2" xfId="35914" xr:uid="{C8199C32-B40B-4343-B559-0E12621DBE1F}"/>
    <cellStyle name="Comma 16 4 3 3 3" xfId="26861" xr:uid="{FD32469F-D142-4671-82D4-64F33D63BD65}"/>
    <cellStyle name="Comma 16 4 3 4" xfId="11772" xr:uid="{B832663C-7940-4913-B1F8-C0EDADE5193C}"/>
    <cellStyle name="Comma 16 4 3 4 2" xfId="29882" xr:uid="{E7D41523-04DD-4E84-8ED3-880B517EE7E9}"/>
    <cellStyle name="Comma 16 4 3 5" xfId="20829" xr:uid="{4CB76A21-CE50-4DD4-96B5-302943311078}"/>
    <cellStyle name="Comma 16 4 4" xfId="3729" xr:uid="{6099D7DB-7FA3-4945-BEBE-B18988060B3C}"/>
    <cellStyle name="Comma 16 4 4 2" xfId="12782" xr:uid="{8E6C86D3-EE8B-45BF-AFA2-EE3C818A7DE0}"/>
    <cellStyle name="Comma 16 4 4 2 2" xfId="30892" xr:uid="{AF8763E6-DA0E-411B-B501-75D1C9729ABE}"/>
    <cellStyle name="Comma 16 4 4 3" xfId="21839" xr:uid="{2D31C32F-208A-4614-82AF-5E8663BAF3F2}"/>
    <cellStyle name="Comma 16 4 5" xfId="6743" xr:uid="{3F1E4E9B-38E6-4243-87A4-1C0A12FDFFE4}"/>
    <cellStyle name="Comma 16 4 5 2" xfId="15796" xr:uid="{304B828C-1B75-4952-926D-EBCF35FBA5C6}"/>
    <cellStyle name="Comma 16 4 5 2 2" xfId="33906" xr:uid="{931803A8-52CC-4BBB-8015-E7D402ED9168}"/>
    <cellStyle name="Comma 16 4 5 3" xfId="24853" xr:uid="{295FFBE2-3CEE-4DB2-95FF-2F7D435E26DC}"/>
    <cellStyle name="Comma 16 4 6" xfId="9764" xr:uid="{7DE568DC-9E50-496A-BEA0-D0EEB76B4D09}"/>
    <cellStyle name="Comma 16 4 6 2" xfId="27874" xr:uid="{FD083261-70EA-476B-93D6-3C7EB9CB53F6}"/>
    <cellStyle name="Comma 16 4 7" xfId="18821" xr:uid="{1AF4D34D-B433-48ED-BC69-13CD0E5AD5AE}"/>
    <cellStyle name="Comma 16 5" xfId="651" xr:uid="{A09CDE73-5C13-43B4-B6A4-19840F354E2E}"/>
    <cellStyle name="Comma 16 5 2" xfId="1655" xr:uid="{6C6CE18F-3329-4983-9A7F-E4D50B60AC6B}"/>
    <cellStyle name="Comma 16 5 2 2" xfId="4734" xr:uid="{415B65FF-FF1D-45FC-8A43-2BD788DD6B6B}"/>
    <cellStyle name="Comma 16 5 2 2 2" xfId="13787" xr:uid="{79E7BD00-944F-4482-8588-3BF430599873}"/>
    <cellStyle name="Comma 16 5 2 2 2 2" xfId="31897" xr:uid="{DD3B00F9-4985-4003-9866-FD152B7A08EF}"/>
    <cellStyle name="Comma 16 5 2 2 3" xfId="22844" xr:uid="{EDF763F4-5F56-49A8-B3AA-C4FBF3506B9A}"/>
    <cellStyle name="Comma 16 5 2 3" xfId="7748" xr:uid="{DAAFB432-FF86-4B33-8035-30982D959F7D}"/>
    <cellStyle name="Comma 16 5 2 3 2" xfId="16801" xr:uid="{1B6EEEBD-762B-4A39-9AD3-407980DD7835}"/>
    <cellStyle name="Comma 16 5 2 3 2 2" xfId="34911" xr:uid="{7E54A9AF-A755-4918-9698-60EB25FB647C}"/>
    <cellStyle name="Comma 16 5 2 3 3" xfId="25858" xr:uid="{A5079968-076F-414E-83CD-5EFC3CC867E6}"/>
    <cellStyle name="Comma 16 5 2 4" xfId="10769" xr:uid="{7E208C51-8619-4A22-A556-284AA1501296}"/>
    <cellStyle name="Comma 16 5 2 4 2" xfId="28879" xr:uid="{F30B326C-76E7-4E1D-9293-899CE428B7AC}"/>
    <cellStyle name="Comma 16 5 2 5" xfId="19826" xr:uid="{72D6CADF-8236-4324-9E61-B21BF1879AFB}"/>
    <cellStyle name="Comma 16 5 3" xfId="2659" xr:uid="{9C8C9D84-22AC-4D27-B224-BB9562927078}"/>
    <cellStyle name="Comma 16 5 3 2" xfId="5738" xr:uid="{E26D1552-DCA7-4707-AC0F-D081150A63C7}"/>
    <cellStyle name="Comma 16 5 3 2 2" xfId="14791" xr:uid="{83A4E6A4-6D4E-4C37-9F21-03268D966DBB}"/>
    <cellStyle name="Comma 16 5 3 2 2 2" xfId="32901" xr:uid="{467FD1BD-4967-4780-ACDD-E19BDC282797}"/>
    <cellStyle name="Comma 16 5 3 2 3" xfId="23848" xr:uid="{3ACF2442-E6FF-422C-943D-0CDB20BFC57A}"/>
    <cellStyle name="Comma 16 5 3 3" xfId="8752" xr:uid="{718B75A8-AD7C-4BB9-9CCC-FAAD9890CD82}"/>
    <cellStyle name="Comma 16 5 3 3 2" xfId="17805" xr:uid="{3674681F-5B1C-4407-B8D1-A8AAABD2CC09}"/>
    <cellStyle name="Comma 16 5 3 3 2 2" xfId="35915" xr:uid="{8A2193DF-50C9-4D7C-84C6-B1C356004191}"/>
    <cellStyle name="Comma 16 5 3 3 3" xfId="26862" xr:uid="{3E4E1437-FE3F-4337-B660-59D5E60C2AFB}"/>
    <cellStyle name="Comma 16 5 3 4" xfId="11773" xr:uid="{F7B056D6-0A02-4F23-A30E-18B3D1CE4672}"/>
    <cellStyle name="Comma 16 5 3 4 2" xfId="29883" xr:uid="{BBC0667B-BE7B-4A4C-ACA7-1190152A6ECB}"/>
    <cellStyle name="Comma 16 5 3 5" xfId="20830" xr:uid="{B0527B70-85CB-4FAA-9002-22DB287C25A8}"/>
    <cellStyle name="Comma 16 5 4" xfId="3730" xr:uid="{C0A11A77-C964-4997-B101-44957430931C}"/>
    <cellStyle name="Comma 16 5 4 2" xfId="12783" xr:uid="{A1F6B848-9EB3-4EBE-AFC6-DB402477D2E2}"/>
    <cellStyle name="Comma 16 5 4 2 2" xfId="30893" xr:uid="{938943EE-6E97-418A-A9F1-491979D906B0}"/>
    <cellStyle name="Comma 16 5 4 3" xfId="21840" xr:uid="{3E6B83EF-CCF7-49FB-BE84-D52BC11BEFF1}"/>
    <cellStyle name="Comma 16 5 5" xfId="6744" xr:uid="{AF0A8CCB-B54F-4952-9665-F40120471501}"/>
    <cellStyle name="Comma 16 5 5 2" xfId="15797" xr:uid="{3B79B24D-D649-46C1-97FF-65A80A15D280}"/>
    <cellStyle name="Comma 16 5 5 2 2" xfId="33907" xr:uid="{4AC85059-D839-40AF-810B-ED96E7DC2E62}"/>
    <cellStyle name="Comma 16 5 5 3" xfId="24854" xr:uid="{21B9E482-D4B2-4D95-B571-37B19B64908E}"/>
    <cellStyle name="Comma 16 5 6" xfId="9765" xr:uid="{67C145AC-98C2-4102-AA9D-4F68E50602C8}"/>
    <cellStyle name="Comma 16 5 6 2" xfId="27875" xr:uid="{BD2D91C2-DBE5-41EF-822C-F7FF501E7552}"/>
    <cellStyle name="Comma 16 5 7" xfId="18822" xr:uid="{06368DC8-FDBA-478E-A223-FAB1788EC96B}"/>
    <cellStyle name="Comma 16 6" xfId="1352" xr:uid="{9A19E834-1E00-46F1-A751-DD54E885D6D6}"/>
    <cellStyle name="Comma 16 6 2" xfId="4431" xr:uid="{E46ACB6B-B2A2-4C9B-9E5F-C55E6E5E3274}"/>
    <cellStyle name="Comma 16 6 2 2" xfId="13484" xr:uid="{6EE88AE1-1148-4158-9AC2-7224F8CCB648}"/>
    <cellStyle name="Comma 16 6 2 2 2" xfId="31594" xr:uid="{496AB2B5-2D92-4C31-ABF7-72648C69CD65}"/>
    <cellStyle name="Comma 16 6 2 3" xfId="22541" xr:uid="{31E36423-0778-42F7-9C12-888EAB43F6E5}"/>
    <cellStyle name="Comma 16 6 3" xfId="7445" xr:uid="{EAFEC72C-D66F-44A2-9B04-B9F16EA4D8FD}"/>
    <cellStyle name="Comma 16 6 3 2" xfId="16498" xr:uid="{EFB7704E-3E8E-4BA7-A95E-C7E7FFE422B9}"/>
    <cellStyle name="Comma 16 6 3 2 2" xfId="34608" xr:uid="{AC43DCFC-5E7D-4AC9-A113-9E50A77BC338}"/>
    <cellStyle name="Comma 16 6 3 3" xfId="25555" xr:uid="{4A9429C5-91BD-4581-8427-C6E5FB3B2DFF}"/>
    <cellStyle name="Comma 16 6 4" xfId="10466" xr:uid="{540DAD1F-A2BA-45BA-90D6-C1B1FB5616C4}"/>
    <cellStyle name="Comma 16 6 4 2" xfId="28576" xr:uid="{20FB5940-F4DA-4570-9C6B-3CF2A4A2BA04}"/>
    <cellStyle name="Comma 16 6 5" xfId="19523" xr:uid="{E96EC6EA-A796-4874-BD1F-092013C6E32C}"/>
    <cellStyle name="Comma 16 7" xfId="2356" xr:uid="{5C220FCB-6C44-4DEF-B7F6-B90B538738A4}"/>
    <cellStyle name="Comma 16 7 2" xfId="5435" xr:uid="{4B5330BD-B9B3-4202-975B-E774830AE220}"/>
    <cellStyle name="Comma 16 7 2 2" xfId="14488" xr:uid="{E6E72C5B-B09C-4A4A-97C8-289F48F82C5D}"/>
    <cellStyle name="Comma 16 7 2 2 2" xfId="32598" xr:uid="{E94A189D-6B9A-4B48-A45D-5876DAB322CF}"/>
    <cellStyle name="Comma 16 7 2 3" xfId="23545" xr:uid="{9A8C546A-4C6F-4AD3-B9A0-34213FC8560A}"/>
    <cellStyle name="Comma 16 7 3" xfId="8449" xr:uid="{EB99311B-243C-41C5-8FAE-E9B8424D0FA1}"/>
    <cellStyle name="Comma 16 7 3 2" xfId="17502" xr:uid="{828C627E-1292-4940-AAB0-99D92E385C90}"/>
    <cellStyle name="Comma 16 7 3 2 2" xfId="35612" xr:uid="{51AA7383-DE7B-47C2-8F55-B3C58410488C}"/>
    <cellStyle name="Comma 16 7 3 3" xfId="26559" xr:uid="{D39B4918-9495-45C6-98DD-2F96D1E98952}"/>
    <cellStyle name="Comma 16 7 4" xfId="11470" xr:uid="{C9144D6D-669B-4B0B-93DC-A87BC1CD792D}"/>
    <cellStyle name="Comma 16 7 4 2" xfId="29580" xr:uid="{977C388B-F775-4556-BCA2-F795CE468BAA}"/>
    <cellStyle name="Comma 16 7 5" xfId="20527" xr:uid="{7B790FD3-177C-4C45-8FAB-53F7CAF85C94}"/>
    <cellStyle name="Comma 16 8" xfId="3425" xr:uid="{8CABB9B4-AD9A-4C94-B0EF-6383EAC24088}"/>
    <cellStyle name="Comma 16 8 2" xfId="12478" xr:uid="{48249F85-4C65-4391-9AAE-C65D758477AB}"/>
    <cellStyle name="Comma 16 8 2 2" xfId="30588" xr:uid="{EF503794-6789-4455-AE0F-9FC42AD73AB5}"/>
    <cellStyle name="Comma 16 8 3" xfId="21535" xr:uid="{5F47E6B0-36D0-456B-8276-3A1177A18A66}"/>
    <cellStyle name="Comma 16 9" xfId="6439" xr:uid="{554AEF14-32EF-4B7E-B133-751DE6FD8AA7}"/>
    <cellStyle name="Comma 16 9 2" xfId="15492" xr:uid="{B6B8CD16-3FD2-428F-8FF8-5F4CC47B1EAA}"/>
    <cellStyle name="Comma 16 9 2 2" xfId="33602" xr:uid="{C63C2581-0045-4203-8465-7C9C70E310B5}"/>
    <cellStyle name="Comma 16 9 3" xfId="24549" xr:uid="{879C4170-062E-4951-8D93-CC555600F1C5}"/>
    <cellStyle name="Comma 17" xfId="209" xr:uid="{5A4F4571-E107-4241-A623-B37D64C1F75D}"/>
    <cellStyle name="Comma 17 10" xfId="9437" xr:uid="{8EF186F9-929D-4CBF-8CAA-03DC0FFAEAA9}"/>
    <cellStyle name="Comma 17 10 2" xfId="27547" xr:uid="{87ACE48A-F5E7-4BB7-ADD3-5C896E8965E3}"/>
    <cellStyle name="Comma 17 11" xfId="18494" xr:uid="{DF5838F2-663E-441A-AB89-114826EBCD17}"/>
    <cellStyle name="Comma 17 2" xfId="335" xr:uid="{8F74507B-C33E-45AF-96BE-6E05CCF4DF4F}"/>
    <cellStyle name="Comma 17 2 10" xfId="18533" xr:uid="{17AEAC81-4C5E-493D-B070-F91F8363EB17}"/>
    <cellStyle name="Comma 17 2 2" xfId="533" xr:uid="{1091FEE1-DEBC-436A-B950-3618AAA4E983}"/>
    <cellStyle name="Comma 17 2 2 2" xfId="652" xr:uid="{20B3A9A8-45AD-4212-BF69-9B00DCA5103D}"/>
    <cellStyle name="Comma 17 2 2 2 2" xfId="1656" xr:uid="{F29965EB-A421-4E0C-883D-96E53FB5516B}"/>
    <cellStyle name="Comma 17 2 2 2 2 2" xfId="4735" xr:uid="{156B7AF9-457B-4154-8C7B-9EEC3887DC53}"/>
    <cellStyle name="Comma 17 2 2 2 2 2 2" xfId="13788" xr:uid="{ABED6DB5-6B9E-432D-8C15-4B6F1180B2E5}"/>
    <cellStyle name="Comma 17 2 2 2 2 2 2 2" xfId="31898" xr:uid="{1C3A5ADA-8DCC-4F8A-A8FE-19304FE2E0F6}"/>
    <cellStyle name="Comma 17 2 2 2 2 2 3" xfId="22845" xr:uid="{961DD1F4-F4F6-4555-B24E-4F95C6114F61}"/>
    <cellStyle name="Comma 17 2 2 2 2 3" xfId="7749" xr:uid="{15B7464D-B80D-4CE7-9435-B81F4E561B18}"/>
    <cellStyle name="Comma 17 2 2 2 2 3 2" xfId="16802" xr:uid="{B8870D31-9E90-4109-864E-31C218C86E1C}"/>
    <cellStyle name="Comma 17 2 2 2 2 3 2 2" xfId="34912" xr:uid="{C3CEB170-B876-4CB9-9111-B898E5960CD2}"/>
    <cellStyle name="Comma 17 2 2 2 2 3 3" xfId="25859" xr:uid="{695BBA78-99A3-4907-A28D-47CF77865A1F}"/>
    <cellStyle name="Comma 17 2 2 2 2 4" xfId="10770" xr:uid="{924818C6-62D9-4C0A-9E73-C97CF5D81B70}"/>
    <cellStyle name="Comma 17 2 2 2 2 4 2" xfId="28880" xr:uid="{7562645D-96F3-40DC-97CD-42774475242E}"/>
    <cellStyle name="Comma 17 2 2 2 2 5" xfId="19827" xr:uid="{95A2EC5A-575E-4CED-8A1D-F4E3D94EDFD7}"/>
    <cellStyle name="Comma 17 2 2 2 3" xfId="2660" xr:uid="{40C26F81-8C83-471E-BC94-CC914AB64013}"/>
    <cellStyle name="Comma 17 2 2 2 3 2" xfId="5739" xr:uid="{4C410A77-253A-4CB3-BCA9-71DAFE5D5CB0}"/>
    <cellStyle name="Comma 17 2 2 2 3 2 2" xfId="14792" xr:uid="{8BAFEF4F-1291-4C66-87F4-493B8B6283EA}"/>
    <cellStyle name="Comma 17 2 2 2 3 2 2 2" xfId="32902" xr:uid="{341D8012-1C40-46A9-A608-85FCDE98B584}"/>
    <cellStyle name="Comma 17 2 2 2 3 2 3" xfId="23849" xr:uid="{6D1E4157-8BF3-4C07-9138-3A0A5F81E2F9}"/>
    <cellStyle name="Comma 17 2 2 2 3 3" xfId="8753" xr:uid="{9F59F035-08EE-45B3-AE76-F23F71318C10}"/>
    <cellStyle name="Comma 17 2 2 2 3 3 2" xfId="17806" xr:uid="{620B048B-D49E-4CF2-ACED-47A55138812D}"/>
    <cellStyle name="Comma 17 2 2 2 3 3 2 2" xfId="35916" xr:uid="{E388C4D8-962A-4EBF-B99F-3064EEBA581E}"/>
    <cellStyle name="Comma 17 2 2 2 3 3 3" xfId="26863" xr:uid="{EEF48BD1-896C-4DF5-85D3-B9A21A01A010}"/>
    <cellStyle name="Comma 17 2 2 2 3 4" xfId="11774" xr:uid="{D9C00245-F706-493A-8CB2-487127E6A698}"/>
    <cellStyle name="Comma 17 2 2 2 3 4 2" xfId="29884" xr:uid="{206EAC43-97ED-4728-A9D7-B47E1C801601}"/>
    <cellStyle name="Comma 17 2 2 2 3 5" xfId="20831" xr:uid="{CEC7F978-3592-4132-86B9-E77EAEDF8817}"/>
    <cellStyle name="Comma 17 2 2 2 4" xfId="3731" xr:uid="{50045D58-9F72-4FEB-BB07-B2631E21CDC4}"/>
    <cellStyle name="Comma 17 2 2 2 4 2" xfId="12784" xr:uid="{D8E621DB-A8CF-4C3D-A570-EDAD097C90FA}"/>
    <cellStyle name="Comma 17 2 2 2 4 2 2" xfId="30894" xr:uid="{8C773150-1C66-4927-95E0-403B876D0AAE}"/>
    <cellStyle name="Comma 17 2 2 2 4 3" xfId="21841" xr:uid="{7E28A4B1-0FB1-4469-8C38-4E8215EF78CE}"/>
    <cellStyle name="Comma 17 2 2 2 5" xfId="6745" xr:uid="{91C44D6C-E690-493A-A9D1-2636D2AD3A42}"/>
    <cellStyle name="Comma 17 2 2 2 5 2" xfId="15798" xr:uid="{F4E395F3-49BC-47A6-A9F0-81B0AFE07FF1}"/>
    <cellStyle name="Comma 17 2 2 2 5 2 2" xfId="33908" xr:uid="{30AAAD1C-65EB-48EF-AE9D-72138DB19F74}"/>
    <cellStyle name="Comma 17 2 2 2 5 3" xfId="24855" xr:uid="{2DA5CC13-33A3-49DE-839B-3EF940720B49}"/>
    <cellStyle name="Comma 17 2 2 2 6" xfId="9766" xr:uid="{BDAC7FC0-F87A-4FB8-90D8-9F4278EE3FC3}"/>
    <cellStyle name="Comma 17 2 2 2 6 2" xfId="27876" xr:uid="{A7FE8561-67F6-48E3-954B-BFEE2E124EAC}"/>
    <cellStyle name="Comma 17 2 2 2 7" xfId="18823" xr:uid="{4E9D45EC-7445-4213-A74C-CE517619F4DD}"/>
    <cellStyle name="Comma 17 2 2 3" xfId="653" xr:uid="{2977F82C-B646-4C64-A13C-E7E2891DF442}"/>
    <cellStyle name="Comma 17 2 2 3 2" xfId="1657" xr:uid="{4699D527-8509-4CB2-A908-8DA5B5A6BCAC}"/>
    <cellStyle name="Comma 17 2 2 3 2 2" xfId="4736" xr:uid="{15597CDB-5CCD-41D6-8C41-AAB5E86F477E}"/>
    <cellStyle name="Comma 17 2 2 3 2 2 2" xfId="13789" xr:uid="{9741BBCD-6E6B-46E6-B070-9A5575EB2A29}"/>
    <cellStyle name="Comma 17 2 2 3 2 2 2 2" xfId="31899" xr:uid="{452F1D4E-FA25-4129-BD03-35643E8FD7DC}"/>
    <cellStyle name="Comma 17 2 2 3 2 2 3" xfId="22846" xr:uid="{50FA8A62-61C6-43D9-A60D-6136FF6D0388}"/>
    <cellStyle name="Comma 17 2 2 3 2 3" xfId="7750" xr:uid="{FCAD4C6F-2EE1-4AAA-8092-768B711C88BD}"/>
    <cellStyle name="Comma 17 2 2 3 2 3 2" xfId="16803" xr:uid="{E691AB17-62C1-4578-8F78-E1316E88D001}"/>
    <cellStyle name="Comma 17 2 2 3 2 3 2 2" xfId="34913" xr:uid="{2C0A7D60-50BE-45D6-B2E1-D6DC0CA1544D}"/>
    <cellStyle name="Comma 17 2 2 3 2 3 3" xfId="25860" xr:uid="{2A73D86F-E480-4791-9793-2458F91A8740}"/>
    <cellStyle name="Comma 17 2 2 3 2 4" xfId="10771" xr:uid="{E8BB4DB8-107D-4EF0-B5DC-B135AC91293A}"/>
    <cellStyle name="Comma 17 2 2 3 2 4 2" xfId="28881" xr:uid="{62E7F157-E61E-4128-B30B-1755A7BF1427}"/>
    <cellStyle name="Comma 17 2 2 3 2 5" xfId="19828" xr:uid="{14BA17E7-8DC0-48CC-916A-E071BB93A8AA}"/>
    <cellStyle name="Comma 17 2 2 3 3" xfId="2661" xr:uid="{A3614914-6C9B-4808-AB41-75707B263E70}"/>
    <cellStyle name="Comma 17 2 2 3 3 2" xfId="5740" xr:uid="{6C938C2E-37CC-4629-8919-4BF7C356C344}"/>
    <cellStyle name="Comma 17 2 2 3 3 2 2" xfId="14793" xr:uid="{548F9C16-4A92-48CD-AE79-8AC3F781B4DE}"/>
    <cellStyle name="Comma 17 2 2 3 3 2 2 2" xfId="32903" xr:uid="{7130FDEF-2DC4-4164-BA8D-431E4669877E}"/>
    <cellStyle name="Comma 17 2 2 3 3 2 3" xfId="23850" xr:uid="{1E350749-235E-49D4-9C5B-DA79A98E8DA6}"/>
    <cellStyle name="Comma 17 2 2 3 3 3" xfId="8754" xr:uid="{8FEAAE4E-E6FE-43B7-B9F6-A2D081F8F705}"/>
    <cellStyle name="Comma 17 2 2 3 3 3 2" xfId="17807" xr:uid="{0EFACCCF-B8A9-40C5-A47F-E95A772FCCA8}"/>
    <cellStyle name="Comma 17 2 2 3 3 3 2 2" xfId="35917" xr:uid="{83797CE7-9FA2-4CCB-8D0A-4238A14BB2AD}"/>
    <cellStyle name="Comma 17 2 2 3 3 3 3" xfId="26864" xr:uid="{6A819479-73B2-4DA5-B2DA-8F81F8C90C23}"/>
    <cellStyle name="Comma 17 2 2 3 3 4" xfId="11775" xr:uid="{07C109CD-48AD-4B88-BCB0-ABA9E71021BF}"/>
    <cellStyle name="Comma 17 2 2 3 3 4 2" xfId="29885" xr:uid="{EC873FA6-8A46-4283-9171-62E5DD2BDC6C}"/>
    <cellStyle name="Comma 17 2 2 3 3 5" xfId="20832" xr:uid="{AAF20AAF-C0A7-4DC0-AA4B-9B246CECA137}"/>
    <cellStyle name="Comma 17 2 2 3 4" xfId="3732" xr:uid="{F4DE7F5D-F81F-4FC7-BB31-46FF6B7BB81D}"/>
    <cellStyle name="Comma 17 2 2 3 4 2" xfId="12785" xr:uid="{895DB532-E8CC-4B8E-8BEE-B5B7274647CE}"/>
    <cellStyle name="Comma 17 2 2 3 4 2 2" xfId="30895" xr:uid="{A2691BD1-A41C-4B54-880D-49ED2E907466}"/>
    <cellStyle name="Comma 17 2 2 3 4 3" xfId="21842" xr:uid="{C10716AA-C2DD-4FE2-94E6-806722B1CC5C}"/>
    <cellStyle name="Comma 17 2 2 3 5" xfId="6746" xr:uid="{242ACD44-B197-4B59-8CAD-1AB0BC795D9B}"/>
    <cellStyle name="Comma 17 2 2 3 5 2" xfId="15799" xr:uid="{46E64177-788A-46CF-B9AB-2EEFD68CCA4B}"/>
    <cellStyle name="Comma 17 2 2 3 5 2 2" xfId="33909" xr:uid="{CC21E145-A8F3-4126-885C-4EE6B467B359}"/>
    <cellStyle name="Comma 17 2 2 3 5 3" xfId="24856" xr:uid="{D33F5B07-35A0-4740-81B1-05850FEB432C}"/>
    <cellStyle name="Comma 17 2 2 3 6" xfId="9767" xr:uid="{186FB082-22C1-4F89-8C8C-A13765E5A851}"/>
    <cellStyle name="Comma 17 2 2 3 6 2" xfId="27877" xr:uid="{3E532B96-CF61-4FCA-924A-CBC1E72F60F8}"/>
    <cellStyle name="Comma 17 2 2 3 7" xfId="18824" xr:uid="{61E91824-4ADB-4ED2-AF8E-2FBFACA77109}"/>
    <cellStyle name="Comma 17 2 2 4" xfId="1540" xr:uid="{E55567C3-A308-4AF3-99F5-4B280419957A}"/>
    <cellStyle name="Comma 17 2 2 4 2" xfId="4619" xr:uid="{28504019-25E5-409A-B622-2785D6368127}"/>
    <cellStyle name="Comma 17 2 2 4 2 2" xfId="13672" xr:uid="{F5D70FAF-99B3-480C-8C5A-BAF098FC151A}"/>
    <cellStyle name="Comma 17 2 2 4 2 2 2" xfId="31782" xr:uid="{CE262D46-B6BD-4B73-943F-09528E8D19A0}"/>
    <cellStyle name="Comma 17 2 2 4 2 3" xfId="22729" xr:uid="{519DD0B9-5869-4423-A693-86E70F48D972}"/>
    <cellStyle name="Comma 17 2 2 4 3" xfId="7633" xr:uid="{D561A704-E2C5-4D26-BA71-F34462FA05E0}"/>
    <cellStyle name="Comma 17 2 2 4 3 2" xfId="16686" xr:uid="{8560437C-FB78-4025-95B7-6CCDC4A42A74}"/>
    <cellStyle name="Comma 17 2 2 4 3 2 2" xfId="34796" xr:uid="{31E379A7-BFDC-4D85-B311-4CC3E2327378}"/>
    <cellStyle name="Comma 17 2 2 4 3 3" xfId="25743" xr:uid="{9EB6F1E1-6D64-42A7-A7D7-AA2531AC63FD}"/>
    <cellStyle name="Comma 17 2 2 4 4" xfId="10654" xr:uid="{C54A1487-13B9-4C7D-A800-98B8103156AD}"/>
    <cellStyle name="Comma 17 2 2 4 4 2" xfId="28764" xr:uid="{D270DC6C-097D-48FD-82A8-83C3BC90F21C}"/>
    <cellStyle name="Comma 17 2 2 4 5" xfId="19711" xr:uid="{0244EFE2-BDE8-4C43-A3B2-695D68D6CB05}"/>
    <cellStyle name="Comma 17 2 2 5" xfId="2544" xr:uid="{D71E2689-AF43-425C-A253-F969FAC2882A}"/>
    <cellStyle name="Comma 17 2 2 5 2" xfId="5623" xr:uid="{437701ED-50FF-4B89-93AE-E1E9D9159FDD}"/>
    <cellStyle name="Comma 17 2 2 5 2 2" xfId="14676" xr:uid="{CD1A0423-C4C1-4287-91B0-026F896B7C0F}"/>
    <cellStyle name="Comma 17 2 2 5 2 2 2" xfId="32786" xr:uid="{1E9AF892-D027-4F35-8B34-DCFC39C993F9}"/>
    <cellStyle name="Comma 17 2 2 5 2 3" xfId="23733" xr:uid="{C5D3B053-FA22-4401-BC3F-C1980B6EFB28}"/>
    <cellStyle name="Comma 17 2 2 5 3" xfId="8637" xr:uid="{F5918E38-EE1F-408F-B252-89C783F0BD08}"/>
    <cellStyle name="Comma 17 2 2 5 3 2" xfId="17690" xr:uid="{48FE696D-191B-4CED-8886-517494A80F02}"/>
    <cellStyle name="Comma 17 2 2 5 3 2 2" xfId="35800" xr:uid="{360B38EC-FB04-4243-A9EA-EDDD6AD9D3C6}"/>
    <cellStyle name="Comma 17 2 2 5 3 3" xfId="26747" xr:uid="{FBF935B9-AA0D-4076-8AA6-B4B25C3D9C8E}"/>
    <cellStyle name="Comma 17 2 2 5 4" xfId="11658" xr:uid="{E8EA2060-6BDF-48A3-8CC5-F68799CE0755}"/>
    <cellStyle name="Comma 17 2 2 5 4 2" xfId="29768" xr:uid="{1F3DAA42-1364-4175-8ECA-A5833D52FEA5}"/>
    <cellStyle name="Comma 17 2 2 5 5" xfId="20715" xr:uid="{8FA1F107-17EA-4136-81BD-A2017A273CF8}"/>
    <cellStyle name="Comma 17 2 2 6" xfId="3614" xr:uid="{951F47E8-2D1A-4B67-95AC-29FD936AB627}"/>
    <cellStyle name="Comma 17 2 2 6 2" xfId="12667" xr:uid="{A465F840-73CC-4633-850D-4D40BDCF1CC2}"/>
    <cellStyle name="Comma 17 2 2 6 2 2" xfId="30777" xr:uid="{F608888C-297E-423E-BEE7-0C26E915551A}"/>
    <cellStyle name="Comma 17 2 2 6 3" xfId="21724" xr:uid="{C6EFB111-4A17-41C9-A0EC-05C7E71746FD}"/>
    <cellStyle name="Comma 17 2 2 7" xfId="6628" xr:uid="{D632EA6B-21E7-4A2D-A63C-8E8DECDD019B}"/>
    <cellStyle name="Comma 17 2 2 7 2" xfId="15681" xr:uid="{A4E480FC-5AB4-45ED-BE8C-67020F19E042}"/>
    <cellStyle name="Comma 17 2 2 7 2 2" xfId="33791" xr:uid="{175F8133-0466-4C1B-BCD8-4A2EDC3217C7}"/>
    <cellStyle name="Comma 17 2 2 7 3" xfId="24738" xr:uid="{F6CF2F71-EA77-45C6-8DB2-487DD3B397EF}"/>
    <cellStyle name="Comma 17 2 2 8" xfId="9648" xr:uid="{E7ED1425-686D-444A-9D6B-192A7087D994}"/>
    <cellStyle name="Comma 17 2 2 8 2" xfId="27758" xr:uid="{C38EF845-6E44-4EC4-AE09-B9A9D58B2C23}"/>
    <cellStyle name="Comma 17 2 2 9" xfId="18705" xr:uid="{4F5D8A4B-65D7-42B4-AAF1-02A62EFC2BD1}"/>
    <cellStyle name="Comma 17 2 3" xfId="654" xr:uid="{D0486C5A-885E-451C-A081-5B37C76707F4}"/>
    <cellStyle name="Comma 17 2 3 2" xfId="1658" xr:uid="{79CFCFAD-2B82-442D-9AFB-9702E8F28504}"/>
    <cellStyle name="Comma 17 2 3 2 2" xfId="4737" xr:uid="{22439421-FF32-402F-85CA-5140E76EE2B4}"/>
    <cellStyle name="Comma 17 2 3 2 2 2" xfId="13790" xr:uid="{0CD74EEA-24C0-472B-B5B7-40D3C7A77A85}"/>
    <cellStyle name="Comma 17 2 3 2 2 2 2" xfId="31900" xr:uid="{69DF8200-0109-4312-93B4-310C223F6453}"/>
    <cellStyle name="Comma 17 2 3 2 2 3" xfId="22847" xr:uid="{38015EC1-40A0-4427-AB9F-4210C0D8053D}"/>
    <cellStyle name="Comma 17 2 3 2 3" xfId="7751" xr:uid="{D33FF421-B9E2-41D4-BCEE-D296496DA6EE}"/>
    <cellStyle name="Comma 17 2 3 2 3 2" xfId="16804" xr:uid="{0365C2C8-0ADE-41DC-9CD0-AE3A195B8B91}"/>
    <cellStyle name="Comma 17 2 3 2 3 2 2" xfId="34914" xr:uid="{10A3F812-4A55-4D44-8E14-E8A9C326F200}"/>
    <cellStyle name="Comma 17 2 3 2 3 3" xfId="25861" xr:uid="{8CCE987E-0DDF-4B32-A610-A25E1641C067}"/>
    <cellStyle name="Comma 17 2 3 2 4" xfId="10772" xr:uid="{65350E2B-CB16-4EEA-9BFF-3D59E6B4B61A}"/>
    <cellStyle name="Comma 17 2 3 2 4 2" xfId="28882" xr:uid="{31442490-9CFB-4C76-B8E7-3E1EEAAA7541}"/>
    <cellStyle name="Comma 17 2 3 2 5" xfId="19829" xr:uid="{5719BF43-11C9-4B8B-9F41-ACCDCFA8C6FC}"/>
    <cellStyle name="Comma 17 2 3 3" xfId="2662" xr:uid="{0E70A99C-659F-4251-90CA-0F02B59EB407}"/>
    <cellStyle name="Comma 17 2 3 3 2" xfId="5741" xr:uid="{4362CF31-C3B5-42DE-A82C-8772DE30A140}"/>
    <cellStyle name="Comma 17 2 3 3 2 2" xfId="14794" xr:uid="{791DA958-067F-4F52-8351-E9C1E29C8060}"/>
    <cellStyle name="Comma 17 2 3 3 2 2 2" xfId="32904" xr:uid="{B0063BAA-20DD-47B6-A589-5CEDE75F7D2A}"/>
    <cellStyle name="Comma 17 2 3 3 2 3" xfId="23851" xr:uid="{52F61239-3B54-4C1D-864C-B334344DA021}"/>
    <cellStyle name="Comma 17 2 3 3 3" xfId="8755" xr:uid="{CB744A29-4607-41B2-8F5A-ED7365071F51}"/>
    <cellStyle name="Comma 17 2 3 3 3 2" xfId="17808" xr:uid="{6AEB1F41-3CC2-481A-9997-D27E077B9F61}"/>
    <cellStyle name="Comma 17 2 3 3 3 2 2" xfId="35918" xr:uid="{FD3FF180-6FF3-4C52-B6CC-ED33FC1A5E36}"/>
    <cellStyle name="Comma 17 2 3 3 3 3" xfId="26865" xr:uid="{8EB12A4B-E1A7-490F-9DB5-1D4A936033CC}"/>
    <cellStyle name="Comma 17 2 3 3 4" xfId="11776" xr:uid="{407FA98D-68B7-41C0-BF06-CF44C8E756A5}"/>
    <cellStyle name="Comma 17 2 3 3 4 2" xfId="29886" xr:uid="{422D1752-C9EB-418D-8A84-CCC129128901}"/>
    <cellStyle name="Comma 17 2 3 3 5" xfId="20833" xr:uid="{9111427B-128C-4862-8A57-B87B5C00B4AE}"/>
    <cellStyle name="Comma 17 2 3 4" xfId="3733" xr:uid="{2D841EB7-1F3D-4F45-B915-0B23526FFD12}"/>
    <cellStyle name="Comma 17 2 3 4 2" xfId="12786" xr:uid="{73782F73-23DD-4236-85A0-9EE525792C57}"/>
    <cellStyle name="Comma 17 2 3 4 2 2" xfId="30896" xr:uid="{C76EE007-957E-490B-B857-52B0E2A68928}"/>
    <cellStyle name="Comma 17 2 3 4 3" xfId="21843" xr:uid="{9E28DB5B-2361-4FAE-B8ED-22437BDAB80F}"/>
    <cellStyle name="Comma 17 2 3 5" xfId="6747" xr:uid="{769B8C20-37F2-469A-A2A1-265F5C6AC7C9}"/>
    <cellStyle name="Comma 17 2 3 5 2" xfId="15800" xr:uid="{36555458-83BC-4890-A334-CFC0A43364AD}"/>
    <cellStyle name="Comma 17 2 3 5 2 2" xfId="33910" xr:uid="{4AAF65A8-98CB-4469-94ED-87B6FEEC9841}"/>
    <cellStyle name="Comma 17 2 3 5 3" xfId="24857" xr:uid="{8EE3E18D-827B-4330-8487-E9828682F98F}"/>
    <cellStyle name="Comma 17 2 3 6" xfId="9768" xr:uid="{4C64ED82-D63A-417F-B34F-94F7725332FD}"/>
    <cellStyle name="Comma 17 2 3 6 2" xfId="27878" xr:uid="{DA2817A1-3D03-4371-B4F7-9DF4DC0800F6}"/>
    <cellStyle name="Comma 17 2 3 7" xfId="18825" xr:uid="{4C4E9D15-61A8-490D-B436-14AA63931702}"/>
    <cellStyle name="Comma 17 2 4" xfId="655" xr:uid="{DAF3235D-225A-48EA-AA74-0A00A7141837}"/>
    <cellStyle name="Comma 17 2 4 2" xfId="1659" xr:uid="{D7B4272A-323F-495D-9FC8-F8BC50F3DB1E}"/>
    <cellStyle name="Comma 17 2 4 2 2" xfId="4738" xr:uid="{50CD4D96-E8DB-4C0B-AFA5-F4C7A7FBC942}"/>
    <cellStyle name="Comma 17 2 4 2 2 2" xfId="13791" xr:uid="{3821B22D-07D6-4761-9E98-882D85A8A472}"/>
    <cellStyle name="Comma 17 2 4 2 2 2 2" xfId="31901" xr:uid="{38BDB1A5-3F35-4489-AA2C-3C8D7144395D}"/>
    <cellStyle name="Comma 17 2 4 2 2 3" xfId="22848" xr:uid="{D36CBA1B-5E35-4FE0-886A-F22BF0FC2046}"/>
    <cellStyle name="Comma 17 2 4 2 3" xfId="7752" xr:uid="{3C21AA9B-A235-46C0-B11C-1F758D061A74}"/>
    <cellStyle name="Comma 17 2 4 2 3 2" xfId="16805" xr:uid="{71A27CE2-8B76-441C-ADF9-B29230E8BDFD}"/>
    <cellStyle name="Comma 17 2 4 2 3 2 2" xfId="34915" xr:uid="{B5A4E12A-F40A-4594-BCE1-0649F2A34903}"/>
    <cellStyle name="Comma 17 2 4 2 3 3" xfId="25862" xr:uid="{F8BC1277-09C2-47DC-881A-0D13D51B1489}"/>
    <cellStyle name="Comma 17 2 4 2 4" xfId="10773" xr:uid="{881B9421-4B1C-4C66-A272-76000F5C5B69}"/>
    <cellStyle name="Comma 17 2 4 2 4 2" xfId="28883" xr:uid="{796CBCCE-F2A1-485C-B80A-818679F8B427}"/>
    <cellStyle name="Comma 17 2 4 2 5" xfId="19830" xr:uid="{61513B55-ACE7-4E1F-8B9A-A1EFD630ACB1}"/>
    <cellStyle name="Comma 17 2 4 3" xfId="2663" xr:uid="{AE3F6CF9-AD7B-4295-8AFF-979120B1C68D}"/>
    <cellStyle name="Comma 17 2 4 3 2" xfId="5742" xr:uid="{B1D323DF-ED8B-4F36-B010-5FF68769B533}"/>
    <cellStyle name="Comma 17 2 4 3 2 2" xfId="14795" xr:uid="{31DF5F4B-9CFA-4087-BA82-405041F4B84F}"/>
    <cellStyle name="Comma 17 2 4 3 2 2 2" xfId="32905" xr:uid="{AE0B70B1-B6CA-4146-9A62-3FDC6500AC9C}"/>
    <cellStyle name="Comma 17 2 4 3 2 3" xfId="23852" xr:uid="{6E780394-7780-4BCB-9095-D2CF57159E8C}"/>
    <cellStyle name="Comma 17 2 4 3 3" xfId="8756" xr:uid="{9F2B2652-A24C-4AE7-9CA1-7E2A89392A46}"/>
    <cellStyle name="Comma 17 2 4 3 3 2" xfId="17809" xr:uid="{3B58D1C4-1DE6-4E4D-AADB-6D92ED073357}"/>
    <cellStyle name="Comma 17 2 4 3 3 2 2" xfId="35919" xr:uid="{321F7605-3E58-4DE5-AFA7-6C4D23D0EBF7}"/>
    <cellStyle name="Comma 17 2 4 3 3 3" xfId="26866" xr:uid="{659C4C3F-DF4B-426D-AB44-239747169C62}"/>
    <cellStyle name="Comma 17 2 4 3 4" xfId="11777" xr:uid="{C897BFEF-99C0-4AFD-8CCE-601A8471FD10}"/>
    <cellStyle name="Comma 17 2 4 3 4 2" xfId="29887" xr:uid="{CA8C85B1-199F-4FA9-9582-39B991FA7A7F}"/>
    <cellStyle name="Comma 17 2 4 3 5" xfId="20834" xr:uid="{0161496F-B6EE-40D0-948F-49F063C7EC20}"/>
    <cellStyle name="Comma 17 2 4 4" xfId="3734" xr:uid="{52717D24-A370-4E0B-B97B-D934D5DBCFF8}"/>
    <cellStyle name="Comma 17 2 4 4 2" xfId="12787" xr:uid="{2DD01716-BF3F-4A3C-84FE-B2A914B3CAFD}"/>
    <cellStyle name="Comma 17 2 4 4 2 2" xfId="30897" xr:uid="{61B38F61-D81A-49DC-A4D8-69CA4FFC4EE2}"/>
    <cellStyle name="Comma 17 2 4 4 3" xfId="21844" xr:uid="{F9C1CFC0-D24C-4EF3-A481-94A6B5E827E4}"/>
    <cellStyle name="Comma 17 2 4 5" xfId="6748" xr:uid="{E229DDF2-B8A5-4F0C-884B-FDFAF10BCBA7}"/>
    <cellStyle name="Comma 17 2 4 5 2" xfId="15801" xr:uid="{93F7FDA2-1FC8-4A75-9266-650624D440B2}"/>
    <cellStyle name="Comma 17 2 4 5 2 2" xfId="33911" xr:uid="{764BCE6B-84F5-4CFB-8AFE-ADCB1A7AC667}"/>
    <cellStyle name="Comma 17 2 4 5 3" xfId="24858" xr:uid="{583AA81F-10FF-4DE6-ACC2-DED65FD8D7CF}"/>
    <cellStyle name="Comma 17 2 4 6" xfId="9769" xr:uid="{F5C696B8-5E5A-4FF6-8785-B55BAB6A96C3}"/>
    <cellStyle name="Comma 17 2 4 6 2" xfId="27879" xr:uid="{64BE9BB6-2BDA-4289-BEAA-4F29F590F9D1}"/>
    <cellStyle name="Comma 17 2 4 7" xfId="18826" xr:uid="{04C86E78-480F-4EFC-B951-C7C5764F1879}"/>
    <cellStyle name="Comma 17 2 5" xfId="1369" xr:uid="{DD7BCE14-47A4-4A39-8986-B3A6840AD75A}"/>
    <cellStyle name="Comma 17 2 5 2" xfId="4448" xr:uid="{A012638F-F9A1-4ABA-A24A-FA1CE4EDB6B1}"/>
    <cellStyle name="Comma 17 2 5 2 2" xfId="13501" xr:uid="{666629AE-CC17-4AE3-B0AF-DD5066ACE7B9}"/>
    <cellStyle name="Comma 17 2 5 2 2 2" xfId="31611" xr:uid="{2D1233F8-B7EF-4489-A4A6-73EBE6F0C77D}"/>
    <cellStyle name="Comma 17 2 5 2 3" xfId="22558" xr:uid="{90103369-B94B-41B0-93D9-C255E1072EAB}"/>
    <cellStyle name="Comma 17 2 5 3" xfId="7462" xr:uid="{F1CF0DAE-896D-402F-81EE-61BD1AED4D75}"/>
    <cellStyle name="Comma 17 2 5 3 2" xfId="16515" xr:uid="{2D45421D-9C19-49ED-963C-B19F936F92F4}"/>
    <cellStyle name="Comma 17 2 5 3 2 2" xfId="34625" xr:uid="{F19BC1BF-6791-4245-ACB1-1E7C8B4F576F}"/>
    <cellStyle name="Comma 17 2 5 3 3" xfId="25572" xr:uid="{4E58625E-1BEB-437E-A6E6-0B5A4B61B14E}"/>
    <cellStyle name="Comma 17 2 5 4" xfId="10483" xr:uid="{BAEADB8A-3D1C-4764-8A7C-ED75F167F8D8}"/>
    <cellStyle name="Comma 17 2 5 4 2" xfId="28593" xr:uid="{7DA92F4A-C004-4503-AF63-780A37403891}"/>
    <cellStyle name="Comma 17 2 5 5" xfId="19540" xr:uid="{EA6DD4C6-C92D-4061-91E7-66FB8A726FA1}"/>
    <cellStyle name="Comma 17 2 6" xfId="2373" xr:uid="{90CAF04E-24B0-4687-8E50-1387C1FBA6D2}"/>
    <cellStyle name="Comma 17 2 6 2" xfId="5452" xr:uid="{60F74991-CFA9-48D6-93CF-73929E88EC7F}"/>
    <cellStyle name="Comma 17 2 6 2 2" xfId="14505" xr:uid="{9ED76E16-6FDD-4906-9F06-E317DBDF77FF}"/>
    <cellStyle name="Comma 17 2 6 2 2 2" xfId="32615" xr:uid="{0A4987E4-DE66-4A69-98CE-D0C545DEE0DC}"/>
    <cellStyle name="Comma 17 2 6 2 3" xfId="23562" xr:uid="{44F78197-3259-429D-B51F-0C723119E8C7}"/>
    <cellStyle name="Comma 17 2 6 3" xfId="8466" xr:uid="{E2EDA53C-7685-4483-98E0-961F84633E86}"/>
    <cellStyle name="Comma 17 2 6 3 2" xfId="17519" xr:uid="{612D9C79-1AD1-46AB-BB4D-C96FBA132024}"/>
    <cellStyle name="Comma 17 2 6 3 2 2" xfId="35629" xr:uid="{09F24F2C-4455-4737-A44A-D63C72F9460D}"/>
    <cellStyle name="Comma 17 2 6 3 3" xfId="26576" xr:uid="{E97C6932-265D-4179-B06E-0156965963CF}"/>
    <cellStyle name="Comma 17 2 6 4" xfId="11487" xr:uid="{0427E248-2761-40F5-9D14-8933CC9DCF71}"/>
    <cellStyle name="Comma 17 2 6 4 2" xfId="29597" xr:uid="{2A87F0D0-085F-4751-9910-CA65CC98440E}"/>
    <cellStyle name="Comma 17 2 6 5" xfId="20544" xr:uid="{7DD83C49-6B00-4D6D-BB11-0802D87B8336}"/>
    <cellStyle name="Comma 17 2 7" xfId="3442" xr:uid="{744789A0-DB77-4E04-8813-50006B467C87}"/>
    <cellStyle name="Comma 17 2 7 2" xfId="12495" xr:uid="{DD1CD1C8-311E-41B7-9023-17C4F1AA697A}"/>
    <cellStyle name="Comma 17 2 7 2 2" xfId="30605" xr:uid="{C1734BD5-147B-4CE0-91AD-671D7F4A5EEE}"/>
    <cellStyle name="Comma 17 2 7 3" xfId="21552" xr:uid="{AA480D57-6B3A-484E-8E54-5C73AC16B5C3}"/>
    <cellStyle name="Comma 17 2 8" xfId="6456" xr:uid="{6D0C6BA1-9E68-4661-B48D-DE54311D1812}"/>
    <cellStyle name="Comma 17 2 8 2" xfId="15509" xr:uid="{9BF4D99B-F6F1-4C08-9356-BE4305A32763}"/>
    <cellStyle name="Comma 17 2 8 2 2" xfId="33619" xr:uid="{0E71A06A-9C78-4406-93F6-2B330BE09DF0}"/>
    <cellStyle name="Comma 17 2 8 3" xfId="24566" xr:uid="{39E52868-AE23-462A-B7B9-904D81B815E4}"/>
    <cellStyle name="Comma 17 2 9" xfId="9476" xr:uid="{F126D2EB-57B8-473F-956D-F7473C82B9D3}"/>
    <cellStyle name="Comma 17 2 9 2" xfId="27586" xr:uid="{6606AEA6-1732-4570-AA9E-022FEF6FFAB7}"/>
    <cellStyle name="Comma 17 3" xfId="492" xr:uid="{1204593D-6605-42F2-A8AC-86FAF6689A36}"/>
    <cellStyle name="Comma 17 3 2" xfId="656" xr:uid="{0BD6FF6D-6B1E-44DE-981B-90E8EED990CF}"/>
    <cellStyle name="Comma 17 3 2 2" xfId="1660" xr:uid="{6BF8055D-2EC2-47A4-AACD-BA2E90E493BC}"/>
    <cellStyle name="Comma 17 3 2 2 2" xfId="4739" xr:uid="{1718BB06-8282-40F2-A60E-327C79575446}"/>
    <cellStyle name="Comma 17 3 2 2 2 2" xfId="13792" xr:uid="{AFA296D1-272B-4A9B-B63C-C71D38EF36E8}"/>
    <cellStyle name="Comma 17 3 2 2 2 2 2" xfId="31902" xr:uid="{53A77402-9658-4D39-96B1-501B020422D0}"/>
    <cellStyle name="Comma 17 3 2 2 2 3" xfId="22849" xr:uid="{04512A2F-678E-4B1A-A76E-71FB99FC67FF}"/>
    <cellStyle name="Comma 17 3 2 2 3" xfId="7753" xr:uid="{31CF611B-612C-4F5F-AEE1-650EF78ACA79}"/>
    <cellStyle name="Comma 17 3 2 2 3 2" xfId="16806" xr:uid="{9F1D28D6-64EC-4E8B-8404-A75420209906}"/>
    <cellStyle name="Comma 17 3 2 2 3 2 2" xfId="34916" xr:uid="{F3406CF6-90D2-4F1C-8305-FC66680788F7}"/>
    <cellStyle name="Comma 17 3 2 2 3 3" xfId="25863" xr:uid="{F05B4917-A0F4-454E-A63B-300CA8C7CA1B}"/>
    <cellStyle name="Comma 17 3 2 2 4" xfId="10774" xr:uid="{5588E244-0B9B-495C-9980-5E4A8272A2EF}"/>
    <cellStyle name="Comma 17 3 2 2 4 2" xfId="28884" xr:uid="{3E29C209-1D6B-4ED4-B3DB-5D4810F3B539}"/>
    <cellStyle name="Comma 17 3 2 2 5" xfId="19831" xr:uid="{B526E9AC-B072-416E-ABE2-3CA1F80D1F6A}"/>
    <cellStyle name="Comma 17 3 2 3" xfId="2664" xr:uid="{515DD6C2-2DBC-46FC-9D1E-ADF8C7268CCD}"/>
    <cellStyle name="Comma 17 3 2 3 2" xfId="5743" xr:uid="{A3BD3172-ECDB-4721-8B6A-338AA0ED495E}"/>
    <cellStyle name="Comma 17 3 2 3 2 2" xfId="14796" xr:uid="{88526356-64B9-480D-92C2-08FEE789C018}"/>
    <cellStyle name="Comma 17 3 2 3 2 2 2" xfId="32906" xr:uid="{774CEEF6-C2DB-4D44-A28A-65F8255E1118}"/>
    <cellStyle name="Comma 17 3 2 3 2 3" xfId="23853" xr:uid="{F1BA42DC-3721-4F98-832B-6EE638391EC8}"/>
    <cellStyle name="Comma 17 3 2 3 3" xfId="8757" xr:uid="{435D68C1-0194-4960-B6AD-75DB829704A7}"/>
    <cellStyle name="Comma 17 3 2 3 3 2" xfId="17810" xr:uid="{22EDC9E3-8988-4FD5-B5A9-463F34FA0D22}"/>
    <cellStyle name="Comma 17 3 2 3 3 2 2" xfId="35920" xr:uid="{B88B8F3A-6E4C-4E05-A669-488E5BF35ED6}"/>
    <cellStyle name="Comma 17 3 2 3 3 3" xfId="26867" xr:uid="{6954A450-3399-40FA-9230-F6EDE50B53BB}"/>
    <cellStyle name="Comma 17 3 2 3 4" xfId="11778" xr:uid="{8C6BF4FC-6A27-4FB9-B48F-9D6569BE81D8}"/>
    <cellStyle name="Comma 17 3 2 3 4 2" xfId="29888" xr:uid="{7769E045-3123-4565-ACB6-0D15B43FB011}"/>
    <cellStyle name="Comma 17 3 2 3 5" xfId="20835" xr:uid="{7819D3D8-D8A0-40AE-BD46-64DC60A8B871}"/>
    <cellStyle name="Comma 17 3 2 4" xfId="3735" xr:uid="{0D772C8A-0919-44D4-BD32-7AF65F964088}"/>
    <cellStyle name="Comma 17 3 2 4 2" xfId="12788" xr:uid="{E441BDD3-2EA5-4635-8F3C-11AFD7E23DD3}"/>
    <cellStyle name="Comma 17 3 2 4 2 2" xfId="30898" xr:uid="{437024DD-4C55-4387-AAA1-4C39A9E54784}"/>
    <cellStyle name="Comma 17 3 2 4 3" xfId="21845" xr:uid="{5C939843-8177-43D2-A63A-4875D078C30F}"/>
    <cellStyle name="Comma 17 3 2 5" xfId="6749" xr:uid="{883C0B9F-1C3C-44E3-A567-446445A8DF0C}"/>
    <cellStyle name="Comma 17 3 2 5 2" xfId="15802" xr:uid="{AE0FB0AC-FE43-49FF-B481-770543A440E6}"/>
    <cellStyle name="Comma 17 3 2 5 2 2" xfId="33912" xr:uid="{C06AD87E-3B45-4F56-A4A7-63C17FD74D0E}"/>
    <cellStyle name="Comma 17 3 2 5 3" xfId="24859" xr:uid="{03F9508C-E535-48D3-8B48-3B4925DB6DEE}"/>
    <cellStyle name="Comma 17 3 2 6" xfId="9770" xr:uid="{F66D354C-A369-4CA3-A207-99E8DA375033}"/>
    <cellStyle name="Comma 17 3 2 6 2" xfId="27880" xr:uid="{E4BC0C88-2969-4053-8078-30E2D462CE2C}"/>
    <cellStyle name="Comma 17 3 2 7" xfId="18827" xr:uid="{53935724-0D5D-4332-9497-3E4F613F7EF0}"/>
    <cellStyle name="Comma 17 3 3" xfId="657" xr:uid="{8590300C-A5AF-41E1-9D35-8E6A96491FC3}"/>
    <cellStyle name="Comma 17 3 3 2" xfId="1661" xr:uid="{79E644EB-3309-499D-949B-CE1A1AA0FCB5}"/>
    <cellStyle name="Comma 17 3 3 2 2" xfId="4740" xr:uid="{3D087F20-955B-48FB-845D-1AA136D7C512}"/>
    <cellStyle name="Comma 17 3 3 2 2 2" xfId="13793" xr:uid="{7CDD9F06-B9CA-488D-B277-470DC7A46D17}"/>
    <cellStyle name="Comma 17 3 3 2 2 2 2" xfId="31903" xr:uid="{53402736-6483-487D-B264-81A7F0DB8C55}"/>
    <cellStyle name="Comma 17 3 3 2 2 3" xfId="22850" xr:uid="{22968979-72D0-4836-BFC6-610C32F9A025}"/>
    <cellStyle name="Comma 17 3 3 2 3" xfId="7754" xr:uid="{25AA9971-2AEC-487D-8422-030DD408A768}"/>
    <cellStyle name="Comma 17 3 3 2 3 2" xfId="16807" xr:uid="{D9F68943-29EE-4BF3-9822-82FE688E14B7}"/>
    <cellStyle name="Comma 17 3 3 2 3 2 2" xfId="34917" xr:uid="{AC8B3D3A-8AD5-45F5-822E-2D5E73EE19AE}"/>
    <cellStyle name="Comma 17 3 3 2 3 3" xfId="25864" xr:uid="{994D4E30-3289-4AF2-889F-9024336CE3D6}"/>
    <cellStyle name="Comma 17 3 3 2 4" xfId="10775" xr:uid="{51F0EC71-2FA4-4541-A005-8A561F2F082F}"/>
    <cellStyle name="Comma 17 3 3 2 4 2" xfId="28885" xr:uid="{32A7BE76-05ED-44A5-9909-70F2292F107A}"/>
    <cellStyle name="Comma 17 3 3 2 5" xfId="19832" xr:uid="{FB027EC9-88F4-4015-89CE-F5DB3CDE35C9}"/>
    <cellStyle name="Comma 17 3 3 3" xfId="2665" xr:uid="{BE4766AB-F080-4340-83B0-8C6260A72B76}"/>
    <cellStyle name="Comma 17 3 3 3 2" xfId="5744" xr:uid="{A5637D81-C8A5-4374-BA17-0B8334E888BE}"/>
    <cellStyle name="Comma 17 3 3 3 2 2" xfId="14797" xr:uid="{CC9F2086-199D-49A6-B40B-08BE30FC6C17}"/>
    <cellStyle name="Comma 17 3 3 3 2 2 2" xfId="32907" xr:uid="{EF26900F-901C-40ED-9112-AD8833C99A2F}"/>
    <cellStyle name="Comma 17 3 3 3 2 3" xfId="23854" xr:uid="{EAE6EE3A-B42D-4DEF-A127-8A010CA5E627}"/>
    <cellStyle name="Comma 17 3 3 3 3" xfId="8758" xr:uid="{BD898117-F2BC-4E2F-9167-67A41255EECD}"/>
    <cellStyle name="Comma 17 3 3 3 3 2" xfId="17811" xr:uid="{BF1CDF33-890D-4877-8E72-88542525A748}"/>
    <cellStyle name="Comma 17 3 3 3 3 2 2" xfId="35921" xr:uid="{50491E7A-F16A-4F76-BF78-EF877D5F0EE8}"/>
    <cellStyle name="Comma 17 3 3 3 3 3" xfId="26868" xr:uid="{E1A8DEE9-2832-41AE-87DC-7F6AB1A41061}"/>
    <cellStyle name="Comma 17 3 3 3 4" xfId="11779" xr:uid="{A5B66C0F-9464-4337-B9C8-A371DACF2796}"/>
    <cellStyle name="Comma 17 3 3 3 4 2" xfId="29889" xr:uid="{47A32ACB-B6F8-415E-91B6-20FB7A48AEC2}"/>
    <cellStyle name="Comma 17 3 3 3 5" xfId="20836" xr:uid="{D15590BB-7CF5-43F5-8DDF-FF81946AC6F3}"/>
    <cellStyle name="Comma 17 3 3 4" xfId="3736" xr:uid="{91AC6E26-DA39-4F47-8EF7-9963195B2168}"/>
    <cellStyle name="Comma 17 3 3 4 2" xfId="12789" xr:uid="{0DF16E02-149E-4028-B247-8657DCF45F20}"/>
    <cellStyle name="Comma 17 3 3 4 2 2" xfId="30899" xr:uid="{BB76750C-D294-4B18-81C4-031AE2A95038}"/>
    <cellStyle name="Comma 17 3 3 4 3" xfId="21846" xr:uid="{4B072F68-25D5-4B45-A3D5-6516F24E5593}"/>
    <cellStyle name="Comma 17 3 3 5" xfId="6750" xr:uid="{DBBA66F5-5BD7-48B8-96DC-569B91F4430A}"/>
    <cellStyle name="Comma 17 3 3 5 2" xfId="15803" xr:uid="{F531642F-94CF-452E-A810-7B97FBC6754E}"/>
    <cellStyle name="Comma 17 3 3 5 2 2" xfId="33913" xr:uid="{4401F62F-BDDD-4D42-96D9-57B93A79773B}"/>
    <cellStyle name="Comma 17 3 3 5 3" xfId="24860" xr:uid="{47247DD6-FF69-45BF-946E-A736555F78ED}"/>
    <cellStyle name="Comma 17 3 3 6" xfId="9771" xr:uid="{10D511FA-FB00-4D6A-A497-153569B87FCE}"/>
    <cellStyle name="Comma 17 3 3 6 2" xfId="27881" xr:uid="{F82BA608-7A4E-4B77-9354-5D46CCA81F3C}"/>
    <cellStyle name="Comma 17 3 3 7" xfId="18828" xr:uid="{9A8614DD-D434-49C6-9FD7-D7E2B994F9B2}"/>
    <cellStyle name="Comma 17 3 4" xfId="1501" xr:uid="{14031147-0F24-47B0-827C-BA3E472761C3}"/>
    <cellStyle name="Comma 17 3 4 2" xfId="4580" xr:uid="{59B720B6-12AC-4393-90AB-9E1D404766BE}"/>
    <cellStyle name="Comma 17 3 4 2 2" xfId="13633" xr:uid="{EF601A3D-6D6A-41D1-96DC-17FC66A8619B}"/>
    <cellStyle name="Comma 17 3 4 2 2 2" xfId="31743" xr:uid="{47500E80-1D4D-4058-860D-669BADAB010B}"/>
    <cellStyle name="Comma 17 3 4 2 3" xfId="22690" xr:uid="{F1A2FCE7-11E5-4281-A907-F26D691E94BC}"/>
    <cellStyle name="Comma 17 3 4 3" xfId="7594" xr:uid="{09F8B4AF-CC20-4364-860A-AF35B0531297}"/>
    <cellStyle name="Comma 17 3 4 3 2" xfId="16647" xr:uid="{24C8B91B-4C68-4714-BB6F-21FFF25BBBDD}"/>
    <cellStyle name="Comma 17 3 4 3 2 2" xfId="34757" xr:uid="{F20F5518-4201-4D7F-93B1-07E14789E0DD}"/>
    <cellStyle name="Comma 17 3 4 3 3" xfId="25704" xr:uid="{FF517E3B-D1E4-457D-B7BE-4057B0F2D1AD}"/>
    <cellStyle name="Comma 17 3 4 4" xfId="10615" xr:uid="{5BB0F679-8F7E-4D64-9B00-F57F2C1945D5}"/>
    <cellStyle name="Comma 17 3 4 4 2" xfId="28725" xr:uid="{837A8DF9-BEE3-40B7-A447-AAFF2681E7D3}"/>
    <cellStyle name="Comma 17 3 4 5" xfId="19672" xr:uid="{6F82A5F3-5D20-48DD-ADDF-769C79442EED}"/>
    <cellStyle name="Comma 17 3 5" xfId="2505" xr:uid="{93236A6C-253D-433B-9016-0C4F253A187B}"/>
    <cellStyle name="Comma 17 3 5 2" xfId="5584" xr:uid="{BA3AB479-C5D1-4344-9B5F-0D6CB5365D46}"/>
    <cellStyle name="Comma 17 3 5 2 2" xfId="14637" xr:uid="{3CFFFA9F-B61C-44A3-B79C-C20098BD999D}"/>
    <cellStyle name="Comma 17 3 5 2 2 2" xfId="32747" xr:uid="{CEB67FCD-AE74-4796-B2AF-4E2D70F768D7}"/>
    <cellStyle name="Comma 17 3 5 2 3" xfId="23694" xr:uid="{3892310E-ECA3-4B37-819A-CF7BAEACE168}"/>
    <cellStyle name="Comma 17 3 5 3" xfId="8598" xr:uid="{B12C8F47-FC53-4DAF-A9F7-1D30ADA1C94F}"/>
    <cellStyle name="Comma 17 3 5 3 2" xfId="17651" xr:uid="{1BC465AF-84BE-41D0-BEC3-1FEEA82EC91D}"/>
    <cellStyle name="Comma 17 3 5 3 2 2" xfId="35761" xr:uid="{24ED70DC-1AB4-49EC-B1D9-D308FDFA1DE2}"/>
    <cellStyle name="Comma 17 3 5 3 3" xfId="26708" xr:uid="{47161F54-673F-4863-AC15-06C174C82378}"/>
    <cellStyle name="Comma 17 3 5 4" xfId="11619" xr:uid="{0CE15F0E-3B95-4CA9-8A50-F6C197554B9A}"/>
    <cellStyle name="Comma 17 3 5 4 2" xfId="29729" xr:uid="{42991668-05EE-4D45-93CC-C709162D4CC7}"/>
    <cellStyle name="Comma 17 3 5 5" xfId="20676" xr:uid="{AA7FD12A-7161-46D8-BE7E-ABAA67AA9015}"/>
    <cellStyle name="Comma 17 3 6" xfId="3575" xr:uid="{725D96BE-58B0-45FD-AE75-8AFD1668ABE8}"/>
    <cellStyle name="Comma 17 3 6 2" xfId="12628" xr:uid="{C849D29B-9E18-4F24-9457-C7E2D683CBB8}"/>
    <cellStyle name="Comma 17 3 6 2 2" xfId="30738" xr:uid="{3DFD7AEF-839E-43AC-B486-86CB173CF6A8}"/>
    <cellStyle name="Comma 17 3 6 3" xfId="21685" xr:uid="{A83AE83D-C63E-4A8C-A07F-9EEBAD51FEA1}"/>
    <cellStyle name="Comma 17 3 7" xfId="6589" xr:uid="{418D7FBA-4E8A-4E90-8065-1BC1DF34F040}"/>
    <cellStyle name="Comma 17 3 7 2" xfId="15642" xr:uid="{6FFCD855-7B57-4BE6-B8AD-1156F1EB180E}"/>
    <cellStyle name="Comma 17 3 7 2 2" xfId="33752" xr:uid="{22D71FE6-608C-4D61-A4CA-D5BEECE35121}"/>
    <cellStyle name="Comma 17 3 7 3" xfId="24699" xr:uid="{2C54AE1D-AC16-4D51-AE8B-1BC253AC8DC7}"/>
    <cellStyle name="Comma 17 3 8" xfId="9609" xr:uid="{4A55B684-1CBF-47F5-96C7-CADEB0FD7916}"/>
    <cellStyle name="Comma 17 3 8 2" xfId="27719" xr:uid="{DE659239-D396-4C6D-9633-C2365D44094A}"/>
    <cellStyle name="Comma 17 3 9" xfId="18666" xr:uid="{C40E58AB-2655-48EE-A741-E856F045E2DA}"/>
    <cellStyle name="Comma 17 4" xfId="658" xr:uid="{38517772-975E-4203-A41B-C07B434081C7}"/>
    <cellStyle name="Comma 17 4 2" xfId="1662" xr:uid="{1DD86071-57BF-4B3A-AACD-2021941C6D95}"/>
    <cellStyle name="Comma 17 4 2 2" xfId="4741" xr:uid="{7CDD503C-B7EB-43FD-BF5B-84E288D1493C}"/>
    <cellStyle name="Comma 17 4 2 2 2" xfId="13794" xr:uid="{FCB58134-8606-4869-A87D-FEDD491D8018}"/>
    <cellStyle name="Comma 17 4 2 2 2 2" xfId="31904" xr:uid="{4C490808-C5C5-4D03-97A7-ADD18C5D8395}"/>
    <cellStyle name="Comma 17 4 2 2 3" xfId="22851" xr:uid="{0F9AA043-9B62-4645-81E0-668447C72BB0}"/>
    <cellStyle name="Comma 17 4 2 3" xfId="7755" xr:uid="{56D74B1D-F908-4619-BBFE-614D62013607}"/>
    <cellStyle name="Comma 17 4 2 3 2" xfId="16808" xr:uid="{5A2A506D-7C29-4F46-A989-5D35A9731934}"/>
    <cellStyle name="Comma 17 4 2 3 2 2" xfId="34918" xr:uid="{56CA3580-2C0F-46E3-8A7A-98BB07FF9A42}"/>
    <cellStyle name="Comma 17 4 2 3 3" xfId="25865" xr:uid="{C397801B-6B2E-4EE8-830E-40E4E9BC35ED}"/>
    <cellStyle name="Comma 17 4 2 4" xfId="10776" xr:uid="{CCEFB365-5F65-43B5-9D13-DDFBFC2F29AE}"/>
    <cellStyle name="Comma 17 4 2 4 2" xfId="28886" xr:uid="{3FC18837-E31C-4F25-9AA2-600B429274F9}"/>
    <cellStyle name="Comma 17 4 2 5" xfId="19833" xr:uid="{6342FABC-AA18-47A6-8999-4D3FC66EABFC}"/>
    <cellStyle name="Comma 17 4 3" xfId="2666" xr:uid="{7EE5E7EA-4061-404A-9C86-08DCE1B1CBF5}"/>
    <cellStyle name="Comma 17 4 3 2" xfId="5745" xr:uid="{22363D94-D6A2-4FD8-BADA-32D22F9DE523}"/>
    <cellStyle name="Comma 17 4 3 2 2" xfId="14798" xr:uid="{1223172F-CA72-4FF6-B63A-63925E0AADDE}"/>
    <cellStyle name="Comma 17 4 3 2 2 2" xfId="32908" xr:uid="{48FB8D82-E733-4761-8EA3-469CC6003122}"/>
    <cellStyle name="Comma 17 4 3 2 3" xfId="23855" xr:uid="{D61AFEFB-B41F-44C7-85B3-13C5222E3B11}"/>
    <cellStyle name="Comma 17 4 3 3" xfId="8759" xr:uid="{75963E4C-3DCF-491E-AC6A-AC5D459B3B99}"/>
    <cellStyle name="Comma 17 4 3 3 2" xfId="17812" xr:uid="{AF944679-A2E3-4E93-A1D3-49E05B27142E}"/>
    <cellStyle name="Comma 17 4 3 3 2 2" xfId="35922" xr:uid="{470F96C4-669C-4BA1-B081-6FC57B589A18}"/>
    <cellStyle name="Comma 17 4 3 3 3" xfId="26869" xr:uid="{CC67EA71-98BE-4BDF-A4BC-FB7A3874BB35}"/>
    <cellStyle name="Comma 17 4 3 4" xfId="11780" xr:uid="{82342CAD-71DB-46C4-A2AA-3B632873B80D}"/>
    <cellStyle name="Comma 17 4 3 4 2" xfId="29890" xr:uid="{E30CC889-63AA-4E80-9A90-AA0F596BABA0}"/>
    <cellStyle name="Comma 17 4 3 5" xfId="20837" xr:uid="{8B4FD928-A356-4FA8-937E-05E84FBD8C36}"/>
    <cellStyle name="Comma 17 4 4" xfId="3737" xr:uid="{0413DC7B-26E8-445B-B373-97EB65593E26}"/>
    <cellStyle name="Comma 17 4 4 2" xfId="12790" xr:uid="{2199CBB3-5C30-429A-B532-48FF82CABB4E}"/>
    <cellStyle name="Comma 17 4 4 2 2" xfId="30900" xr:uid="{7BC0E22B-F100-43A6-884E-30BC3A78C665}"/>
    <cellStyle name="Comma 17 4 4 3" xfId="21847" xr:uid="{E26EB0E6-275A-4501-AAC4-CEDA4E6B832E}"/>
    <cellStyle name="Comma 17 4 5" xfId="6751" xr:uid="{621B164B-680B-40A6-BE7C-13433EEAC213}"/>
    <cellStyle name="Comma 17 4 5 2" xfId="15804" xr:uid="{62D34AFA-5D70-4664-BAB7-C998639445A5}"/>
    <cellStyle name="Comma 17 4 5 2 2" xfId="33914" xr:uid="{E878838C-935D-441D-B1C5-663B37397664}"/>
    <cellStyle name="Comma 17 4 5 3" xfId="24861" xr:uid="{B1EF5880-E448-470A-B946-0274C4C17963}"/>
    <cellStyle name="Comma 17 4 6" xfId="9772" xr:uid="{797ECD39-0AD7-4786-9E44-97189EB90554}"/>
    <cellStyle name="Comma 17 4 6 2" xfId="27882" xr:uid="{0CE5B3A6-DCD5-4C5D-8187-ED992FE2E5BF}"/>
    <cellStyle name="Comma 17 4 7" xfId="18829" xr:uid="{A0F70227-7D6C-4E85-84DC-166E392BDB79}"/>
    <cellStyle name="Comma 17 5" xfId="659" xr:uid="{3585C840-AEDD-4863-B7A2-2AEB103C8097}"/>
    <cellStyle name="Comma 17 5 2" xfId="1663" xr:uid="{5BEB90FB-4F8C-492F-B98E-2F620DC864BA}"/>
    <cellStyle name="Comma 17 5 2 2" xfId="4742" xr:uid="{73A60CC7-94E7-41B3-8ACF-5D7D00E39E37}"/>
    <cellStyle name="Comma 17 5 2 2 2" xfId="13795" xr:uid="{503339C7-5754-4119-8ADB-FBAEEDBA4915}"/>
    <cellStyle name="Comma 17 5 2 2 2 2" xfId="31905" xr:uid="{D86CD8BD-770D-4B06-971E-F10C2ABB2415}"/>
    <cellStyle name="Comma 17 5 2 2 3" xfId="22852" xr:uid="{5AB3DD29-9C91-4170-A427-8C96F0E9334D}"/>
    <cellStyle name="Comma 17 5 2 3" xfId="7756" xr:uid="{917AA736-85F6-4F0B-9BC2-B130C8DA29CB}"/>
    <cellStyle name="Comma 17 5 2 3 2" xfId="16809" xr:uid="{1D99115A-D890-49CD-A25A-22C67514D86A}"/>
    <cellStyle name="Comma 17 5 2 3 2 2" xfId="34919" xr:uid="{2DBFBE54-BB1D-4176-B884-0DBA8C703B77}"/>
    <cellStyle name="Comma 17 5 2 3 3" xfId="25866" xr:uid="{ACB7ADC4-5A3F-47E8-905E-2EB09034087B}"/>
    <cellStyle name="Comma 17 5 2 4" xfId="10777" xr:uid="{23EC1FEE-AEFC-4558-8DA8-7178D528E890}"/>
    <cellStyle name="Comma 17 5 2 4 2" xfId="28887" xr:uid="{E764CD14-8522-473D-A22D-081A28665A0C}"/>
    <cellStyle name="Comma 17 5 2 5" xfId="19834" xr:uid="{E3640ED9-4A94-4E2C-8268-B4187FFDB009}"/>
    <cellStyle name="Comma 17 5 3" xfId="2667" xr:uid="{382C6C15-7DD7-4D58-A6CB-00370FC58A96}"/>
    <cellStyle name="Comma 17 5 3 2" xfId="5746" xr:uid="{AB559D7D-5B41-4BE5-84AE-4B164FD32AF6}"/>
    <cellStyle name="Comma 17 5 3 2 2" xfId="14799" xr:uid="{0A394382-AE30-452A-B782-58675E295123}"/>
    <cellStyle name="Comma 17 5 3 2 2 2" xfId="32909" xr:uid="{A3C95812-9E48-43DA-8733-42AE6D59701D}"/>
    <cellStyle name="Comma 17 5 3 2 3" xfId="23856" xr:uid="{DEF11B6A-9145-47A4-95D8-6B38BC3566F5}"/>
    <cellStyle name="Comma 17 5 3 3" xfId="8760" xr:uid="{52255ED3-A510-4ECC-8A9E-827CA11801CB}"/>
    <cellStyle name="Comma 17 5 3 3 2" xfId="17813" xr:uid="{35A2EF84-0F03-4471-A160-0C8B48DA1AA2}"/>
    <cellStyle name="Comma 17 5 3 3 2 2" xfId="35923" xr:uid="{0CC40EFF-9066-45DF-A534-2C58C48D0316}"/>
    <cellStyle name="Comma 17 5 3 3 3" xfId="26870" xr:uid="{B36F3409-08F6-4A54-B38C-DCD785DA586A}"/>
    <cellStyle name="Comma 17 5 3 4" xfId="11781" xr:uid="{5A1E7E7F-07C0-4522-A68D-88B11DDE8137}"/>
    <cellStyle name="Comma 17 5 3 4 2" xfId="29891" xr:uid="{E3734051-B91F-4586-8071-DFD5251F2507}"/>
    <cellStyle name="Comma 17 5 3 5" xfId="20838" xr:uid="{08DB6413-42CA-489E-81FE-CDE6439544F4}"/>
    <cellStyle name="Comma 17 5 4" xfId="3738" xr:uid="{03A2BE9F-2955-48A2-AC36-C5B55BEA6F5E}"/>
    <cellStyle name="Comma 17 5 4 2" xfId="12791" xr:uid="{2F499AE3-2CB2-4B54-89A4-34CF08FC44C8}"/>
    <cellStyle name="Comma 17 5 4 2 2" xfId="30901" xr:uid="{5A7009E2-E8D0-45F1-AB7E-6EDA03A3BBE8}"/>
    <cellStyle name="Comma 17 5 4 3" xfId="21848" xr:uid="{DD5730D4-175C-411F-979E-356B0578400E}"/>
    <cellStyle name="Comma 17 5 5" xfId="6752" xr:uid="{7087C645-D49B-459C-ACE7-87E22B2EAA7E}"/>
    <cellStyle name="Comma 17 5 5 2" xfId="15805" xr:uid="{A9F556AC-17DB-4D58-8E21-ACE533B0D582}"/>
    <cellStyle name="Comma 17 5 5 2 2" xfId="33915" xr:uid="{C9989B90-E559-4CE5-A8C8-618BA66F1026}"/>
    <cellStyle name="Comma 17 5 5 3" xfId="24862" xr:uid="{860A079B-BE8E-4964-AECA-77CE27FFAE5B}"/>
    <cellStyle name="Comma 17 5 6" xfId="9773" xr:uid="{40BA2506-90E6-4C77-8543-EE41981EDE74}"/>
    <cellStyle name="Comma 17 5 6 2" xfId="27883" xr:uid="{1B1113B7-8394-4CD1-B25E-48E05BC7C8FA}"/>
    <cellStyle name="Comma 17 5 7" xfId="18830" xr:uid="{301688AD-BBFF-4E49-8BA9-FE07A718161E}"/>
    <cellStyle name="Comma 17 6" xfId="1330" xr:uid="{5AFA59DD-5FDA-41F3-8E5D-E6AEB55C4CBF}"/>
    <cellStyle name="Comma 17 6 2" xfId="4409" xr:uid="{B2D24D25-1E46-4EA7-BC3C-DAE28A33DF60}"/>
    <cellStyle name="Comma 17 6 2 2" xfId="13462" xr:uid="{740B1D6D-A777-4D12-AE6E-437EA473B807}"/>
    <cellStyle name="Comma 17 6 2 2 2" xfId="31572" xr:uid="{FA297685-9E7C-419C-9D9A-0F9A5A5F8FAC}"/>
    <cellStyle name="Comma 17 6 2 3" xfId="22519" xr:uid="{026972FE-422D-462E-83BC-88F86FAC2CB0}"/>
    <cellStyle name="Comma 17 6 3" xfId="7423" xr:uid="{6EE35B06-EE5C-4953-A348-2E65F61BDD21}"/>
    <cellStyle name="Comma 17 6 3 2" xfId="16476" xr:uid="{907513F1-3C23-4710-B305-CDA25E0C132D}"/>
    <cellStyle name="Comma 17 6 3 2 2" xfId="34586" xr:uid="{83B26C5C-6FD5-4F4A-8A2E-C8636165ECA6}"/>
    <cellStyle name="Comma 17 6 3 3" xfId="25533" xr:uid="{AF75DCAB-2EBF-4157-9072-FB1A79B46FC9}"/>
    <cellStyle name="Comma 17 6 4" xfId="10444" xr:uid="{2127F0EE-BE15-4229-84D7-DD83BD89E66D}"/>
    <cellStyle name="Comma 17 6 4 2" xfId="28554" xr:uid="{CAFF74F3-D652-4202-BF9E-88CDE908C932}"/>
    <cellStyle name="Comma 17 6 5" xfId="19501" xr:uid="{E1ABC1F1-B97D-4DFB-A0A6-2F2D114A89C8}"/>
    <cellStyle name="Comma 17 7" xfId="2334" xr:uid="{C2E1F3AF-BA74-46FC-841D-66375CE689DE}"/>
    <cellStyle name="Comma 17 7 2" xfId="5413" xr:uid="{6A071119-D8B0-468F-ADD1-F0B5DD938223}"/>
    <cellStyle name="Comma 17 7 2 2" xfId="14466" xr:uid="{E97FFCFD-B0B7-4288-B3C1-5C1423AE6A46}"/>
    <cellStyle name="Comma 17 7 2 2 2" xfId="32576" xr:uid="{A24124D5-654C-4002-8E86-CFEB8243ED1B}"/>
    <cellStyle name="Comma 17 7 2 3" xfId="23523" xr:uid="{9C88253A-9F06-48FF-84A5-8757E5615BF8}"/>
    <cellStyle name="Comma 17 7 3" xfId="8427" xr:uid="{EB1B359C-3211-4960-8BBD-93FFB6F9FB57}"/>
    <cellStyle name="Comma 17 7 3 2" xfId="17480" xr:uid="{75E9F26A-ACAB-4B4C-B89D-B72D5FE9A929}"/>
    <cellStyle name="Comma 17 7 3 2 2" xfId="35590" xr:uid="{7B5AADDC-80C1-4553-947F-8002022548F1}"/>
    <cellStyle name="Comma 17 7 3 3" xfId="26537" xr:uid="{5ECB39BB-D316-4C09-A2F3-20E60B4C2986}"/>
    <cellStyle name="Comma 17 7 4" xfId="11448" xr:uid="{70843489-EA05-463D-90BE-1FEFF11BA640}"/>
    <cellStyle name="Comma 17 7 4 2" xfId="29558" xr:uid="{6295E244-7FC7-41E2-972F-556A87B19213}"/>
    <cellStyle name="Comma 17 7 5" xfId="20505" xr:uid="{44144D65-E161-422B-9B14-ED8C4BC8ABAF}"/>
    <cellStyle name="Comma 17 8" xfId="3403" xr:uid="{853E09C0-442A-4020-8EE9-95BB38AFA0DE}"/>
    <cellStyle name="Comma 17 8 2" xfId="12456" xr:uid="{CD398A86-BCB1-4D0B-9A63-6CBF082A5B69}"/>
    <cellStyle name="Comma 17 8 2 2" xfId="30566" xr:uid="{527B4A0D-D044-45CC-A22C-7091F12366A3}"/>
    <cellStyle name="Comma 17 8 3" xfId="21513" xr:uid="{3EED7C61-B7BF-4F04-9D86-BDC004AFD398}"/>
    <cellStyle name="Comma 17 9" xfId="6417" xr:uid="{918C01D9-B57C-4BB4-8335-87921915CB49}"/>
    <cellStyle name="Comma 17 9 2" xfId="15470" xr:uid="{990142EE-4E86-47B4-96DE-C70F82B8E182}"/>
    <cellStyle name="Comma 17 9 2 2" xfId="33580" xr:uid="{5F12557B-4352-4CA2-B42E-9A3E4F617BBE}"/>
    <cellStyle name="Comma 17 9 3" xfId="24527" xr:uid="{B409DAAA-1261-4994-AB55-1A704D358689}"/>
    <cellStyle name="Comma 18" xfId="298" xr:uid="{DF0E9A5D-B431-4C32-AC6B-3B1875107825}"/>
    <cellStyle name="Comma 18 10" xfId="9457" xr:uid="{62EEB54F-6ED0-4167-BE92-FD5D50BE36C2}"/>
    <cellStyle name="Comma 18 10 2" xfId="27567" xr:uid="{656C4E41-FE6B-40C7-8E52-212BA4C95635}"/>
    <cellStyle name="Comma 18 11" xfId="18514" xr:uid="{A73D199C-003B-4D52-9D15-C28B8F15D2B8}"/>
    <cellStyle name="Comma 18 2" xfId="355" xr:uid="{E4458D9D-2BA7-4585-9432-3DCB025BB08C}"/>
    <cellStyle name="Comma 18 2 10" xfId="18553" xr:uid="{B2EEE51F-B45F-4D93-9D89-E1DE5F116C30}"/>
    <cellStyle name="Comma 18 2 2" xfId="553" xr:uid="{8046AF81-A7DE-476C-94AD-CDD32AD929B0}"/>
    <cellStyle name="Comma 18 2 2 2" xfId="660" xr:uid="{7AD331DB-D31B-408B-94C1-B9F5F6E54D72}"/>
    <cellStyle name="Comma 18 2 2 2 2" xfId="1664" xr:uid="{495FB9C4-A356-4614-BC6C-0441D98ECA88}"/>
    <cellStyle name="Comma 18 2 2 2 2 2" xfId="4743" xr:uid="{1958EC7C-5A10-425E-A473-86A67BC841BD}"/>
    <cellStyle name="Comma 18 2 2 2 2 2 2" xfId="13796" xr:uid="{9883C78A-4B6C-4C44-B4CA-8DE8C44CA636}"/>
    <cellStyle name="Comma 18 2 2 2 2 2 2 2" xfId="31906" xr:uid="{AFE3ECB0-460F-4397-B41E-B4A89359F213}"/>
    <cellStyle name="Comma 18 2 2 2 2 2 3" xfId="22853" xr:uid="{327B2A94-750E-4FCD-A10D-568C5D237DF8}"/>
    <cellStyle name="Comma 18 2 2 2 2 3" xfId="7757" xr:uid="{E7BF9A53-D5D7-4B68-9451-3A0CA48F58CE}"/>
    <cellStyle name="Comma 18 2 2 2 2 3 2" xfId="16810" xr:uid="{D1C16437-B196-4F36-B505-09C7C0423AB7}"/>
    <cellStyle name="Comma 18 2 2 2 2 3 2 2" xfId="34920" xr:uid="{5C6B8F5F-CB42-415A-BB52-8864110BD58E}"/>
    <cellStyle name="Comma 18 2 2 2 2 3 3" xfId="25867" xr:uid="{2EF3718D-A815-452A-9334-EE31CC7851E8}"/>
    <cellStyle name="Comma 18 2 2 2 2 4" xfId="10778" xr:uid="{B72F0E1D-B263-486F-BE02-60BE0144B07A}"/>
    <cellStyle name="Comma 18 2 2 2 2 4 2" xfId="28888" xr:uid="{19C93B72-5267-48FD-A737-DFB3981E8510}"/>
    <cellStyle name="Comma 18 2 2 2 2 5" xfId="19835" xr:uid="{CA572653-7B90-49BB-970C-AAFC750973A6}"/>
    <cellStyle name="Comma 18 2 2 2 3" xfId="2668" xr:uid="{1E6981F1-1037-4FB8-8D94-8DDC7D0E6782}"/>
    <cellStyle name="Comma 18 2 2 2 3 2" xfId="5747" xr:uid="{07C37800-060B-4C10-B44C-B49D5C96C0E0}"/>
    <cellStyle name="Comma 18 2 2 2 3 2 2" xfId="14800" xr:uid="{DDEA2718-B76D-4242-A856-6E27B365A569}"/>
    <cellStyle name="Comma 18 2 2 2 3 2 2 2" xfId="32910" xr:uid="{83FBB617-5070-4074-8726-6ABD15446403}"/>
    <cellStyle name="Comma 18 2 2 2 3 2 3" xfId="23857" xr:uid="{0F69E5C1-1023-44DE-85A7-D14E62D5D9BE}"/>
    <cellStyle name="Comma 18 2 2 2 3 3" xfId="8761" xr:uid="{49FB5ACF-F3F3-4AF5-99BA-A27E3A2F833C}"/>
    <cellStyle name="Comma 18 2 2 2 3 3 2" xfId="17814" xr:uid="{EC8ED0D8-6155-4FF9-A199-BDE4E222E19E}"/>
    <cellStyle name="Comma 18 2 2 2 3 3 2 2" xfId="35924" xr:uid="{C5B6739F-BF7F-42B6-B95C-037D8D1F29A6}"/>
    <cellStyle name="Comma 18 2 2 2 3 3 3" xfId="26871" xr:uid="{358D7301-EA18-46E2-A644-186992B77507}"/>
    <cellStyle name="Comma 18 2 2 2 3 4" xfId="11782" xr:uid="{AE0534E4-4351-4E24-8C6E-46DBC8B3DBB2}"/>
    <cellStyle name="Comma 18 2 2 2 3 4 2" xfId="29892" xr:uid="{D0143B4C-4842-4FA2-B942-A70B3BFF0346}"/>
    <cellStyle name="Comma 18 2 2 2 3 5" xfId="20839" xr:uid="{9FD68CDE-B7E8-48A4-8E74-994C3F1305CD}"/>
    <cellStyle name="Comma 18 2 2 2 4" xfId="3739" xr:uid="{9977FB94-B77C-4B61-A818-0894847E6E2E}"/>
    <cellStyle name="Comma 18 2 2 2 4 2" xfId="12792" xr:uid="{3F025233-2D36-46D4-A816-30A4AAB0FDF7}"/>
    <cellStyle name="Comma 18 2 2 2 4 2 2" xfId="30902" xr:uid="{98AF79AD-A149-467A-BE51-8FD913372B2B}"/>
    <cellStyle name="Comma 18 2 2 2 4 3" xfId="21849" xr:uid="{CEF6CB2A-1146-408F-A859-0B36C81156E1}"/>
    <cellStyle name="Comma 18 2 2 2 5" xfId="6753" xr:uid="{00B55608-606A-463D-95C5-9C40CD1801BA}"/>
    <cellStyle name="Comma 18 2 2 2 5 2" xfId="15806" xr:uid="{34AB5EED-0AE0-4D3F-B6F8-37AF3337DD63}"/>
    <cellStyle name="Comma 18 2 2 2 5 2 2" xfId="33916" xr:uid="{04DFF7AC-5937-4FAD-AA82-85593A4FC41E}"/>
    <cellStyle name="Comma 18 2 2 2 5 3" xfId="24863" xr:uid="{474D6CCC-A029-4B3B-811D-B01B870E53AC}"/>
    <cellStyle name="Comma 18 2 2 2 6" xfId="9774" xr:uid="{BC9C9499-B1BB-4241-964F-DFE87FA92726}"/>
    <cellStyle name="Comma 18 2 2 2 6 2" xfId="27884" xr:uid="{B20EABEB-5B42-4F96-81E3-461B1BB82487}"/>
    <cellStyle name="Comma 18 2 2 2 7" xfId="18831" xr:uid="{E3F3BCDE-A729-4B07-9297-ADBFEC92F8B8}"/>
    <cellStyle name="Comma 18 2 2 3" xfId="661" xr:uid="{99AA5F4F-28EC-4C99-96B8-4A5367AC231A}"/>
    <cellStyle name="Comma 18 2 2 3 2" xfId="1665" xr:uid="{159CAD6A-A5D5-4A76-AF3E-4D6A5CA9D83C}"/>
    <cellStyle name="Comma 18 2 2 3 2 2" xfId="4744" xr:uid="{E2D34BD9-8A18-4B4C-9856-BD0741A1A957}"/>
    <cellStyle name="Comma 18 2 2 3 2 2 2" xfId="13797" xr:uid="{F415C73E-4899-403C-8747-F6B9774379DD}"/>
    <cellStyle name="Comma 18 2 2 3 2 2 2 2" xfId="31907" xr:uid="{451AF354-DA34-46BF-AE43-C412CC3C00F8}"/>
    <cellStyle name="Comma 18 2 2 3 2 2 3" xfId="22854" xr:uid="{83FC6FF5-4CE1-4CB0-BA3B-55AAD634A3B0}"/>
    <cellStyle name="Comma 18 2 2 3 2 3" xfId="7758" xr:uid="{8B9922A0-0028-480B-B810-8B81D8151090}"/>
    <cellStyle name="Comma 18 2 2 3 2 3 2" xfId="16811" xr:uid="{F01AEDFE-2A12-4AE3-9652-6A6B38598D7C}"/>
    <cellStyle name="Comma 18 2 2 3 2 3 2 2" xfId="34921" xr:uid="{8826E662-5712-4A55-9B27-7F3E1E9BD356}"/>
    <cellStyle name="Comma 18 2 2 3 2 3 3" xfId="25868" xr:uid="{CFDB9C06-ABE8-449B-9420-5854C5251963}"/>
    <cellStyle name="Comma 18 2 2 3 2 4" xfId="10779" xr:uid="{51123F9E-22A4-405E-A6FD-1DAE50270149}"/>
    <cellStyle name="Comma 18 2 2 3 2 4 2" xfId="28889" xr:uid="{28A2F946-AF01-4A4F-9715-F84EF0C08F66}"/>
    <cellStyle name="Comma 18 2 2 3 2 5" xfId="19836" xr:uid="{B628C0AD-21A7-4AB1-B880-7E55E206D5B0}"/>
    <cellStyle name="Comma 18 2 2 3 3" xfId="2669" xr:uid="{01009701-E358-4489-83B0-1812805FFCC0}"/>
    <cellStyle name="Comma 18 2 2 3 3 2" xfId="5748" xr:uid="{A6157D67-0C98-42B9-8840-67B9A9E8F041}"/>
    <cellStyle name="Comma 18 2 2 3 3 2 2" xfId="14801" xr:uid="{78EC4C0C-E96B-4CA0-B40B-4DC50AFD02D6}"/>
    <cellStyle name="Comma 18 2 2 3 3 2 2 2" xfId="32911" xr:uid="{2E9649BF-F249-408C-BA03-F9B5E04F65B3}"/>
    <cellStyle name="Comma 18 2 2 3 3 2 3" xfId="23858" xr:uid="{2F7270FA-4391-4B8E-8BC3-95A3859E8888}"/>
    <cellStyle name="Comma 18 2 2 3 3 3" xfId="8762" xr:uid="{8CEFA310-3FCE-4D08-9346-D9008C358F26}"/>
    <cellStyle name="Comma 18 2 2 3 3 3 2" xfId="17815" xr:uid="{5B024234-7210-4E7B-A236-1AF3AF260792}"/>
    <cellStyle name="Comma 18 2 2 3 3 3 2 2" xfId="35925" xr:uid="{B09AFC17-F2B2-432B-9964-75A8C3744C6C}"/>
    <cellStyle name="Comma 18 2 2 3 3 3 3" xfId="26872" xr:uid="{0046E707-1390-4D75-86C6-2339B721DAFD}"/>
    <cellStyle name="Comma 18 2 2 3 3 4" xfId="11783" xr:uid="{2F08C0B4-D892-4A85-AF54-1FE58B45C08D}"/>
    <cellStyle name="Comma 18 2 2 3 3 4 2" xfId="29893" xr:uid="{12729FC2-683B-4ABC-927B-8F5E58E7A190}"/>
    <cellStyle name="Comma 18 2 2 3 3 5" xfId="20840" xr:uid="{27023462-5327-4F65-B8C9-5C2B9DF35545}"/>
    <cellStyle name="Comma 18 2 2 3 4" xfId="3740" xr:uid="{1C9E13A9-9B79-4497-BB1C-9C9EA927918B}"/>
    <cellStyle name="Comma 18 2 2 3 4 2" xfId="12793" xr:uid="{36990E74-7249-4164-9AAD-BFAFF17BF7BD}"/>
    <cellStyle name="Comma 18 2 2 3 4 2 2" xfId="30903" xr:uid="{BBE7334D-F942-4C53-969A-4143097E4C16}"/>
    <cellStyle name="Comma 18 2 2 3 4 3" xfId="21850" xr:uid="{D942323F-F196-4D43-A811-8545F739A8BA}"/>
    <cellStyle name="Comma 18 2 2 3 5" xfId="6754" xr:uid="{FD1CD6F3-0191-4C09-A156-D65AA986FE30}"/>
    <cellStyle name="Comma 18 2 2 3 5 2" xfId="15807" xr:uid="{E31476EB-8CE1-4AE5-95F5-92298D78BF41}"/>
    <cellStyle name="Comma 18 2 2 3 5 2 2" xfId="33917" xr:uid="{517AD187-B2A2-4FE3-A20E-E8DAD17E90C5}"/>
    <cellStyle name="Comma 18 2 2 3 5 3" xfId="24864" xr:uid="{F5AA7EE3-5016-4B6B-817E-BBC1EA4DBFFB}"/>
    <cellStyle name="Comma 18 2 2 3 6" xfId="9775" xr:uid="{53051B4E-3E6D-4167-B048-491C66B086B2}"/>
    <cellStyle name="Comma 18 2 2 3 6 2" xfId="27885" xr:uid="{9CCDA67C-394E-4AD3-A2EA-3F2D334012DF}"/>
    <cellStyle name="Comma 18 2 2 3 7" xfId="18832" xr:uid="{955DFA3A-A030-4736-9030-2BD0E823C895}"/>
    <cellStyle name="Comma 18 2 2 4" xfId="1560" xr:uid="{667403D4-EE95-4D09-B6F9-FD9CEAB07AE5}"/>
    <cellStyle name="Comma 18 2 2 4 2" xfId="4639" xr:uid="{5473AA9C-1528-45EB-81F5-EF16ACE0E156}"/>
    <cellStyle name="Comma 18 2 2 4 2 2" xfId="13692" xr:uid="{A17D693F-07B6-4945-8B79-8A5B105A8007}"/>
    <cellStyle name="Comma 18 2 2 4 2 2 2" xfId="31802" xr:uid="{0EF82A02-E280-4507-A791-4F01C4D51F1F}"/>
    <cellStyle name="Comma 18 2 2 4 2 3" xfId="22749" xr:uid="{F06BD635-F3EB-41F8-8401-D4602ACE3D47}"/>
    <cellStyle name="Comma 18 2 2 4 3" xfId="7653" xr:uid="{348DFB5A-086F-4654-A2B0-41C5F9B838AD}"/>
    <cellStyle name="Comma 18 2 2 4 3 2" xfId="16706" xr:uid="{8AB12EE4-17DC-4DEB-B1CC-E5B42A560AA4}"/>
    <cellStyle name="Comma 18 2 2 4 3 2 2" xfId="34816" xr:uid="{F8334B8E-7E1D-4348-AA01-D201D0B84D27}"/>
    <cellStyle name="Comma 18 2 2 4 3 3" xfId="25763" xr:uid="{5BEC79DD-0FD0-4C70-8344-F6F540C06EA8}"/>
    <cellStyle name="Comma 18 2 2 4 4" xfId="10674" xr:uid="{5305A1B4-89E3-454A-8900-F617C8F0BA6B}"/>
    <cellStyle name="Comma 18 2 2 4 4 2" xfId="28784" xr:uid="{F381437F-4192-4766-B597-85E293C48B92}"/>
    <cellStyle name="Comma 18 2 2 4 5" xfId="19731" xr:uid="{77171A6F-E27A-4BE6-9FFF-ED86EC11BC34}"/>
    <cellStyle name="Comma 18 2 2 5" xfId="2564" xr:uid="{24AF6254-9E1A-49EF-94AF-A497BF2C2644}"/>
    <cellStyle name="Comma 18 2 2 5 2" xfId="5643" xr:uid="{01369DF6-41F0-4857-91F5-585DDF388B58}"/>
    <cellStyle name="Comma 18 2 2 5 2 2" xfId="14696" xr:uid="{2228B023-D0E1-4BE4-B7D4-D5C64A446FCC}"/>
    <cellStyle name="Comma 18 2 2 5 2 2 2" xfId="32806" xr:uid="{10527E27-D7B5-4DBB-8042-9B0F6440E355}"/>
    <cellStyle name="Comma 18 2 2 5 2 3" xfId="23753" xr:uid="{2CC2D17E-65EF-4DD0-AA97-55BAD4457393}"/>
    <cellStyle name="Comma 18 2 2 5 3" xfId="8657" xr:uid="{3CC805E4-0D99-4A73-8B09-F4EBAABC1A81}"/>
    <cellStyle name="Comma 18 2 2 5 3 2" xfId="17710" xr:uid="{BEE9DED0-2935-468F-885F-6A452CC63D61}"/>
    <cellStyle name="Comma 18 2 2 5 3 2 2" xfId="35820" xr:uid="{975F36BE-82F4-4433-A4A9-08D08702FFF3}"/>
    <cellStyle name="Comma 18 2 2 5 3 3" xfId="26767" xr:uid="{B87D0F97-3BFF-4437-BBA9-E0996D81D292}"/>
    <cellStyle name="Comma 18 2 2 5 4" xfId="11678" xr:uid="{A8C0B049-71BF-4F12-A525-CD6EC164DF8A}"/>
    <cellStyle name="Comma 18 2 2 5 4 2" xfId="29788" xr:uid="{396B03DF-7D05-46C7-A688-BBC7C22EE759}"/>
    <cellStyle name="Comma 18 2 2 5 5" xfId="20735" xr:uid="{404EBDB2-AA8C-44BA-A320-3DE84BF2D0CB}"/>
    <cellStyle name="Comma 18 2 2 6" xfId="3634" xr:uid="{666311D1-BF0E-475F-8E91-18B37EBDFFD0}"/>
    <cellStyle name="Comma 18 2 2 6 2" xfId="12687" xr:uid="{60AF9257-B46A-4AED-BB6C-63BD15D01018}"/>
    <cellStyle name="Comma 18 2 2 6 2 2" xfId="30797" xr:uid="{7BED59E1-2711-4961-BA93-4803030A0458}"/>
    <cellStyle name="Comma 18 2 2 6 3" xfId="21744" xr:uid="{5CD655E1-C51C-4448-A2CF-7641640DFE59}"/>
    <cellStyle name="Comma 18 2 2 7" xfId="6648" xr:uid="{7AA48410-55C1-4B3C-B79E-169E61B8CC87}"/>
    <cellStyle name="Comma 18 2 2 7 2" xfId="15701" xr:uid="{A0ADF0AD-5EEA-46CB-A1AF-621D09F6E153}"/>
    <cellStyle name="Comma 18 2 2 7 2 2" xfId="33811" xr:uid="{8460A1BF-8023-4EF2-9094-33C526006561}"/>
    <cellStyle name="Comma 18 2 2 7 3" xfId="24758" xr:uid="{657EC12B-46A0-4779-ABA4-9374F3D74617}"/>
    <cellStyle name="Comma 18 2 2 8" xfId="9668" xr:uid="{157FBDFD-06AA-4648-B48C-0DA19BC7D2CF}"/>
    <cellStyle name="Comma 18 2 2 8 2" xfId="27778" xr:uid="{27E123FE-228A-47FB-880B-04C8D7A84C83}"/>
    <cellStyle name="Comma 18 2 2 9" xfId="18725" xr:uid="{F1999A66-B5F6-4D15-B55E-FF421A9B348C}"/>
    <cellStyle name="Comma 18 2 3" xfId="662" xr:uid="{78D6C5F4-6787-480A-A4C1-49DF1082681D}"/>
    <cellStyle name="Comma 18 2 3 2" xfId="1666" xr:uid="{AFEB2B15-E980-4C30-A707-E2C43DEDFA19}"/>
    <cellStyle name="Comma 18 2 3 2 2" xfId="4745" xr:uid="{05C1D356-447B-4F5D-8176-4C482AC6AAD8}"/>
    <cellStyle name="Comma 18 2 3 2 2 2" xfId="13798" xr:uid="{1B459F19-FB42-4FD2-9756-C89A55873271}"/>
    <cellStyle name="Comma 18 2 3 2 2 2 2" xfId="31908" xr:uid="{C0B904E2-DB39-4F76-BA95-49BD4050703A}"/>
    <cellStyle name="Comma 18 2 3 2 2 3" xfId="22855" xr:uid="{CC521D97-16E3-4BB3-8B66-17760E9D5B0C}"/>
    <cellStyle name="Comma 18 2 3 2 3" xfId="7759" xr:uid="{7433F1DE-9FED-4637-B766-4050D0A40DBB}"/>
    <cellStyle name="Comma 18 2 3 2 3 2" xfId="16812" xr:uid="{5831BB80-FED1-4D66-BF09-547628375375}"/>
    <cellStyle name="Comma 18 2 3 2 3 2 2" xfId="34922" xr:uid="{604C14EF-EED2-4770-8DA5-856E60542BE3}"/>
    <cellStyle name="Comma 18 2 3 2 3 3" xfId="25869" xr:uid="{A83753E4-B90E-4F2D-8A07-0718E5EC8C3F}"/>
    <cellStyle name="Comma 18 2 3 2 4" xfId="10780" xr:uid="{69663650-C0D4-43E6-9E4A-74E8782F47FF}"/>
    <cellStyle name="Comma 18 2 3 2 4 2" xfId="28890" xr:uid="{DF68865C-1068-4C22-A886-1E63EBB0760D}"/>
    <cellStyle name="Comma 18 2 3 2 5" xfId="19837" xr:uid="{EEEAC41B-B4BE-4E9E-9154-7717366524E2}"/>
    <cellStyle name="Comma 18 2 3 3" xfId="2670" xr:uid="{E2F51CED-0C22-4B06-BE10-EA99D347BE3F}"/>
    <cellStyle name="Comma 18 2 3 3 2" xfId="5749" xr:uid="{A5B03BFD-687D-4392-8704-D68A121F2CC0}"/>
    <cellStyle name="Comma 18 2 3 3 2 2" xfId="14802" xr:uid="{825BFB95-6BA2-469F-A63B-1FDB0553120E}"/>
    <cellStyle name="Comma 18 2 3 3 2 2 2" xfId="32912" xr:uid="{DAB2C6CC-0C70-48DB-87C9-4709DF639E5C}"/>
    <cellStyle name="Comma 18 2 3 3 2 3" xfId="23859" xr:uid="{6DFF9CF1-A718-4CE6-8A54-29567FA0317D}"/>
    <cellStyle name="Comma 18 2 3 3 3" xfId="8763" xr:uid="{B716849D-594A-4636-B992-094B169C27B3}"/>
    <cellStyle name="Comma 18 2 3 3 3 2" xfId="17816" xr:uid="{30F2F578-328B-40AE-B418-08040367D01B}"/>
    <cellStyle name="Comma 18 2 3 3 3 2 2" xfId="35926" xr:uid="{94C7DF25-0F30-41F1-94AD-5DD109C47DCA}"/>
    <cellStyle name="Comma 18 2 3 3 3 3" xfId="26873" xr:uid="{0D0142A2-616A-43A1-8BFF-941B4521710D}"/>
    <cellStyle name="Comma 18 2 3 3 4" xfId="11784" xr:uid="{1667813D-10E4-40E5-9CEC-BE3928C0D836}"/>
    <cellStyle name="Comma 18 2 3 3 4 2" xfId="29894" xr:uid="{63179094-D32E-4727-9381-9CBA24AE8B58}"/>
    <cellStyle name="Comma 18 2 3 3 5" xfId="20841" xr:uid="{A8232F83-2577-4B9B-B470-47C5E893A980}"/>
    <cellStyle name="Comma 18 2 3 4" xfId="3741" xr:uid="{1677933A-F5D6-462C-A229-D442734EBB73}"/>
    <cellStyle name="Comma 18 2 3 4 2" xfId="12794" xr:uid="{60EF4A83-68C8-4587-9318-A382340B918D}"/>
    <cellStyle name="Comma 18 2 3 4 2 2" xfId="30904" xr:uid="{34B12345-B7B5-4296-842F-055C56DAFE56}"/>
    <cellStyle name="Comma 18 2 3 4 3" xfId="21851" xr:uid="{159D7899-60FF-4600-9570-2A3E69A612BE}"/>
    <cellStyle name="Comma 18 2 3 5" xfId="6755" xr:uid="{0AD6BB1C-A4DE-4D19-80AF-1AED8D5E6BB5}"/>
    <cellStyle name="Comma 18 2 3 5 2" xfId="15808" xr:uid="{97625188-D314-43C6-BA6F-7674BBAFF095}"/>
    <cellStyle name="Comma 18 2 3 5 2 2" xfId="33918" xr:uid="{261DDB3C-3B85-46C2-9818-3BECFF0B30D1}"/>
    <cellStyle name="Comma 18 2 3 5 3" xfId="24865" xr:uid="{8C8C618F-2D0E-4CD2-AE36-1C112AAFE623}"/>
    <cellStyle name="Comma 18 2 3 6" xfId="9776" xr:uid="{1ECA46B2-0A6C-4FAD-AC01-EB45A6F2CD99}"/>
    <cellStyle name="Comma 18 2 3 6 2" xfId="27886" xr:uid="{4FB9F657-5CB7-4FC7-BA89-09C14CFE1A95}"/>
    <cellStyle name="Comma 18 2 3 7" xfId="18833" xr:uid="{AAD86DC0-494C-4A6D-9739-B92649954AF0}"/>
    <cellStyle name="Comma 18 2 4" xfId="663" xr:uid="{C6EE005D-DB1B-477A-987F-7CDF8844C02A}"/>
    <cellStyle name="Comma 18 2 4 2" xfId="1667" xr:uid="{A198E9A4-F8C1-47C6-91B6-8DB0931EB7BB}"/>
    <cellStyle name="Comma 18 2 4 2 2" xfId="4746" xr:uid="{2EDBEA06-C7CC-4807-B779-36B67A6205BC}"/>
    <cellStyle name="Comma 18 2 4 2 2 2" xfId="13799" xr:uid="{09A29426-1571-4EE0-B276-3506A5EC55A9}"/>
    <cellStyle name="Comma 18 2 4 2 2 2 2" xfId="31909" xr:uid="{E0883D4D-2400-47AB-9F59-58D81F75ABB4}"/>
    <cellStyle name="Comma 18 2 4 2 2 3" xfId="22856" xr:uid="{92929036-4D7F-474D-B623-3871B84B8CDC}"/>
    <cellStyle name="Comma 18 2 4 2 3" xfId="7760" xr:uid="{B64A9A3F-522A-4AC9-BD68-1DD477CE1E7D}"/>
    <cellStyle name="Comma 18 2 4 2 3 2" xfId="16813" xr:uid="{092FDD42-2954-4E87-B42E-6225C24276AE}"/>
    <cellStyle name="Comma 18 2 4 2 3 2 2" xfId="34923" xr:uid="{938E7619-D580-4F63-930E-CF29FD75C041}"/>
    <cellStyle name="Comma 18 2 4 2 3 3" xfId="25870" xr:uid="{87DB8AEF-677F-497E-B1D8-FB093D87A59C}"/>
    <cellStyle name="Comma 18 2 4 2 4" xfId="10781" xr:uid="{2D0096E7-EDD5-4C61-95F7-8CD2A4BE9618}"/>
    <cellStyle name="Comma 18 2 4 2 4 2" xfId="28891" xr:uid="{86AB7ED9-931F-47DD-9349-E92AF3089D7B}"/>
    <cellStyle name="Comma 18 2 4 2 5" xfId="19838" xr:uid="{D7922BD2-AAB9-41DA-8D14-9A96BABAD28A}"/>
    <cellStyle name="Comma 18 2 4 3" xfId="2671" xr:uid="{8175DFD9-4E7F-4F6E-A58B-82F1754A24A0}"/>
    <cellStyle name="Comma 18 2 4 3 2" xfId="5750" xr:uid="{B64A68DF-DADC-44D5-9437-DA0281DDF29E}"/>
    <cellStyle name="Comma 18 2 4 3 2 2" xfId="14803" xr:uid="{CED060A7-ACBA-4191-9A3F-0CFE7122369C}"/>
    <cellStyle name="Comma 18 2 4 3 2 2 2" xfId="32913" xr:uid="{86E5A7A5-35EB-41C3-BCDE-517BF00901B5}"/>
    <cellStyle name="Comma 18 2 4 3 2 3" xfId="23860" xr:uid="{EDF9438C-B6FB-43A9-B57D-F5D7F10D7C5F}"/>
    <cellStyle name="Comma 18 2 4 3 3" xfId="8764" xr:uid="{A5DF3CAB-D112-49AC-BC0A-AEA41129C9EA}"/>
    <cellStyle name="Comma 18 2 4 3 3 2" xfId="17817" xr:uid="{40720276-6EC2-42A6-ABE7-23D7DD9661B9}"/>
    <cellStyle name="Comma 18 2 4 3 3 2 2" xfId="35927" xr:uid="{C4FD2290-914C-4145-84E1-37EE7503D657}"/>
    <cellStyle name="Comma 18 2 4 3 3 3" xfId="26874" xr:uid="{42AC5ACB-8B41-49FB-A78B-D97040BC9168}"/>
    <cellStyle name="Comma 18 2 4 3 4" xfId="11785" xr:uid="{90AAFEB9-77D5-49F2-A870-BF7C224F5C42}"/>
    <cellStyle name="Comma 18 2 4 3 4 2" xfId="29895" xr:uid="{2BA9B37B-BECA-4BB4-BD86-A5EBC11D4253}"/>
    <cellStyle name="Comma 18 2 4 3 5" xfId="20842" xr:uid="{35F8EF33-533A-4322-A192-6E4B10B6915C}"/>
    <cellStyle name="Comma 18 2 4 4" xfId="3742" xr:uid="{F87FEBF5-B96D-453C-A6BE-8A043BB81C91}"/>
    <cellStyle name="Comma 18 2 4 4 2" xfId="12795" xr:uid="{E9BFE059-9982-48A0-BD80-4726BDBD3FB4}"/>
    <cellStyle name="Comma 18 2 4 4 2 2" xfId="30905" xr:uid="{508A2D55-50F0-4D6E-BF10-0838C96EB5DC}"/>
    <cellStyle name="Comma 18 2 4 4 3" xfId="21852" xr:uid="{6ADC17F1-8ADF-4A79-9AFF-25FC05C7051C}"/>
    <cellStyle name="Comma 18 2 4 5" xfId="6756" xr:uid="{F9F5F902-9130-43BF-855D-F898D4D6ACE6}"/>
    <cellStyle name="Comma 18 2 4 5 2" xfId="15809" xr:uid="{C0878F51-AFCA-448F-9B3D-3802D1FDAADE}"/>
    <cellStyle name="Comma 18 2 4 5 2 2" xfId="33919" xr:uid="{079CF860-BA8B-487B-969B-5A0322F498DE}"/>
    <cellStyle name="Comma 18 2 4 5 3" xfId="24866" xr:uid="{13C41BFA-8379-4581-87A0-1BC55805B630}"/>
    <cellStyle name="Comma 18 2 4 6" xfId="9777" xr:uid="{A3A12E5C-A68F-4677-B8E1-B0274D1EF880}"/>
    <cellStyle name="Comma 18 2 4 6 2" xfId="27887" xr:uid="{FC92B4EC-215D-4274-9721-7806D62036E2}"/>
    <cellStyle name="Comma 18 2 4 7" xfId="18834" xr:uid="{DBB5ECA4-1747-480D-ADAA-CF9F938F62F5}"/>
    <cellStyle name="Comma 18 2 5" xfId="1389" xr:uid="{074DBA9B-C8DD-4F79-B5BA-013D2812650F}"/>
    <cellStyle name="Comma 18 2 5 2" xfId="4468" xr:uid="{FE397980-9930-4931-BF78-320B78D195D0}"/>
    <cellStyle name="Comma 18 2 5 2 2" xfId="13521" xr:uid="{AD6BE803-C02E-4BAF-8E1E-76AEFA5FA456}"/>
    <cellStyle name="Comma 18 2 5 2 2 2" xfId="31631" xr:uid="{E1F036DC-185A-47FF-AAB6-A2C2E93D0E24}"/>
    <cellStyle name="Comma 18 2 5 2 3" xfId="22578" xr:uid="{0BC48B64-2862-4C06-8934-1FB9F44874BB}"/>
    <cellStyle name="Comma 18 2 5 3" xfId="7482" xr:uid="{1578C1CA-2903-44B3-8724-FAEECE086874}"/>
    <cellStyle name="Comma 18 2 5 3 2" xfId="16535" xr:uid="{AB2ED86E-A4EA-4E91-9511-C8F6E8B77018}"/>
    <cellStyle name="Comma 18 2 5 3 2 2" xfId="34645" xr:uid="{177EEA59-D086-4609-B42E-CD543163440D}"/>
    <cellStyle name="Comma 18 2 5 3 3" xfId="25592" xr:uid="{720ADEE6-9081-4411-8E9F-BE7CC77089B5}"/>
    <cellStyle name="Comma 18 2 5 4" xfId="10503" xr:uid="{DEF7AFF5-3B90-49F9-9E32-747A5C047DD0}"/>
    <cellStyle name="Comma 18 2 5 4 2" xfId="28613" xr:uid="{DCAAA824-557B-4EEE-9116-D61FE9AEDE5C}"/>
    <cellStyle name="Comma 18 2 5 5" xfId="19560" xr:uid="{83671EC4-A3D9-4D47-9F55-14B439787889}"/>
    <cellStyle name="Comma 18 2 6" xfId="2393" xr:uid="{B8F61664-B9CB-4F17-BD80-F2D5BB2131EF}"/>
    <cellStyle name="Comma 18 2 6 2" xfId="5472" xr:uid="{402E07AF-978D-495A-9271-6640380B383D}"/>
    <cellStyle name="Comma 18 2 6 2 2" xfId="14525" xr:uid="{8AFA1FE3-2EC9-4F12-BE1C-0DA7CB509CDA}"/>
    <cellStyle name="Comma 18 2 6 2 2 2" xfId="32635" xr:uid="{700C8DEC-9909-4782-8AF2-BD757D714FD2}"/>
    <cellStyle name="Comma 18 2 6 2 3" xfId="23582" xr:uid="{403DF624-03AB-4E36-A03D-1C2F9532AC22}"/>
    <cellStyle name="Comma 18 2 6 3" xfId="8486" xr:uid="{741FE02C-2C5F-4BDC-8F37-2EDFC81ED82A}"/>
    <cellStyle name="Comma 18 2 6 3 2" xfId="17539" xr:uid="{0E5339B3-D428-481F-9FA5-47AE00EF8D6D}"/>
    <cellStyle name="Comma 18 2 6 3 2 2" xfId="35649" xr:uid="{87A1D9E8-9649-4323-AD18-C078316D3E27}"/>
    <cellStyle name="Comma 18 2 6 3 3" xfId="26596" xr:uid="{8F5C31CA-5F25-4AB1-84CE-13C20454373C}"/>
    <cellStyle name="Comma 18 2 6 4" xfId="11507" xr:uid="{3EF83513-D13D-4451-BCEA-0A738B0C5818}"/>
    <cellStyle name="Comma 18 2 6 4 2" xfId="29617" xr:uid="{5C45BC5E-B17F-43FB-B2C6-EBBE6804AE3E}"/>
    <cellStyle name="Comma 18 2 6 5" xfId="20564" xr:uid="{C468C263-268D-4E64-8461-7B96F9A9587C}"/>
    <cellStyle name="Comma 18 2 7" xfId="3462" xr:uid="{1A12DA87-4C06-41BC-A7CB-D6F61ABE235C}"/>
    <cellStyle name="Comma 18 2 7 2" xfId="12515" xr:uid="{DBD31E8E-D00E-43E5-9E46-948122448749}"/>
    <cellStyle name="Comma 18 2 7 2 2" xfId="30625" xr:uid="{1712FBA0-0F2C-405D-A970-13695A0ED32A}"/>
    <cellStyle name="Comma 18 2 7 3" xfId="21572" xr:uid="{14B4448B-FA12-42CA-8E29-57F5E5D40CFB}"/>
    <cellStyle name="Comma 18 2 8" xfId="6476" xr:uid="{086EED4C-9127-45C7-B975-39D547940D3E}"/>
    <cellStyle name="Comma 18 2 8 2" xfId="15529" xr:uid="{10653917-375D-4E94-89BB-B3965CC09B5F}"/>
    <cellStyle name="Comma 18 2 8 2 2" xfId="33639" xr:uid="{18E7859D-22EF-4AEC-9246-43F58B0B0492}"/>
    <cellStyle name="Comma 18 2 8 3" xfId="24586" xr:uid="{39FCFDC0-BAA8-46C4-9748-D04F0A0B60DB}"/>
    <cellStyle name="Comma 18 2 9" xfId="9496" xr:uid="{62B76895-DB76-4E41-A977-3914413D6077}"/>
    <cellStyle name="Comma 18 2 9 2" xfId="27606" xr:uid="{141B4770-246E-41F8-8F74-FFCB5AEEDC8A}"/>
    <cellStyle name="Comma 18 3" xfId="513" xr:uid="{7104631E-FE77-4091-B42D-A89DB867D068}"/>
    <cellStyle name="Comma 18 3 2" xfId="664" xr:uid="{68CF4B84-BFE9-4034-A6CC-C8AA702784B4}"/>
    <cellStyle name="Comma 18 3 2 2" xfId="1668" xr:uid="{6A94E709-0CDC-4073-A864-16CA0929A390}"/>
    <cellStyle name="Comma 18 3 2 2 2" xfId="4747" xr:uid="{58C674F5-F7ED-4D01-A02C-899B04BEB6B1}"/>
    <cellStyle name="Comma 18 3 2 2 2 2" xfId="13800" xr:uid="{2D249BA2-4F29-4B55-8522-2A1DFB0C53BB}"/>
    <cellStyle name="Comma 18 3 2 2 2 2 2" xfId="31910" xr:uid="{26C38A69-B6A1-4AFE-A251-46FF09A57BCF}"/>
    <cellStyle name="Comma 18 3 2 2 2 3" xfId="22857" xr:uid="{70B7578C-53A5-4C28-8783-461C73FF7028}"/>
    <cellStyle name="Comma 18 3 2 2 3" xfId="7761" xr:uid="{AF4F9D29-F3F6-40D0-BB39-A859F8FA40E5}"/>
    <cellStyle name="Comma 18 3 2 2 3 2" xfId="16814" xr:uid="{30BB4641-C480-4986-B5BA-8F50BD48A597}"/>
    <cellStyle name="Comma 18 3 2 2 3 2 2" xfId="34924" xr:uid="{F843C281-B4FA-4D3F-845A-18E56483E857}"/>
    <cellStyle name="Comma 18 3 2 2 3 3" xfId="25871" xr:uid="{CAD3401D-E93D-4240-8039-016FCE3A8A7D}"/>
    <cellStyle name="Comma 18 3 2 2 4" xfId="10782" xr:uid="{36D69E52-0347-4124-85E6-2BDB38F0B413}"/>
    <cellStyle name="Comma 18 3 2 2 4 2" xfId="28892" xr:uid="{37F1AF3A-33A6-41C7-9E59-8E5D669D620F}"/>
    <cellStyle name="Comma 18 3 2 2 5" xfId="19839" xr:uid="{01F2AEF7-1FB0-4D91-AD1B-A5001A924C66}"/>
    <cellStyle name="Comma 18 3 2 3" xfId="2672" xr:uid="{B8DA70EF-354A-4207-904B-281915171B69}"/>
    <cellStyle name="Comma 18 3 2 3 2" xfId="5751" xr:uid="{4F2B8386-F78A-4FE9-8E7B-223371F937C7}"/>
    <cellStyle name="Comma 18 3 2 3 2 2" xfId="14804" xr:uid="{425933AA-44E0-4128-808E-6BA35836D053}"/>
    <cellStyle name="Comma 18 3 2 3 2 2 2" xfId="32914" xr:uid="{E12232C4-58D7-4D7B-9554-4E12019AEE29}"/>
    <cellStyle name="Comma 18 3 2 3 2 3" xfId="23861" xr:uid="{A0A11BB3-4C02-4420-A508-9DA93422FDFB}"/>
    <cellStyle name="Comma 18 3 2 3 3" xfId="8765" xr:uid="{6D080045-CE54-4A52-836E-26D11755A712}"/>
    <cellStyle name="Comma 18 3 2 3 3 2" xfId="17818" xr:uid="{2AD13C91-1B97-4863-88F3-545883016021}"/>
    <cellStyle name="Comma 18 3 2 3 3 2 2" xfId="35928" xr:uid="{551597CD-6D1E-4E49-815B-FFCC3905A322}"/>
    <cellStyle name="Comma 18 3 2 3 3 3" xfId="26875" xr:uid="{39440E1E-A651-4380-A22C-D602C9547ECC}"/>
    <cellStyle name="Comma 18 3 2 3 4" xfId="11786" xr:uid="{0302E8F2-6230-4249-B8B7-9690AA9111B6}"/>
    <cellStyle name="Comma 18 3 2 3 4 2" xfId="29896" xr:uid="{8F3ABAF8-D207-4B2B-87B0-09FEEA6100C6}"/>
    <cellStyle name="Comma 18 3 2 3 5" xfId="20843" xr:uid="{E325F2BD-7FFE-466D-BB3F-EA40B0C30879}"/>
    <cellStyle name="Comma 18 3 2 4" xfId="3743" xr:uid="{EE613239-FE5F-4705-B7C7-81352862C87D}"/>
    <cellStyle name="Comma 18 3 2 4 2" xfId="12796" xr:uid="{6E4025F7-2F42-41F0-8345-293E305278AF}"/>
    <cellStyle name="Comma 18 3 2 4 2 2" xfId="30906" xr:uid="{EEEE6123-C63A-493E-BDF4-614487C31147}"/>
    <cellStyle name="Comma 18 3 2 4 3" xfId="21853" xr:uid="{1E21461A-53D2-4FBD-9E9C-E96DE39E47AA}"/>
    <cellStyle name="Comma 18 3 2 5" xfId="6757" xr:uid="{5D6AA39F-2B2E-413C-A1E8-BB64ED656EB0}"/>
    <cellStyle name="Comma 18 3 2 5 2" xfId="15810" xr:uid="{8D665205-3496-4361-94B1-E08AAC366E95}"/>
    <cellStyle name="Comma 18 3 2 5 2 2" xfId="33920" xr:uid="{78414E55-E6AF-43BD-8CE3-F3F8C85AB2E7}"/>
    <cellStyle name="Comma 18 3 2 5 3" xfId="24867" xr:uid="{D52E332A-2944-4A8C-95F4-7CC10FBA8332}"/>
    <cellStyle name="Comma 18 3 2 6" xfId="9778" xr:uid="{AE9E2645-A43B-4845-B00E-3F42BF74813A}"/>
    <cellStyle name="Comma 18 3 2 6 2" xfId="27888" xr:uid="{3B23E3CE-A280-4969-AE2B-8CBC2D8F6FC6}"/>
    <cellStyle name="Comma 18 3 2 7" xfId="18835" xr:uid="{9B385FE8-D493-4074-82D5-7C7A3AFF7001}"/>
    <cellStyle name="Comma 18 3 3" xfId="665" xr:uid="{541711C7-7418-436D-A836-2AC15C3692ED}"/>
    <cellStyle name="Comma 18 3 3 2" xfId="1669" xr:uid="{3B70FA31-5045-4DEA-89FD-8803D1472B64}"/>
    <cellStyle name="Comma 18 3 3 2 2" xfId="4748" xr:uid="{EDEF2435-533F-42A3-A790-F8F7FABA4066}"/>
    <cellStyle name="Comma 18 3 3 2 2 2" xfId="13801" xr:uid="{32C4F966-07BB-4EEA-99F6-16FA90C033EB}"/>
    <cellStyle name="Comma 18 3 3 2 2 2 2" xfId="31911" xr:uid="{304AEE9D-287B-4142-93D0-F1DD157AD95C}"/>
    <cellStyle name="Comma 18 3 3 2 2 3" xfId="22858" xr:uid="{798607A6-5971-404E-97A7-9211FABA25C5}"/>
    <cellStyle name="Comma 18 3 3 2 3" xfId="7762" xr:uid="{80388625-0FBA-4F36-9A23-7711C17FC8EA}"/>
    <cellStyle name="Comma 18 3 3 2 3 2" xfId="16815" xr:uid="{1C2F6093-1977-42D6-8331-4182CF191A8B}"/>
    <cellStyle name="Comma 18 3 3 2 3 2 2" xfId="34925" xr:uid="{33B8F152-56F4-443E-A6D5-A8C9A60B4B0A}"/>
    <cellStyle name="Comma 18 3 3 2 3 3" xfId="25872" xr:uid="{7FE8D3B6-567A-421E-9D85-AC4B4247DE6F}"/>
    <cellStyle name="Comma 18 3 3 2 4" xfId="10783" xr:uid="{1D92EAF6-3931-4222-A841-9D51D59D02F1}"/>
    <cellStyle name="Comma 18 3 3 2 4 2" xfId="28893" xr:uid="{63AAEB13-1D39-4803-8704-E975A09CAC8A}"/>
    <cellStyle name="Comma 18 3 3 2 5" xfId="19840" xr:uid="{ECCD632D-7657-46D3-A00A-D2EA3B4BEBF0}"/>
    <cellStyle name="Comma 18 3 3 3" xfId="2673" xr:uid="{DFDA2293-05FD-4704-91F5-DE0A0BDB75F5}"/>
    <cellStyle name="Comma 18 3 3 3 2" xfId="5752" xr:uid="{0510CD6B-9CE9-4FA7-954A-5EEE5C5F93FF}"/>
    <cellStyle name="Comma 18 3 3 3 2 2" xfId="14805" xr:uid="{5BF82B42-F624-42F0-AAF1-C6F5773D5CB3}"/>
    <cellStyle name="Comma 18 3 3 3 2 2 2" xfId="32915" xr:uid="{D81F9A3E-6040-4956-8C37-22038C51EF6B}"/>
    <cellStyle name="Comma 18 3 3 3 2 3" xfId="23862" xr:uid="{A954C5E0-F21A-4D4F-8E76-7D82AD3BADC5}"/>
    <cellStyle name="Comma 18 3 3 3 3" xfId="8766" xr:uid="{D87F661E-5DD6-4737-84DC-B851BE1A8045}"/>
    <cellStyle name="Comma 18 3 3 3 3 2" xfId="17819" xr:uid="{0C231982-8EE2-4036-AAC1-D00C6A8044D2}"/>
    <cellStyle name="Comma 18 3 3 3 3 2 2" xfId="35929" xr:uid="{6056E24B-2473-49C4-AAF6-DB6C12EDE697}"/>
    <cellStyle name="Comma 18 3 3 3 3 3" xfId="26876" xr:uid="{E4C8FD36-B0BC-4987-854E-94816AADDAF7}"/>
    <cellStyle name="Comma 18 3 3 3 4" xfId="11787" xr:uid="{3512CC44-0C2C-4962-8FFA-C7B1A4512431}"/>
    <cellStyle name="Comma 18 3 3 3 4 2" xfId="29897" xr:uid="{B57DEBAE-4C43-41C2-A87A-419671A5B02F}"/>
    <cellStyle name="Comma 18 3 3 3 5" xfId="20844" xr:uid="{4710EFCB-0F3E-4525-AB9B-974F2670781E}"/>
    <cellStyle name="Comma 18 3 3 4" xfId="3744" xr:uid="{E7A613C7-37B0-4A9F-A450-E74261E8E39C}"/>
    <cellStyle name="Comma 18 3 3 4 2" xfId="12797" xr:uid="{1AD1DB1F-5CE2-4C59-A25A-E7CFA8DBB701}"/>
    <cellStyle name="Comma 18 3 3 4 2 2" xfId="30907" xr:uid="{AD7938D1-EB94-4249-8D5A-22FDA87C1715}"/>
    <cellStyle name="Comma 18 3 3 4 3" xfId="21854" xr:uid="{DE80ECC7-B299-4092-B7F8-58E255D20DF3}"/>
    <cellStyle name="Comma 18 3 3 5" xfId="6758" xr:uid="{BDB3AAD4-F00B-4EAE-8F65-FB572C5438AF}"/>
    <cellStyle name="Comma 18 3 3 5 2" xfId="15811" xr:uid="{31C45271-B1A7-47C7-956A-3228106A48A4}"/>
    <cellStyle name="Comma 18 3 3 5 2 2" xfId="33921" xr:uid="{B06AF138-7AA4-4E92-BDF9-9B18420E15D4}"/>
    <cellStyle name="Comma 18 3 3 5 3" xfId="24868" xr:uid="{36DBA51F-CC2E-4DB4-BFCC-01B9F8BD8E4E}"/>
    <cellStyle name="Comma 18 3 3 6" xfId="9779" xr:uid="{0B4ECD7D-7A7D-43B0-821C-C166BC007934}"/>
    <cellStyle name="Comma 18 3 3 6 2" xfId="27889" xr:uid="{6D27BA66-BC09-41B6-8CDB-DF3E5ABAB599}"/>
    <cellStyle name="Comma 18 3 3 7" xfId="18836" xr:uid="{9C77DB04-F7DB-40C7-8D6B-EC13048DFDFF}"/>
    <cellStyle name="Comma 18 3 4" xfId="1521" xr:uid="{BEEDA5C4-365F-4DA3-9AA3-3D0C333F2467}"/>
    <cellStyle name="Comma 18 3 4 2" xfId="4600" xr:uid="{F9063255-E866-42A5-9313-039DFBA0AC90}"/>
    <cellStyle name="Comma 18 3 4 2 2" xfId="13653" xr:uid="{47FDA040-791F-495C-8EA1-7E96FFBE5AC9}"/>
    <cellStyle name="Comma 18 3 4 2 2 2" xfId="31763" xr:uid="{A6CD13A4-0A9E-4601-8973-43366A19A50E}"/>
    <cellStyle name="Comma 18 3 4 2 3" xfId="22710" xr:uid="{E0ABF7E9-1D3C-43B6-9289-27A305906218}"/>
    <cellStyle name="Comma 18 3 4 3" xfId="7614" xr:uid="{5B0F8402-C415-4205-AD29-EDEB76D51528}"/>
    <cellStyle name="Comma 18 3 4 3 2" xfId="16667" xr:uid="{33580660-6B5F-4720-8313-30ABA0F6668C}"/>
    <cellStyle name="Comma 18 3 4 3 2 2" xfId="34777" xr:uid="{D644FA57-DFB0-43FE-8C30-6DCF5B840C16}"/>
    <cellStyle name="Comma 18 3 4 3 3" xfId="25724" xr:uid="{F144B63D-1B0D-47E2-AC3A-B5C757782ED7}"/>
    <cellStyle name="Comma 18 3 4 4" xfId="10635" xr:uid="{186782CE-CEF2-4BDF-9AD5-AD8E1E22B086}"/>
    <cellStyle name="Comma 18 3 4 4 2" xfId="28745" xr:uid="{B9D2FFD3-F316-4952-9E6E-5B581AD0FC92}"/>
    <cellStyle name="Comma 18 3 4 5" xfId="19692" xr:uid="{4A5C6F3C-E5B5-4F06-A200-5521EEA756A6}"/>
    <cellStyle name="Comma 18 3 5" xfId="2525" xr:uid="{F6371CE7-6113-4B36-BD72-950EBC648EA5}"/>
    <cellStyle name="Comma 18 3 5 2" xfId="5604" xr:uid="{EAE58748-6E1C-456B-B575-F333A97E6601}"/>
    <cellStyle name="Comma 18 3 5 2 2" xfId="14657" xr:uid="{1B0C143C-A0EA-40A3-B934-E19FF2E7A7FE}"/>
    <cellStyle name="Comma 18 3 5 2 2 2" xfId="32767" xr:uid="{87D91BBE-DF34-4E19-8EAF-013CF8E95AAA}"/>
    <cellStyle name="Comma 18 3 5 2 3" xfId="23714" xr:uid="{C75334D6-0255-4CCA-A6EB-A462593EDA4D}"/>
    <cellStyle name="Comma 18 3 5 3" xfId="8618" xr:uid="{156F0E89-83CC-4B9E-9ED6-B4AEA1C2A36F}"/>
    <cellStyle name="Comma 18 3 5 3 2" xfId="17671" xr:uid="{842DFE64-677C-485D-A93F-AA3113F2ADA4}"/>
    <cellStyle name="Comma 18 3 5 3 2 2" xfId="35781" xr:uid="{0F727267-D067-4DD6-920C-C469371DFD3D}"/>
    <cellStyle name="Comma 18 3 5 3 3" xfId="26728" xr:uid="{E378E958-3546-4019-89FA-B80A046487CE}"/>
    <cellStyle name="Comma 18 3 5 4" xfId="11639" xr:uid="{B7DEB7E4-2F12-4872-9E8D-860EF8C7EF68}"/>
    <cellStyle name="Comma 18 3 5 4 2" xfId="29749" xr:uid="{9C39217B-4C39-48FF-9401-9E71C17871E7}"/>
    <cellStyle name="Comma 18 3 5 5" xfId="20696" xr:uid="{2C2850D7-7237-4CFB-BE21-6A8006637AA6}"/>
    <cellStyle name="Comma 18 3 6" xfId="3595" xr:uid="{BB1A3EDB-1F84-413B-A9B8-50E632C1DB4D}"/>
    <cellStyle name="Comma 18 3 6 2" xfId="12648" xr:uid="{667EE459-DFDC-402E-B986-712EB957ECBF}"/>
    <cellStyle name="Comma 18 3 6 2 2" xfId="30758" xr:uid="{EBC3BAE0-C9F3-4EEE-BA43-4ADFAA8777FF}"/>
    <cellStyle name="Comma 18 3 6 3" xfId="21705" xr:uid="{C0D9B6DA-6F2D-4F6B-8703-F60CE6838C22}"/>
    <cellStyle name="Comma 18 3 7" xfId="6609" xr:uid="{7AF26528-3212-4C55-B60E-46F2F2477143}"/>
    <cellStyle name="Comma 18 3 7 2" xfId="15662" xr:uid="{E339AE9E-FF71-4D56-89E4-20037F3BC3C6}"/>
    <cellStyle name="Comma 18 3 7 2 2" xfId="33772" xr:uid="{366DF41F-E7D6-43E4-AB7C-B844B0BE23C3}"/>
    <cellStyle name="Comma 18 3 7 3" xfId="24719" xr:uid="{F5C07070-11CE-4506-AF20-285A1B6DFFE5}"/>
    <cellStyle name="Comma 18 3 8" xfId="9629" xr:uid="{172E723E-BF23-442A-AB23-3F73AE62197E}"/>
    <cellStyle name="Comma 18 3 8 2" xfId="27739" xr:uid="{9D925BAC-2095-4D1A-AEF3-264E44DED3EA}"/>
    <cellStyle name="Comma 18 3 9" xfId="18686" xr:uid="{513D7341-8654-48CD-9BB9-98475DCACFEB}"/>
    <cellStyle name="Comma 18 4" xfId="666" xr:uid="{88422478-A318-431D-9C60-3AD5B81493A3}"/>
    <cellStyle name="Comma 18 4 2" xfId="1670" xr:uid="{DE5C310C-262B-4AB2-AEDD-6F2C4A900035}"/>
    <cellStyle name="Comma 18 4 2 2" xfId="4749" xr:uid="{254F9456-2C64-42F3-8964-F49001A9F40C}"/>
    <cellStyle name="Comma 18 4 2 2 2" xfId="13802" xr:uid="{8EB41814-D44F-44BA-ADB9-BBC3D7A05D2B}"/>
    <cellStyle name="Comma 18 4 2 2 2 2" xfId="31912" xr:uid="{84FBD5F8-EE14-4013-A51F-FC4ECB0F5B4A}"/>
    <cellStyle name="Comma 18 4 2 2 3" xfId="22859" xr:uid="{3410120F-5606-4FA4-8694-2F675DA92700}"/>
    <cellStyle name="Comma 18 4 2 3" xfId="7763" xr:uid="{A6322A71-4A41-409C-BD1D-FE96533FB41A}"/>
    <cellStyle name="Comma 18 4 2 3 2" xfId="16816" xr:uid="{9B48CA8B-F57C-426B-9ACB-D75142463794}"/>
    <cellStyle name="Comma 18 4 2 3 2 2" xfId="34926" xr:uid="{10E41A49-44D6-49AF-B50C-0504B255FA05}"/>
    <cellStyle name="Comma 18 4 2 3 3" xfId="25873" xr:uid="{EDC8AB29-D015-459B-A5F3-025AB2EC6960}"/>
    <cellStyle name="Comma 18 4 2 4" xfId="10784" xr:uid="{E93BD5D1-2795-4EE9-B227-CDCFA83087B7}"/>
    <cellStyle name="Comma 18 4 2 4 2" xfId="28894" xr:uid="{5923BB76-304C-4FF7-8A7B-A5FD219D7B12}"/>
    <cellStyle name="Comma 18 4 2 5" xfId="19841" xr:uid="{299ED779-F9A9-47C3-942E-C940F19EADBD}"/>
    <cellStyle name="Comma 18 4 3" xfId="2674" xr:uid="{8B6D1103-DB71-4C37-A00B-E45DD76BCDCE}"/>
    <cellStyle name="Comma 18 4 3 2" xfId="5753" xr:uid="{8B14ABA8-63A0-4D43-91B3-6D147ADC6E83}"/>
    <cellStyle name="Comma 18 4 3 2 2" xfId="14806" xr:uid="{2E4EC721-945F-402B-A388-E36F677EDB9F}"/>
    <cellStyle name="Comma 18 4 3 2 2 2" xfId="32916" xr:uid="{B499F240-71F2-4F27-B009-EF4F9807D623}"/>
    <cellStyle name="Comma 18 4 3 2 3" xfId="23863" xr:uid="{76C57C1B-85D3-477D-91D6-1EC91807D0BE}"/>
    <cellStyle name="Comma 18 4 3 3" xfId="8767" xr:uid="{E7387C96-0DEC-4DB8-A008-CF66FEF81019}"/>
    <cellStyle name="Comma 18 4 3 3 2" xfId="17820" xr:uid="{BFD9F86B-40B3-4AAB-97F2-6F00795871D1}"/>
    <cellStyle name="Comma 18 4 3 3 2 2" xfId="35930" xr:uid="{5FF78577-42F5-4ACA-BDBA-16159910C287}"/>
    <cellStyle name="Comma 18 4 3 3 3" xfId="26877" xr:uid="{8AC6F8F1-E4D3-4A08-B9D1-F90D548ED162}"/>
    <cellStyle name="Comma 18 4 3 4" xfId="11788" xr:uid="{9703307C-598D-4C1F-BB03-E08AA231C33B}"/>
    <cellStyle name="Comma 18 4 3 4 2" xfId="29898" xr:uid="{430AF903-5590-470E-8BFA-49AA292B35D3}"/>
    <cellStyle name="Comma 18 4 3 5" xfId="20845" xr:uid="{DBBDF2AF-27AD-444E-8878-E923AF9F47B1}"/>
    <cellStyle name="Comma 18 4 4" xfId="3745" xr:uid="{7EAA867F-A376-4731-81B2-8F42FDC993FC}"/>
    <cellStyle name="Comma 18 4 4 2" xfId="12798" xr:uid="{77556C66-DF45-43F9-AED1-693E1EA37A72}"/>
    <cellStyle name="Comma 18 4 4 2 2" xfId="30908" xr:uid="{38A0BF24-00B0-4B86-9908-046A82F9DA39}"/>
    <cellStyle name="Comma 18 4 4 3" xfId="21855" xr:uid="{92FFB560-9CCD-4AF1-8F78-2757970FBD65}"/>
    <cellStyle name="Comma 18 4 5" xfId="6759" xr:uid="{F46393FC-5D5E-4C1B-9A02-ED4A59CA6FAE}"/>
    <cellStyle name="Comma 18 4 5 2" xfId="15812" xr:uid="{A81F7F51-D510-4468-9DAA-DD149000EA2D}"/>
    <cellStyle name="Comma 18 4 5 2 2" xfId="33922" xr:uid="{60AA9F13-5261-4CF1-ACF2-8EDFBC121371}"/>
    <cellStyle name="Comma 18 4 5 3" xfId="24869" xr:uid="{807C90FF-79BE-40D2-9635-C2FF25EAA5C9}"/>
    <cellStyle name="Comma 18 4 6" xfId="9780" xr:uid="{8004A8C7-5A5E-4362-B91C-2313DAEDCED1}"/>
    <cellStyle name="Comma 18 4 6 2" xfId="27890" xr:uid="{D6EFBDA5-B28A-4E28-9304-381945AF9BA9}"/>
    <cellStyle name="Comma 18 4 7" xfId="18837" xr:uid="{A8D50D7D-200F-4CAF-B77E-514E2B7386B1}"/>
    <cellStyle name="Comma 18 5" xfId="667" xr:uid="{A0C8DD8E-5DC3-47F0-B1C1-03712E4875C4}"/>
    <cellStyle name="Comma 18 5 2" xfId="1671" xr:uid="{9073DC44-8748-4F5E-8E50-1C6815A9C779}"/>
    <cellStyle name="Comma 18 5 2 2" xfId="4750" xr:uid="{0F12BDD9-35A6-4DB4-885D-D0DD23A0D3F4}"/>
    <cellStyle name="Comma 18 5 2 2 2" xfId="13803" xr:uid="{C9BBC9A5-ACFF-4EF4-9D37-B141559A25E6}"/>
    <cellStyle name="Comma 18 5 2 2 2 2" xfId="31913" xr:uid="{BFED0407-2B8D-41B2-BAA6-203986ADA89F}"/>
    <cellStyle name="Comma 18 5 2 2 3" xfId="22860" xr:uid="{6E956622-7965-4EC8-B1FD-FE930782A890}"/>
    <cellStyle name="Comma 18 5 2 3" xfId="7764" xr:uid="{219B042D-1EDF-4AE1-BB3B-508A18CA83DC}"/>
    <cellStyle name="Comma 18 5 2 3 2" xfId="16817" xr:uid="{D8317650-C3D9-4FD0-993B-F4F2B427D58B}"/>
    <cellStyle name="Comma 18 5 2 3 2 2" xfId="34927" xr:uid="{70E9D04F-1AD2-454D-BD99-AFED24F6E417}"/>
    <cellStyle name="Comma 18 5 2 3 3" xfId="25874" xr:uid="{A89E0E6E-1D44-423B-88E5-7D1EC8C1B1D0}"/>
    <cellStyle name="Comma 18 5 2 4" xfId="10785" xr:uid="{A6F6EC2E-7996-4BA9-8617-E0D75B4D4DEB}"/>
    <cellStyle name="Comma 18 5 2 4 2" xfId="28895" xr:uid="{5FCF1CBF-ED03-448E-AED6-66DD8E9F09FA}"/>
    <cellStyle name="Comma 18 5 2 5" xfId="19842" xr:uid="{9A53966B-74A7-4A9B-87D1-D2DCA5EBDA51}"/>
    <cellStyle name="Comma 18 5 3" xfId="2675" xr:uid="{B6210B39-E1FA-4C4A-9BCB-DF16B228E663}"/>
    <cellStyle name="Comma 18 5 3 2" xfId="5754" xr:uid="{7AF7F55F-9903-4B0B-B0EF-87141F0691F4}"/>
    <cellStyle name="Comma 18 5 3 2 2" xfId="14807" xr:uid="{221ED922-F557-4FBC-AD97-B3877F632A80}"/>
    <cellStyle name="Comma 18 5 3 2 2 2" xfId="32917" xr:uid="{0CEB1BA2-05A7-48AD-A215-89FC6B42B02E}"/>
    <cellStyle name="Comma 18 5 3 2 3" xfId="23864" xr:uid="{7A1CE468-D988-4F7E-858E-F933293210F6}"/>
    <cellStyle name="Comma 18 5 3 3" xfId="8768" xr:uid="{B29D1053-8D6A-4D89-8717-DA17C7E21EEB}"/>
    <cellStyle name="Comma 18 5 3 3 2" xfId="17821" xr:uid="{B78DBD52-E191-45C7-BC9D-706DF2C8EC0A}"/>
    <cellStyle name="Comma 18 5 3 3 2 2" xfId="35931" xr:uid="{4696CEC3-F1E6-4C47-806D-A75A61A92060}"/>
    <cellStyle name="Comma 18 5 3 3 3" xfId="26878" xr:uid="{DD8098E2-D010-4697-9306-A2D04789495C}"/>
    <cellStyle name="Comma 18 5 3 4" xfId="11789" xr:uid="{5C0ABFB6-1AB7-451B-9E2C-BBC5D1585267}"/>
    <cellStyle name="Comma 18 5 3 4 2" xfId="29899" xr:uid="{1FE7D646-ACB2-4252-B360-C7F6FE10BF71}"/>
    <cellStyle name="Comma 18 5 3 5" xfId="20846" xr:uid="{D6958AAA-DB67-4C83-B3CB-6757A4BE69F2}"/>
    <cellStyle name="Comma 18 5 4" xfId="3746" xr:uid="{FE175BDD-1004-48B5-9B7F-C6E363B1C400}"/>
    <cellStyle name="Comma 18 5 4 2" xfId="12799" xr:uid="{7C5C528E-371B-4BF2-B774-23FC4ACF0672}"/>
    <cellStyle name="Comma 18 5 4 2 2" xfId="30909" xr:uid="{354A10C0-C8EB-4557-AE66-D6CA6560E765}"/>
    <cellStyle name="Comma 18 5 4 3" xfId="21856" xr:uid="{8A7BD2DF-305E-4A2A-B76A-36A18EFA7CC5}"/>
    <cellStyle name="Comma 18 5 5" xfId="6760" xr:uid="{AD617DE4-FC3C-44B9-8A9D-AC55AA6A36FF}"/>
    <cellStyle name="Comma 18 5 5 2" xfId="15813" xr:uid="{DCD3C5A1-B731-4BC1-AABC-97A22FF74506}"/>
    <cellStyle name="Comma 18 5 5 2 2" xfId="33923" xr:uid="{A7301BF5-679F-40F2-A2FB-2C0E73FE0C53}"/>
    <cellStyle name="Comma 18 5 5 3" xfId="24870" xr:uid="{5F5C56B2-8B31-4D49-AB3C-8C6657ED30B5}"/>
    <cellStyle name="Comma 18 5 6" xfId="9781" xr:uid="{4B73511F-97CE-47E6-B2D2-4112B5EF59C0}"/>
    <cellStyle name="Comma 18 5 6 2" xfId="27891" xr:uid="{83B70D46-DB53-44BD-BAB5-B750128A3706}"/>
    <cellStyle name="Comma 18 5 7" xfId="18838" xr:uid="{1065299B-8FF3-405D-8441-FD5AD9296AC8}"/>
    <cellStyle name="Comma 18 6" xfId="1350" xr:uid="{0EFDE7C5-0DF9-40BD-A7F0-B48B14D66AE3}"/>
    <cellStyle name="Comma 18 6 2" xfId="4429" xr:uid="{E54F7E52-CBE1-4421-842F-D905744AFF77}"/>
    <cellStyle name="Comma 18 6 2 2" xfId="13482" xr:uid="{7801BD56-BB24-4723-B8F6-29BBC4FEBE33}"/>
    <cellStyle name="Comma 18 6 2 2 2" xfId="31592" xr:uid="{8D0FAE82-E1D1-4244-8378-14A05A3C8CB6}"/>
    <cellStyle name="Comma 18 6 2 3" xfId="22539" xr:uid="{F38CE85C-6524-4510-AECD-FBC1A4ADDC72}"/>
    <cellStyle name="Comma 18 6 3" xfId="7443" xr:uid="{C1754D12-204D-43C7-8DD1-9A39646D4546}"/>
    <cellStyle name="Comma 18 6 3 2" xfId="16496" xr:uid="{B1E1580E-C8AE-4063-BECE-1638E495B5F8}"/>
    <cellStyle name="Comma 18 6 3 2 2" xfId="34606" xr:uid="{4D1282DA-CC05-4CBA-8CE1-ACB922A02B5E}"/>
    <cellStyle name="Comma 18 6 3 3" xfId="25553" xr:uid="{818D0FF0-C01A-4B26-88A1-60B40BAC7822}"/>
    <cellStyle name="Comma 18 6 4" xfId="10464" xr:uid="{4DCD6517-EADE-4E52-8584-FB3CB39A153B}"/>
    <cellStyle name="Comma 18 6 4 2" xfId="28574" xr:uid="{0E349E55-6F59-4744-BD89-56A0E3C9DEA6}"/>
    <cellStyle name="Comma 18 6 5" xfId="19521" xr:uid="{C10D37DE-C43C-4CB3-8D02-78692D359E5C}"/>
    <cellStyle name="Comma 18 7" xfId="2354" xr:uid="{D871ED97-AE2E-4BB5-A2BF-BAB85C765081}"/>
    <cellStyle name="Comma 18 7 2" xfId="5433" xr:uid="{A9A1233A-6115-402A-B849-9CBC920724FF}"/>
    <cellStyle name="Comma 18 7 2 2" xfId="14486" xr:uid="{4CB9C6E4-E8E8-4BC3-A8B5-04820CADFF89}"/>
    <cellStyle name="Comma 18 7 2 2 2" xfId="32596" xr:uid="{CCA2F59F-F46D-4FF5-8EBB-0FE256508E1B}"/>
    <cellStyle name="Comma 18 7 2 3" xfId="23543" xr:uid="{B8FFC1EA-FA64-4602-9521-D93EDD309B8D}"/>
    <cellStyle name="Comma 18 7 3" xfId="8447" xr:uid="{FC4AB5E4-E814-4983-8A5B-71BF8775B983}"/>
    <cellStyle name="Comma 18 7 3 2" xfId="17500" xr:uid="{2DC6B604-E899-4F98-8222-EFC0E452D25B}"/>
    <cellStyle name="Comma 18 7 3 2 2" xfId="35610" xr:uid="{89E3B387-8927-4F5D-908D-AC8FE248AA59}"/>
    <cellStyle name="Comma 18 7 3 3" xfId="26557" xr:uid="{DAD95D87-DF55-4E86-88EB-8DCBE701427B}"/>
    <cellStyle name="Comma 18 7 4" xfId="11468" xr:uid="{EFB9CF6A-9257-4F2A-8EE3-67F56D2D2BC4}"/>
    <cellStyle name="Comma 18 7 4 2" xfId="29578" xr:uid="{71470751-5549-4B2B-96DA-83447A325C37}"/>
    <cellStyle name="Comma 18 7 5" xfId="20525" xr:uid="{7C69907E-7706-4D41-8F52-3F2678993077}"/>
    <cellStyle name="Comma 18 8" xfId="3423" xr:uid="{378797A7-7A00-4D3A-9B3D-5B80F32B1C78}"/>
    <cellStyle name="Comma 18 8 2" xfId="12476" xr:uid="{760E605D-48EB-4550-97BC-74667A194560}"/>
    <cellStyle name="Comma 18 8 2 2" xfId="30586" xr:uid="{AFE793EC-D730-44DB-8F9A-F2EF3114A861}"/>
    <cellStyle name="Comma 18 8 3" xfId="21533" xr:uid="{309FF849-CD3F-4C6F-AD79-A3BB5538184B}"/>
    <cellStyle name="Comma 18 9" xfId="6437" xr:uid="{6D1C261A-6EC4-40EA-8EC9-39DE7FD2309D}"/>
    <cellStyle name="Comma 18 9 2" xfId="15490" xr:uid="{8F636824-68F3-4803-91EF-B44EAAA9D7BB}"/>
    <cellStyle name="Comma 18 9 2 2" xfId="33600" xr:uid="{931F5706-AC7A-4C19-9AFE-75C07AE0E3C2}"/>
    <cellStyle name="Comma 18 9 3" xfId="24547" xr:uid="{F8F47281-CBA2-4C4B-849A-B4D9A9308BC4}"/>
    <cellStyle name="Comma 19" xfId="318" xr:uid="{8F820EB8-40A5-4CA9-8A13-2AF086C610C9}"/>
    <cellStyle name="Comma 19 10" xfId="9460" xr:uid="{9377C3CA-8999-4B10-920C-9A83A1451199}"/>
    <cellStyle name="Comma 19 10 2" xfId="27570" xr:uid="{90F541C7-0B76-41B6-9837-D06D2E102B57}"/>
    <cellStyle name="Comma 19 11" xfId="18517" xr:uid="{F8A1744E-3DCC-4C33-92A2-BB5929569D64}"/>
    <cellStyle name="Comma 19 2" xfId="358" xr:uid="{07840079-2047-4923-B374-9D967325EE9E}"/>
    <cellStyle name="Comma 19 2 10" xfId="18556" xr:uid="{E79255F8-716C-4796-A52E-084886CF83C0}"/>
    <cellStyle name="Comma 19 2 2" xfId="556" xr:uid="{2585CAE1-C7B2-4C7D-A90B-E5276BC082F1}"/>
    <cellStyle name="Comma 19 2 2 2" xfId="668" xr:uid="{60C438D5-09FF-4757-BECD-499681718B05}"/>
    <cellStyle name="Comma 19 2 2 2 2" xfId="1672" xr:uid="{71524CD7-9710-45F1-9431-25DE344A50DE}"/>
    <cellStyle name="Comma 19 2 2 2 2 2" xfId="4751" xr:uid="{03646E54-E886-4542-B083-3753873A5EBB}"/>
    <cellStyle name="Comma 19 2 2 2 2 2 2" xfId="13804" xr:uid="{BBE7A1CB-79E6-4AE5-AAFA-1CFD0062D408}"/>
    <cellStyle name="Comma 19 2 2 2 2 2 2 2" xfId="31914" xr:uid="{5D5ACDDB-39ED-4E1D-9EE9-DC569DA2C04F}"/>
    <cellStyle name="Comma 19 2 2 2 2 2 3" xfId="22861" xr:uid="{5350E459-9220-4DA4-9983-3B3DE4EE7128}"/>
    <cellStyle name="Comma 19 2 2 2 2 3" xfId="7765" xr:uid="{C6433301-E173-4AFD-9AD4-B74763F09436}"/>
    <cellStyle name="Comma 19 2 2 2 2 3 2" xfId="16818" xr:uid="{7AE3AA69-BDE2-48BB-B7E1-5790AE5785FD}"/>
    <cellStyle name="Comma 19 2 2 2 2 3 2 2" xfId="34928" xr:uid="{360F6CB5-E799-4A66-806F-C62F9BD7AA56}"/>
    <cellStyle name="Comma 19 2 2 2 2 3 3" xfId="25875" xr:uid="{8B5B8D7D-2E5B-42CA-89E9-770E11893F5C}"/>
    <cellStyle name="Comma 19 2 2 2 2 4" xfId="10786" xr:uid="{952DB529-1560-4585-9064-38F112731AA2}"/>
    <cellStyle name="Comma 19 2 2 2 2 4 2" xfId="28896" xr:uid="{026564B3-7EDE-4BE7-BE36-BC7B0B32B5D1}"/>
    <cellStyle name="Comma 19 2 2 2 2 5" xfId="19843" xr:uid="{4183E14F-7854-42D7-88A5-539CEA64260A}"/>
    <cellStyle name="Comma 19 2 2 2 3" xfId="2676" xr:uid="{C73C9238-78F5-4E87-89F2-EDED8F0096FE}"/>
    <cellStyle name="Comma 19 2 2 2 3 2" xfId="5755" xr:uid="{3C87BE38-B015-45A8-88C6-5D6C2B3FB10F}"/>
    <cellStyle name="Comma 19 2 2 2 3 2 2" xfId="14808" xr:uid="{1D2B2A9E-00FA-46C2-8472-EB393AB5A979}"/>
    <cellStyle name="Comma 19 2 2 2 3 2 2 2" xfId="32918" xr:uid="{24F4D1A4-3EC9-486F-88AA-B32EB5A4B2B0}"/>
    <cellStyle name="Comma 19 2 2 2 3 2 3" xfId="23865" xr:uid="{ADED0AA1-EA09-4DEA-962F-CDD575E5ECD7}"/>
    <cellStyle name="Comma 19 2 2 2 3 3" xfId="8769" xr:uid="{AE32353F-43B3-4581-AE49-DCA36D8E3C6D}"/>
    <cellStyle name="Comma 19 2 2 2 3 3 2" xfId="17822" xr:uid="{69DF1744-BD98-4159-937D-C0924F0ED718}"/>
    <cellStyle name="Comma 19 2 2 2 3 3 2 2" xfId="35932" xr:uid="{83BCBB2F-E498-4793-8C16-44B9E96B408D}"/>
    <cellStyle name="Comma 19 2 2 2 3 3 3" xfId="26879" xr:uid="{C51E0690-450D-432B-B49B-874849BB2E44}"/>
    <cellStyle name="Comma 19 2 2 2 3 4" xfId="11790" xr:uid="{93E36196-4711-42F0-B82E-A87873A536B7}"/>
    <cellStyle name="Comma 19 2 2 2 3 4 2" xfId="29900" xr:uid="{96CA104F-8FB1-4121-A9B2-AC40E2266BF4}"/>
    <cellStyle name="Comma 19 2 2 2 3 5" xfId="20847" xr:uid="{927ACE7D-3278-4AE2-97D9-30F971F35C65}"/>
    <cellStyle name="Comma 19 2 2 2 4" xfId="3747" xr:uid="{8427430A-CADF-478E-B700-AB6D51A0F849}"/>
    <cellStyle name="Comma 19 2 2 2 4 2" xfId="12800" xr:uid="{25AC7328-E589-4507-AAFA-C58FE9FA71A5}"/>
    <cellStyle name="Comma 19 2 2 2 4 2 2" xfId="30910" xr:uid="{AA8D9C6E-1EC0-43F3-98B0-D65110A17A59}"/>
    <cellStyle name="Comma 19 2 2 2 4 3" xfId="21857" xr:uid="{FE24C785-A074-4C23-AB43-84C77DB3284E}"/>
    <cellStyle name="Comma 19 2 2 2 5" xfId="6761" xr:uid="{B747E578-2C32-4D6C-96CE-34768C325FC5}"/>
    <cellStyle name="Comma 19 2 2 2 5 2" xfId="15814" xr:uid="{55DF6D31-88C9-4C68-BBDA-B9E1514C2396}"/>
    <cellStyle name="Comma 19 2 2 2 5 2 2" xfId="33924" xr:uid="{4C06BB7C-F313-4B93-B4AD-24C558E3C565}"/>
    <cellStyle name="Comma 19 2 2 2 5 3" xfId="24871" xr:uid="{4ED4B9DA-B3D8-4009-99A9-5E406DD00755}"/>
    <cellStyle name="Comma 19 2 2 2 6" xfId="9782" xr:uid="{1098F907-F2C3-4AA9-9E2D-898DD4FB68E8}"/>
    <cellStyle name="Comma 19 2 2 2 6 2" xfId="27892" xr:uid="{3E52FB3F-0A70-4E8B-A51B-5DBB095D2588}"/>
    <cellStyle name="Comma 19 2 2 2 7" xfId="18839" xr:uid="{9C0A8FC3-A68D-4F91-B9B9-86A04070C27D}"/>
    <cellStyle name="Comma 19 2 2 3" xfId="669" xr:uid="{0BF3F20F-A241-4058-9121-CB97B8519971}"/>
    <cellStyle name="Comma 19 2 2 3 2" xfId="1673" xr:uid="{2CD96F85-FDD8-4093-9812-A55C45173B1B}"/>
    <cellStyle name="Comma 19 2 2 3 2 2" xfId="4752" xr:uid="{A77A9824-F554-4B9F-B46A-716F18F55326}"/>
    <cellStyle name="Comma 19 2 2 3 2 2 2" xfId="13805" xr:uid="{E17B519F-8E97-43C0-B0E6-9BFD9812303F}"/>
    <cellStyle name="Comma 19 2 2 3 2 2 2 2" xfId="31915" xr:uid="{C578F881-A3ED-4D60-BD2D-1B7545CC1AB5}"/>
    <cellStyle name="Comma 19 2 2 3 2 2 3" xfId="22862" xr:uid="{735BB6C0-AF23-4136-A35B-9A18523CFEF4}"/>
    <cellStyle name="Comma 19 2 2 3 2 3" xfId="7766" xr:uid="{709F4B46-6BBB-4281-A605-44B266FD5D77}"/>
    <cellStyle name="Comma 19 2 2 3 2 3 2" xfId="16819" xr:uid="{F047B02A-7B46-4E42-9EEF-E275EA1761DB}"/>
    <cellStyle name="Comma 19 2 2 3 2 3 2 2" xfId="34929" xr:uid="{1619220B-FE78-4106-9F02-7F6DFB87A36C}"/>
    <cellStyle name="Comma 19 2 2 3 2 3 3" xfId="25876" xr:uid="{9227E26A-90B5-4A94-AE3B-B37677F479B0}"/>
    <cellStyle name="Comma 19 2 2 3 2 4" xfId="10787" xr:uid="{C8980ECA-5004-41D2-A5E8-85B3590E3E4D}"/>
    <cellStyle name="Comma 19 2 2 3 2 4 2" xfId="28897" xr:uid="{EEC21D85-32E1-46EF-9E7C-B6848EB232FF}"/>
    <cellStyle name="Comma 19 2 2 3 2 5" xfId="19844" xr:uid="{6AB8D628-1FF1-46E6-97F7-325CF632216F}"/>
    <cellStyle name="Comma 19 2 2 3 3" xfId="2677" xr:uid="{AE735A1E-4B04-4618-8382-8388846B1F40}"/>
    <cellStyle name="Comma 19 2 2 3 3 2" xfId="5756" xr:uid="{B52FCABF-21ED-4260-A9F4-46A01FE71C0F}"/>
    <cellStyle name="Comma 19 2 2 3 3 2 2" xfId="14809" xr:uid="{36378254-53DE-42BA-B9C3-0BBC65024DD2}"/>
    <cellStyle name="Comma 19 2 2 3 3 2 2 2" xfId="32919" xr:uid="{97D0CD71-8B0D-411F-9083-6FA6737D8600}"/>
    <cellStyle name="Comma 19 2 2 3 3 2 3" xfId="23866" xr:uid="{B81536C1-A5D8-4CB6-B416-A149EF6B0679}"/>
    <cellStyle name="Comma 19 2 2 3 3 3" xfId="8770" xr:uid="{39841B48-F3A4-4288-A13C-C2F2C4808FAE}"/>
    <cellStyle name="Comma 19 2 2 3 3 3 2" xfId="17823" xr:uid="{52D7C3DD-B443-45E6-9B4B-59791C10F748}"/>
    <cellStyle name="Comma 19 2 2 3 3 3 2 2" xfId="35933" xr:uid="{1AADE05C-FBB0-47D2-8121-4C14AFE7DAB4}"/>
    <cellStyle name="Comma 19 2 2 3 3 3 3" xfId="26880" xr:uid="{9024501A-5327-49C6-8B3A-2B0219891BAB}"/>
    <cellStyle name="Comma 19 2 2 3 3 4" xfId="11791" xr:uid="{F6DF5F70-D038-40AB-B434-D557A058DF76}"/>
    <cellStyle name="Comma 19 2 2 3 3 4 2" xfId="29901" xr:uid="{B5E4A8AE-3366-4E56-9664-5D5F7BE5809E}"/>
    <cellStyle name="Comma 19 2 2 3 3 5" xfId="20848" xr:uid="{897F338B-4CE0-4ED0-B204-48EC422D67EC}"/>
    <cellStyle name="Comma 19 2 2 3 4" xfId="3748" xr:uid="{EBFA04D5-4A2A-4C37-ABC4-7FCF2A1BA7D2}"/>
    <cellStyle name="Comma 19 2 2 3 4 2" xfId="12801" xr:uid="{3437541E-E887-4FB8-8F9D-C4C9D4817EBB}"/>
    <cellStyle name="Comma 19 2 2 3 4 2 2" xfId="30911" xr:uid="{BC218B0B-1B44-4A91-BAD1-661753DE1DFB}"/>
    <cellStyle name="Comma 19 2 2 3 4 3" xfId="21858" xr:uid="{70F17F2E-9649-4506-8CBD-D9EC555F4F2C}"/>
    <cellStyle name="Comma 19 2 2 3 5" xfId="6762" xr:uid="{D429451D-0851-4606-90B0-84A2D3A1BF1E}"/>
    <cellStyle name="Comma 19 2 2 3 5 2" xfId="15815" xr:uid="{39CD7749-C503-4BB5-9934-BF2F98C6CA34}"/>
    <cellStyle name="Comma 19 2 2 3 5 2 2" xfId="33925" xr:uid="{A3E6FD04-836B-4501-840D-276F6AAA3E99}"/>
    <cellStyle name="Comma 19 2 2 3 5 3" xfId="24872" xr:uid="{537FEF53-52FF-4B12-9ABF-3E046C6DD786}"/>
    <cellStyle name="Comma 19 2 2 3 6" xfId="9783" xr:uid="{DEE17AA0-FCCC-4429-8A0A-9915F4AD3A6E}"/>
    <cellStyle name="Comma 19 2 2 3 6 2" xfId="27893" xr:uid="{9C1B2F20-F74E-4659-BF6D-260FC9935056}"/>
    <cellStyle name="Comma 19 2 2 3 7" xfId="18840" xr:uid="{17AF4B6C-C0AF-419F-B3D6-C03DCF78FA46}"/>
    <cellStyle name="Comma 19 2 2 4" xfId="1563" xr:uid="{5AB4C25A-5C99-48B7-B01B-E7F29550D435}"/>
    <cellStyle name="Comma 19 2 2 4 2" xfId="4642" xr:uid="{933D3A6B-57CA-4C43-BECC-875E69A22400}"/>
    <cellStyle name="Comma 19 2 2 4 2 2" xfId="13695" xr:uid="{E4F14C64-3E56-4355-ADA1-37B4FA79169B}"/>
    <cellStyle name="Comma 19 2 2 4 2 2 2" xfId="31805" xr:uid="{D4EDF1B5-5218-439C-B30F-4A6BEC416504}"/>
    <cellStyle name="Comma 19 2 2 4 2 3" xfId="22752" xr:uid="{7D5BC84E-C468-4E3E-BE6F-E6D0C18F9EEE}"/>
    <cellStyle name="Comma 19 2 2 4 3" xfId="7656" xr:uid="{521E2413-20FA-47A9-A21E-D67D7EAC98A1}"/>
    <cellStyle name="Comma 19 2 2 4 3 2" xfId="16709" xr:uid="{018B6A2C-0233-43D5-9473-D0532D9D8950}"/>
    <cellStyle name="Comma 19 2 2 4 3 2 2" xfId="34819" xr:uid="{F51FB061-F358-41F1-A091-CC21BC6B24DB}"/>
    <cellStyle name="Comma 19 2 2 4 3 3" xfId="25766" xr:uid="{B698418F-0803-41A7-B0F4-437661614A48}"/>
    <cellStyle name="Comma 19 2 2 4 4" xfId="10677" xr:uid="{5804079D-1C26-49D3-9D44-31067FA57B2D}"/>
    <cellStyle name="Comma 19 2 2 4 4 2" xfId="28787" xr:uid="{E266359F-862A-4F46-BD3A-F7D5A364F750}"/>
    <cellStyle name="Comma 19 2 2 4 5" xfId="19734" xr:uid="{E38022A6-2FEB-4F4D-B248-1877CF8EA0B1}"/>
    <cellStyle name="Comma 19 2 2 5" xfId="2567" xr:uid="{F44C0701-2A69-4047-92FA-F536D48F7E37}"/>
    <cellStyle name="Comma 19 2 2 5 2" xfId="5646" xr:uid="{BB02855C-BDCF-4E0F-A16A-C961EBECE4E4}"/>
    <cellStyle name="Comma 19 2 2 5 2 2" xfId="14699" xr:uid="{7518871B-58A8-4748-BF26-923C43964E74}"/>
    <cellStyle name="Comma 19 2 2 5 2 2 2" xfId="32809" xr:uid="{1F9C8224-D6E6-4653-A1A4-CD80B69BF872}"/>
    <cellStyle name="Comma 19 2 2 5 2 3" xfId="23756" xr:uid="{A6A0083F-4423-41AA-9E61-33E2040D163D}"/>
    <cellStyle name="Comma 19 2 2 5 3" xfId="8660" xr:uid="{3484E44C-CC57-480F-B1E6-98B4942CEAB3}"/>
    <cellStyle name="Comma 19 2 2 5 3 2" xfId="17713" xr:uid="{531178D2-4C8C-47FF-AAFB-389C0C47EB87}"/>
    <cellStyle name="Comma 19 2 2 5 3 2 2" xfId="35823" xr:uid="{B1628E04-17F0-4159-B7A9-D32219C3D520}"/>
    <cellStyle name="Comma 19 2 2 5 3 3" xfId="26770" xr:uid="{B426EDFC-1293-4EEB-BB8D-433B0E6DCA51}"/>
    <cellStyle name="Comma 19 2 2 5 4" xfId="11681" xr:uid="{FBC26FD7-328C-49CB-865A-3EF14BB4390A}"/>
    <cellStyle name="Comma 19 2 2 5 4 2" xfId="29791" xr:uid="{6AA07BA8-14B6-4BAF-AF78-C77CC1CE1B33}"/>
    <cellStyle name="Comma 19 2 2 5 5" xfId="20738" xr:uid="{FC2847C1-5AF3-427A-81FA-CF8E07686F06}"/>
    <cellStyle name="Comma 19 2 2 6" xfId="3637" xr:uid="{285C9A48-C6D6-480B-9A22-83A81D899546}"/>
    <cellStyle name="Comma 19 2 2 6 2" xfId="12690" xr:uid="{4789C6C2-4DE3-4937-8EF0-9FE342C7E845}"/>
    <cellStyle name="Comma 19 2 2 6 2 2" xfId="30800" xr:uid="{8B30AC9C-8E3C-4AA3-9C2E-67090E70C6F4}"/>
    <cellStyle name="Comma 19 2 2 6 3" xfId="21747" xr:uid="{174B38FF-7651-4949-A034-B5FF45EC1AA6}"/>
    <cellStyle name="Comma 19 2 2 7" xfId="6651" xr:uid="{7AF86894-A8D6-49E4-9098-C5459D1528C9}"/>
    <cellStyle name="Comma 19 2 2 7 2" xfId="15704" xr:uid="{A0F7DB18-5DC6-423C-B1E4-11B7BA8BB54E}"/>
    <cellStyle name="Comma 19 2 2 7 2 2" xfId="33814" xr:uid="{E13B9F0A-33F7-44CA-93F5-5E8935FF9E73}"/>
    <cellStyle name="Comma 19 2 2 7 3" xfId="24761" xr:uid="{44B17498-25B6-4B7D-8C71-1FE427075172}"/>
    <cellStyle name="Comma 19 2 2 8" xfId="9671" xr:uid="{A9016D48-B722-43A7-A872-CA60F0361D39}"/>
    <cellStyle name="Comma 19 2 2 8 2" xfId="27781" xr:uid="{92444158-F14A-46CD-92F2-A8B1AE4124A4}"/>
    <cellStyle name="Comma 19 2 2 9" xfId="18728" xr:uid="{E1F63380-63CF-4704-8E94-40C454F40969}"/>
    <cellStyle name="Comma 19 2 3" xfId="670" xr:uid="{89D72A16-E294-4E18-A885-3378676156D9}"/>
    <cellStyle name="Comma 19 2 3 2" xfId="1674" xr:uid="{6B7BAED4-3879-48D0-A6F6-56BAD93EDD58}"/>
    <cellStyle name="Comma 19 2 3 2 2" xfId="4753" xr:uid="{E8C3CADB-6171-40F0-B408-F7B9C83EB03A}"/>
    <cellStyle name="Comma 19 2 3 2 2 2" xfId="13806" xr:uid="{F94602E8-C773-4609-96AD-F22CCFD8E627}"/>
    <cellStyle name="Comma 19 2 3 2 2 2 2" xfId="31916" xr:uid="{9CED1304-FD3A-44E4-8140-26AC794C2A69}"/>
    <cellStyle name="Comma 19 2 3 2 2 3" xfId="22863" xr:uid="{25B579A1-21A7-4C06-85D2-AA28FA3FA373}"/>
    <cellStyle name="Comma 19 2 3 2 3" xfId="7767" xr:uid="{B661552A-C5CB-46C8-BEC5-DC7DB6744E29}"/>
    <cellStyle name="Comma 19 2 3 2 3 2" xfId="16820" xr:uid="{EA5043B9-05D5-4D8D-AAE4-B10A7BFEA1AD}"/>
    <cellStyle name="Comma 19 2 3 2 3 2 2" xfId="34930" xr:uid="{7C02782E-F1DE-40B7-B669-1B26BA76BBF6}"/>
    <cellStyle name="Comma 19 2 3 2 3 3" xfId="25877" xr:uid="{38B5324C-D225-4493-A008-5A3D584DAEF0}"/>
    <cellStyle name="Comma 19 2 3 2 4" xfId="10788" xr:uid="{4667BCC0-0BDC-4E35-8587-8C77FFD37376}"/>
    <cellStyle name="Comma 19 2 3 2 4 2" xfId="28898" xr:uid="{97B5AAB2-758E-491B-9374-2AB117A10738}"/>
    <cellStyle name="Comma 19 2 3 2 5" xfId="19845" xr:uid="{B025055C-C72B-42B2-8498-A74AD09A2202}"/>
    <cellStyle name="Comma 19 2 3 3" xfId="2678" xr:uid="{F015E448-A6F9-4AF1-A053-A4D1E8F84790}"/>
    <cellStyle name="Comma 19 2 3 3 2" xfId="5757" xr:uid="{B55B01E0-CFD7-4946-9691-2BFD784A604D}"/>
    <cellStyle name="Comma 19 2 3 3 2 2" xfId="14810" xr:uid="{30308458-47A7-4F66-8D22-8F595DC094B0}"/>
    <cellStyle name="Comma 19 2 3 3 2 2 2" xfId="32920" xr:uid="{671C3E2F-3E4A-404F-86C1-4564F0E072C0}"/>
    <cellStyle name="Comma 19 2 3 3 2 3" xfId="23867" xr:uid="{FCD426E4-E934-446A-9A52-1F5E39804412}"/>
    <cellStyle name="Comma 19 2 3 3 3" xfId="8771" xr:uid="{8181E998-A0C9-44F1-8F18-79384C28DCD3}"/>
    <cellStyle name="Comma 19 2 3 3 3 2" xfId="17824" xr:uid="{D41067F3-7935-4C96-AAEA-DC3D0B061FEE}"/>
    <cellStyle name="Comma 19 2 3 3 3 2 2" xfId="35934" xr:uid="{745CFBBF-9595-4C98-8F77-965447DCD190}"/>
    <cellStyle name="Comma 19 2 3 3 3 3" xfId="26881" xr:uid="{B8BF559F-AC30-4A5D-86CA-0237844250E8}"/>
    <cellStyle name="Comma 19 2 3 3 4" xfId="11792" xr:uid="{3A914DD6-F5C2-41FC-A8BF-B5E5E7ACDACB}"/>
    <cellStyle name="Comma 19 2 3 3 4 2" xfId="29902" xr:uid="{8CAB5960-6954-49FE-8B16-136AE96DA5D9}"/>
    <cellStyle name="Comma 19 2 3 3 5" xfId="20849" xr:uid="{9417388B-01AB-4485-B113-967EA86488C8}"/>
    <cellStyle name="Comma 19 2 3 4" xfId="3749" xr:uid="{DF03CFD8-4795-49AD-B0B6-E4E225C9D3C7}"/>
    <cellStyle name="Comma 19 2 3 4 2" xfId="12802" xr:uid="{C31200B6-43BB-4312-B466-8584C62274E6}"/>
    <cellStyle name="Comma 19 2 3 4 2 2" xfId="30912" xr:uid="{15293034-56D3-4482-898D-AF9AF85A5C25}"/>
    <cellStyle name="Comma 19 2 3 4 3" xfId="21859" xr:uid="{03CB5031-2CAA-436D-84D1-BC850AF5C0A7}"/>
    <cellStyle name="Comma 19 2 3 5" xfId="6763" xr:uid="{D0E38A08-A1A0-4A6A-8901-CD8E02859B20}"/>
    <cellStyle name="Comma 19 2 3 5 2" xfId="15816" xr:uid="{2D254124-1936-464A-8410-3366D5C7618B}"/>
    <cellStyle name="Comma 19 2 3 5 2 2" xfId="33926" xr:uid="{FC128D0A-1679-420B-A3AF-6437908EBAFD}"/>
    <cellStyle name="Comma 19 2 3 5 3" xfId="24873" xr:uid="{E0084216-91E2-4AAD-86F1-E74E375F2A8D}"/>
    <cellStyle name="Comma 19 2 3 6" xfId="9784" xr:uid="{62B6E6AA-C1D3-4281-AE06-11C3D8ED21A7}"/>
    <cellStyle name="Comma 19 2 3 6 2" xfId="27894" xr:uid="{A559DDF8-4554-4A42-9121-E1B3BF53C719}"/>
    <cellStyle name="Comma 19 2 3 7" xfId="18841" xr:uid="{F8D0F18A-1A6B-4FEB-AE4E-8EF1EA575F0E}"/>
    <cellStyle name="Comma 19 2 4" xfId="671" xr:uid="{CB493D25-BE70-4059-A83F-F18D4FC271CB}"/>
    <cellStyle name="Comma 19 2 4 2" xfId="1675" xr:uid="{E43A240C-5C9C-458B-B616-93D51F81B252}"/>
    <cellStyle name="Comma 19 2 4 2 2" xfId="4754" xr:uid="{B34E1C97-BBF8-478C-822E-E424B40FB05D}"/>
    <cellStyle name="Comma 19 2 4 2 2 2" xfId="13807" xr:uid="{10B17A0F-F56F-498E-9EF6-034FA847BCBC}"/>
    <cellStyle name="Comma 19 2 4 2 2 2 2" xfId="31917" xr:uid="{A55DC3F4-C782-4152-9CA9-DC4A036E35C9}"/>
    <cellStyle name="Comma 19 2 4 2 2 3" xfId="22864" xr:uid="{4FADF299-9BE6-41F3-97F6-A9EDB90F290E}"/>
    <cellStyle name="Comma 19 2 4 2 3" xfId="7768" xr:uid="{34C33FDD-079F-42A6-BEE0-E1FD2B0A3F31}"/>
    <cellStyle name="Comma 19 2 4 2 3 2" xfId="16821" xr:uid="{137DB9BA-954A-4094-AF8C-0B4485A67FD9}"/>
    <cellStyle name="Comma 19 2 4 2 3 2 2" xfId="34931" xr:uid="{36E2D418-ED71-4875-B910-1885268243D2}"/>
    <cellStyle name="Comma 19 2 4 2 3 3" xfId="25878" xr:uid="{C39A545B-AF7D-42B0-B234-3B1CA883CFA2}"/>
    <cellStyle name="Comma 19 2 4 2 4" xfId="10789" xr:uid="{7F3E28DC-2690-430D-8057-F29C91EE70F6}"/>
    <cellStyle name="Comma 19 2 4 2 4 2" xfId="28899" xr:uid="{2845AE59-BABE-4AAB-91F3-BE77332BF93C}"/>
    <cellStyle name="Comma 19 2 4 2 5" xfId="19846" xr:uid="{2A6996CA-83D4-4650-AE76-A2BB41E424B3}"/>
    <cellStyle name="Comma 19 2 4 3" xfId="2679" xr:uid="{0508E4E7-3FB4-4EFB-BC34-C7015B79ED79}"/>
    <cellStyle name="Comma 19 2 4 3 2" xfId="5758" xr:uid="{F087979F-C3E7-4C9C-AB48-ABAB9435F4CB}"/>
    <cellStyle name="Comma 19 2 4 3 2 2" xfId="14811" xr:uid="{6EBE8FF5-0226-4C8C-9E4C-4C6317A33EE9}"/>
    <cellStyle name="Comma 19 2 4 3 2 2 2" xfId="32921" xr:uid="{9C8C700D-3E9C-4CFD-9DB9-57F34478867E}"/>
    <cellStyle name="Comma 19 2 4 3 2 3" xfId="23868" xr:uid="{D75911C4-3788-4E0D-9DAE-A4B732B71BE5}"/>
    <cellStyle name="Comma 19 2 4 3 3" xfId="8772" xr:uid="{8EDE5EA0-1830-4714-8240-BDC1251B0CAA}"/>
    <cellStyle name="Comma 19 2 4 3 3 2" xfId="17825" xr:uid="{C5E30AE2-469F-456C-A244-AC26850C984E}"/>
    <cellStyle name="Comma 19 2 4 3 3 2 2" xfId="35935" xr:uid="{57A27AAB-4C14-4E8A-B5BB-AD16B5B493A6}"/>
    <cellStyle name="Comma 19 2 4 3 3 3" xfId="26882" xr:uid="{9088FCBE-D962-4014-946C-7ABA526E0788}"/>
    <cellStyle name="Comma 19 2 4 3 4" xfId="11793" xr:uid="{2F83EE39-CF19-4571-B076-88CA885CC547}"/>
    <cellStyle name="Comma 19 2 4 3 4 2" xfId="29903" xr:uid="{580F6ED6-B5D3-4471-A33D-FDF3B4535317}"/>
    <cellStyle name="Comma 19 2 4 3 5" xfId="20850" xr:uid="{8E2AC07E-18D3-4BB9-9F56-E717196F60B6}"/>
    <cellStyle name="Comma 19 2 4 4" xfId="3750" xr:uid="{409D04F2-74C2-41EE-95F0-432F20B7AB15}"/>
    <cellStyle name="Comma 19 2 4 4 2" xfId="12803" xr:uid="{3DC18784-4228-47EA-BD96-B98AEBE1CD9D}"/>
    <cellStyle name="Comma 19 2 4 4 2 2" xfId="30913" xr:uid="{1D640C10-8E91-49F7-A01D-5FDDE8C05235}"/>
    <cellStyle name="Comma 19 2 4 4 3" xfId="21860" xr:uid="{C24E62C6-002A-40F9-AF9E-C91673C3C432}"/>
    <cellStyle name="Comma 19 2 4 5" xfId="6764" xr:uid="{17B27228-96E7-47C4-98D6-80897566D4D3}"/>
    <cellStyle name="Comma 19 2 4 5 2" xfId="15817" xr:uid="{1833E511-0AF6-4C5A-B35A-CDA339372C8F}"/>
    <cellStyle name="Comma 19 2 4 5 2 2" xfId="33927" xr:uid="{F3F518E0-30DA-4364-9438-F2F33068611A}"/>
    <cellStyle name="Comma 19 2 4 5 3" xfId="24874" xr:uid="{3E0EC8A3-F063-4592-B4E6-F8FDBC636659}"/>
    <cellStyle name="Comma 19 2 4 6" xfId="9785" xr:uid="{4EA58236-CDBA-4DB4-A8ED-EC59E8114551}"/>
    <cellStyle name="Comma 19 2 4 6 2" xfId="27895" xr:uid="{FA29CF07-2923-4C7E-801E-3A0A25177531}"/>
    <cellStyle name="Comma 19 2 4 7" xfId="18842" xr:uid="{87572586-68EE-417B-83DE-680350691D64}"/>
    <cellStyle name="Comma 19 2 5" xfId="1392" xr:uid="{36640255-5210-4D62-8C55-155A0A6F6B5A}"/>
    <cellStyle name="Comma 19 2 5 2" xfId="4471" xr:uid="{15791F85-C03A-4B25-A85A-58BC27453DAC}"/>
    <cellStyle name="Comma 19 2 5 2 2" xfId="13524" xr:uid="{BB0092A8-CBD3-4577-B8A8-1C70B3147174}"/>
    <cellStyle name="Comma 19 2 5 2 2 2" xfId="31634" xr:uid="{74A73E18-CA9A-4A70-9013-27C0CF3DCA37}"/>
    <cellStyle name="Comma 19 2 5 2 3" xfId="22581" xr:uid="{1B20192E-CC7B-4CB3-BD2C-98B7B46BDFDF}"/>
    <cellStyle name="Comma 19 2 5 3" xfId="7485" xr:uid="{D1C03D7C-F261-4839-95BB-452DB03A45FE}"/>
    <cellStyle name="Comma 19 2 5 3 2" xfId="16538" xr:uid="{ADEE5F92-97A3-45C1-9107-03A8C8D626AC}"/>
    <cellStyle name="Comma 19 2 5 3 2 2" xfId="34648" xr:uid="{AD6DAFBB-369F-4CEC-8C03-271F9D7BDBD5}"/>
    <cellStyle name="Comma 19 2 5 3 3" xfId="25595" xr:uid="{4D27022C-C3F9-4DAD-95B9-275215EF4DCF}"/>
    <cellStyle name="Comma 19 2 5 4" xfId="10506" xr:uid="{971A0C7F-71C8-4DAB-901A-147085F54987}"/>
    <cellStyle name="Comma 19 2 5 4 2" xfId="28616" xr:uid="{0E130E77-6240-4064-B69B-B5B05CEA5A32}"/>
    <cellStyle name="Comma 19 2 5 5" xfId="19563" xr:uid="{810D1898-9CA3-490A-8F8B-FB4E95B19178}"/>
    <cellStyle name="Comma 19 2 6" xfId="2396" xr:uid="{BAD04B2B-E352-4C1F-ABB1-1A12D6C7AA96}"/>
    <cellStyle name="Comma 19 2 6 2" xfId="5475" xr:uid="{62300178-CF16-410B-85C9-E3F5805905AB}"/>
    <cellStyle name="Comma 19 2 6 2 2" xfId="14528" xr:uid="{19B1FEE1-69C6-45A9-B06A-61D12DAE051E}"/>
    <cellStyle name="Comma 19 2 6 2 2 2" xfId="32638" xr:uid="{AC7F77AA-F38C-4474-AA1B-5FF4F0EE994E}"/>
    <cellStyle name="Comma 19 2 6 2 3" xfId="23585" xr:uid="{4F1F2143-843D-4825-8419-1659E91B2727}"/>
    <cellStyle name="Comma 19 2 6 3" xfId="8489" xr:uid="{45EC5DB1-8BCC-4924-A14F-BE1311A5A8ED}"/>
    <cellStyle name="Comma 19 2 6 3 2" xfId="17542" xr:uid="{F687D3D3-805C-4FF1-8973-93F9EFD1E5BE}"/>
    <cellStyle name="Comma 19 2 6 3 2 2" xfId="35652" xr:uid="{23B810BB-98D0-4BBA-8D7B-A26F1824C4FF}"/>
    <cellStyle name="Comma 19 2 6 3 3" xfId="26599" xr:uid="{42FCD5A5-FC4B-4AC8-8617-4270B6FC0B8D}"/>
    <cellStyle name="Comma 19 2 6 4" xfId="11510" xr:uid="{E67DBB89-1005-4355-ACA9-1D26472A04E6}"/>
    <cellStyle name="Comma 19 2 6 4 2" xfId="29620" xr:uid="{7EEDBC03-8D93-496F-9AF7-592A824348EC}"/>
    <cellStyle name="Comma 19 2 6 5" xfId="20567" xr:uid="{3416D31F-0F51-414B-A741-B71C3099C26D}"/>
    <cellStyle name="Comma 19 2 7" xfId="3465" xr:uid="{2766A47F-7AD6-4D71-995D-945367790AC0}"/>
    <cellStyle name="Comma 19 2 7 2" xfId="12518" xr:uid="{3C6DCCE8-8CA4-435E-81C5-5606BE03B6ED}"/>
    <cellStyle name="Comma 19 2 7 2 2" xfId="30628" xr:uid="{17BEA4C9-D392-4119-BE9B-89C0609E9380}"/>
    <cellStyle name="Comma 19 2 7 3" xfId="21575" xr:uid="{6D9550C0-ED5D-4348-B3A4-9BD4E8395DE9}"/>
    <cellStyle name="Comma 19 2 8" xfId="6479" xr:uid="{A7EA3217-9DCF-4643-8195-58924FD631DF}"/>
    <cellStyle name="Comma 19 2 8 2" xfId="15532" xr:uid="{DAEDA363-6253-4C59-B2D7-E51202FEB7FE}"/>
    <cellStyle name="Comma 19 2 8 2 2" xfId="33642" xr:uid="{F3A99DB5-20C4-4279-9E98-4D410F9CA9AA}"/>
    <cellStyle name="Comma 19 2 8 3" xfId="24589" xr:uid="{9B1B3E96-3C6F-4768-8210-F777F9C4A04A}"/>
    <cellStyle name="Comma 19 2 9" xfId="9499" xr:uid="{554A0FD6-2059-4B59-B56B-DF2D8184ECD1}"/>
    <cellStyle name="Comma 19 2 9 2" xfId="27609" xr:uid="{22E2043C-F3E7-42FF-8DC0-2AC644F4129F}"/>
    <cellStyle name="Comma 19 3" xfId="516" xr:uid="{B9217E15-3FC4-4680-B0B7-A7DC376423F1}"/>
    <cellStyle name="Comma 19 3 2" xfId="672" xr:uid="{46809191-CEF3-435C-BB3E-203913ABE7AD}"/>
    <cellStyle name="Comma 19 3 2 2" xfId="1676" xr:uid="{ED764524-DAC4-4652-BC1B-8FA0AFEE9148}"/>
    <cellStyle name="Comma 19 3 2 2 2" xfId="4755" xr:uid="{C778E2F5-0156-4211-851A-B763C51743E4}"/>
    <cellStyle name="Comma 19 3 2 2 2 2" xfId="13808" xr:uid="{0C69A03B-426E-4848-BC4C-558F09CCD136}"/>
    <cellStyle name="Comma 19 3 2 2 2 2 2" xfId="31918" xr:uid="{1DD36B18-47AC-45F8-B987-289460F09935}"/>
    <cellStyle name="Comma 19 3 2 2 2 3" xfId="22865" xr:uid="{F9C6B123-2DE4-4146-AC27-933D04DD52F9}"/>
    <cellStyle name="Comma 19 3 2 2 3" xfId="7769" xr:uid="{B556323F-FFFE-4F68-92BA-6427B68307C3}"/>
    <cellStyle name="Comma 19 3 2 2 3 2" xfId="16822" xr:uid="{B87A63B6-6BCE-4901-8A08-919232E4869B}"/>
    <cellStyle name="Comma 19 3 2 2 3 2 2" xfId="34932" xr:uid="{C0BDE8B9-5DA7-474D-B8FB-FC33EAB58589}"/>
    <cellStyle name="Comma 19 3 2 2 3 3" xfId="25879" xr:uid="{3532C2F2-3F0A-42A0-95CA-BFF87834EB4D}"/>
    <cellStyle name="Comma 19 3 2 2 4" xfId="10790" xr:uid="{D75B4426-F396-4B28-A494-F09120B99C22}"/>
    <cellStyle name="Comma 19 3 2 2 4 2" xfId="28900" xr:uid="{021EEB12-1E17-4A8D-A0E6-28041C2F58E1}"/>
    <cellStyle name="Comma 19 3 2 2 5" xfId="19847" xr:uid="{945B3F0C-0C38-4CB0-82E2-541F6E489C17}"/>
    <cellStyle name="Comma 19 3 2 3" xfId="2680" xr:uid="{9B5F164E-F866-47D3-8909-509814077294}"/>
    <cellStyle name="Comma 19 3 2 3 2" xfId="5759" xr:uid="{6447AB5D-3FAE-4FB9-BC73-FB5A0190DF2B}"/>
    <cellStyle name="Comma 19 3 2 3 2 2" xfId="14812" xr:uid="{7F755AC9-1203-4BD4-8847-27E1A9BD54E3}"/>
    <cellStyle name="Comma 19 3 2 3 2 2 2" xfId="32922" xr:uid="{1D6BFA7B-66AC-4761-8519-5B3DEC97A612}"/>
    <cellStyle name="Comma 19 3 2 3 2 3" xfId="23869" xr:uid="{30E7DCD1-459E-4CF6-B153-0093F44809EC}"/>
    <cellStyle name="Comma 19 3 2 3 3" xfId="8773" xr:uid="{C84688A1-8309-4D45-AA97-C6DFA9699174}"/>
    <cellStyle name="Comma 19 3 2 3 3 2" xfId="17826" xr:uid="{67CA8974-DAE8-488E-B9DE-E31BAEF611A7}"/>
    <cellStyle name="Comma 19 3 2 3 3 2 2" xfId="35936" xr:uid="{F9A60560-1179-48A7-9055-87DF78D3F241}"/>
    <cellStyle name="Comma 19 3 2 3 3 3" xfId="26883" xr:uid="{98E9A57C-A49D-4C80-8F58-1BDB42E6F2D7}"/>
    <cellStyle name="Comma 19 3 2 3 4" xfId="11794" xr:uid="{9B95205A-E5A8-48E6-A44F-3082B6EEF2B7}"/>
    <cellStyle name="Comma 19 3 2 3 4 2" xfId="29904" xr:uid="{63CF86C5-9BDD-4CFC-A841-0E6428C2A5EE}"/>
    <cellStyle name="Comma 19 3 2 3 5" xfId="20851" xr:uid="{093F88CB-AC81-4621-989E-781064ADC675}"/>
    <cellStyle name="Comma 19 3 2 4" xfId="3751" xr:uid="{5190C154-8BA9-44DD-A1C9-FC8C7A767E5C}"/>
    <cellStyle name="Comma 19 3 2 4 2" xfId="12804" xr:uid="{3421E356-4EEE-4884-B297-4D7323100C37}"/>
    <cellStyle name="Comma 19 3 2 4 2 2" xfId="30914" xr:uid="{5032101F-2978-4ECA-9E64-81CE48CD40F1}"/>
    <cellStyle name="Comma 19 3 2 4 3" xfId="21861" xr:uid="{69DE2BEA-BFA3-4BA5-BF89-AEDCE3CA4915}"/>
    <cellStyle name="Comma 19 3 2 5" xfId="6765" xr:uid="{8E20203D-3E4B-48DD-9347-F602D5916442}"/>
    <cellStyle name="Comma 19 3 2 5 2" xfId="15818" xr:uid="{17B0A9EA-5063-400A-ABA5-D07F64FB8084}"/>
    <cellStyle name="Comma 19 3 2 5 2 2" xfId="33928" xr:uid="{240178E5-2438-4206-B54F-9EB561B5BE8E}"/>
    <cellStyle name="Comma 19 3 2 5 3" xfId="24875" xr:uid="{B2FD0977-C99A-4DB8-85B8-1EB579814199}"/>
    <cellStyle name="Comma 19 3 2 6" xfId="9786" xr:uid="{FA4E8AFB-45B1-41FD-822C-FCE1FFA33D50}"/>
    <cellStyle name="Comma 19 3 2 6 2" xfId="27896" xr:uid="{6FF141EF-4DE6-4F14-BA1A-E190977803C2}"/>
    <cellStyle name="Comma 19 3 2 7" xfId="18843" xr:uid="{20F49BED-0D98-4586-9E48-7B4660E1F27C}"/>
    <cellStyle name="Comma 19 3 3" xfId="673" xr:uid="{1C542061-E650-42B7-B071-8163A44616F6}"/>
    <cellStyle name="Comma 19 3 3 2" xfId="1677" xr:uid="{092E9AA7-0D2F-4B44-A273-4CC415D3E310}"/>
    <cellStyle name="Comma 19 3 3 2 2" xfId="4756" xr:uid="{C1C9A062-698B-4225-BBCE-13D85E676FBE}"/>
    <cellStyle name="Comma 19 3 3 2 2 2" xfId="13809" xr:uid="{94F334C3-9982-4051-9AF9-311A0B8F2043}"/>
    <cellStyle name="Comma 19 3 3 2 2 2 2" xfId="31919" xr:uid="{D6EB716F-B5B3-46B3-81DC-9778EC68B288}"/>
    <cellStyle name="Comma 19 3 3 2 2 3" xfId="22866" xr:uid="{FAA6648E-9CB3-4314-880C-FB9220655A80}"/>
    <cellStyle name="Comma 19 3 3 2 3" xfId="7770" xr:uid="{011A028F-DB29-48DF-80F8-E4E42D267E91}"/>
    <cellStyle name="Comma 19 3 3 2 3 2" xfId="16823" xr:uid="{D7225C86-C797-4918-B959-86A5973E749E}"/>
    <cellStyle name="Comma 19 3 3 2 3 2 2" xfId="34933" xr:uid="{AD28C3B7-3395-42F4-AC51-3D6984A71B1D}"/>
    <cellStyle name="Comma 19 3 3 2 3 3" xfId="25880" xr:uid="{704279D9-6249-426A-87FC-66DABCC283AD}"/>
    <cellStyle name="Comma 19 3 3 2 4" xfId="10791" xr:uid="{2E0AC79F-E275-40E7-A4A3-2464F9573584}"/>
    <cellStyle name="Comma 19 3 3 2 4 2" xfId="28901" xr:uid="{A8F6CE59-6EE6-42BB-ABA6-EA14C81002CC}"/>
    <cellStyle name="Comma 19 3 3 2 5" xfId="19848" xr:uid="{D33977A0-0705-4619-AAF3-29003C1B2692}"/>
    <cellStyle name="Comma 19 3 3 3" xfId="2681" xr:uid="{84895ABC-2F9C-4DFB-93B4-69C53D2A4F97}"/>
    <cellStyle name="Comma 19 3 3 3 2" xfId="5760" xr:uid="{2A95FA91-1C4C-4B72-B0F1-DF063C2A73DD}"/>
    <cellStyle name="Comma 19 3 3 3 2 2" xfId="14813" xr:uid="{AF9425F8-84DA-476D-A5FB-794D2EBE3A3B}"/>
    <cellStyle name="Comma 19 3 3 3 2 2 2" xfId="32923" xr:uid="{7A5BC7F2-A952-4DF8-8EEE-BC56EFDC790D}"/>
    <cellStyle name="Comma 19 3 3 3 2 3" xfId="23870" xr:uid="{9BAD0819-C62D-428C-8BC8-3209E2F221C4}"/>
    <cellStyle name="Comma 19 3 3 3 3" xfId="8774" xr:uid="{ECCA90E1-D51B-44FD-BEA1-BE431D950998}"/>
    <cellStyle name="Comma 19 3 3 3 3 2" xfId="17827" xr:uid="{FC9CC284-A7C0-4C15-905A-9858EF1FAD13}"/>
    <cellStyle name="Comma 19 3 3 3 3 2 2" xfId="35937" xr:uid="{85DD698B-D0B1-4BB6-AF96-451BB564F636}"/>
    <cellStyle name="Comma 19 3 3 3 3 3" xfId="26884" xr:uid="{1DF5AB4D-2921-4575-864D-E32070D9232E}"/>
    <cellStyle name="Comma 19 3 3 3 4" xfId="11795" xr:uid="{6EAA9533-86F9-4940-B9FF-33CFD56EE2DB}"/>
    <cellStyle name="Comma 19 3 3 3 4 2" xfId="29905" xr:uid="{17734480-D049-4060-8C58-1E7CEAC3607E}"/>
    <cellStyle name="Comma 19 3 3 3 5" xfId="20852" xr:uid="{F70AFD1E-F2B9-4B04-8566-38BCFEC268D1}"/>
    <cellStyle name="Comma 19 3 3 4" xfId="3752" xr:uid="{25244D8D-8D8D-4C54-98FE-AFE2B7ADB073}"/>
    <cellStyle name="Comma 19 3 3 4 2" xfId="12805" xr:uid="{1C6A7A91-3E10-4370-A05A-CBA2562D723D}"/>
    <cellStyle name="Comma 19 3 3 4 2 2" xfId="30915" xr:uid="{282B058A-906F-462D-9AE3-FAD367B8BC6A}"/>
    <cellStyle name="Comma 19 3 3 4 3" xfId="21862" xr:uid="{FE15F19B-79F0-4A6A-B63A-C4025332DE22}"/>
    <cellStyle name="Comma 19 3 3 5" xfId="6766" xr:uid="{E5B1D581-F440-47D6-9072-8F1454E209DC}"/>
    <cellStyle name="Comma 19 3 3 5 2" xfId="15819" xr:uid="{CF701827-9641-4B5A-A593-D5BEDD62B0C0}"/>
    <cellStyle name="Comma 19 3 3 5 2 2" xfId="33929" xr:uid="{3F4385E3-7369-4D88-8C58-2EA4EE39E806}"/>
    <cellStyle name="Comma 19 3 3 5 3" xfId="24876" xr:uid="{1BB2F504-A108-4B46-BAC9-F27943F2A757}"/>
    <cellStyle name="Comma 19 3 3 6" xfId="9787" xr:uid="{167408FC-C153-446D-A4C1-84B039C54C68}"/>
    <cellStyle name="Comma 19 3 3 6 2" xfId="27897" xr:uid="{FDB5F84F-0227-417C-9297-7D0DC749B684}"/>
    <cellStyle name="Comma 19 3 3 7" xfId="18844" xr:uid="{F8BAA722-211A-4278-8846-B5C17E906742}"/>
    <cellStyle name="Comma 19 3 4" xfId="1524" xr:uid="{1CB0C837-0587-4487-BD28-2F5A0EE5F2A4}"/>
    <cellStyle name="Comma 19 3 4 2" xfId="4603" xr:uid="{BE0BE3C5-2E73-49B1-AD95-929408478E64}"/>
    <cellStyle name="Comma 19 3 4 2 2" xfId="13656" xr:uid="{1ECA329D-5582-482E-8640-E9E0723B26FD}"/>
    <cellStyle name="Comma 19 3 4 2 2 2" xfId="31766" xr:uid="{B47DF24F-0704-4F70-B1AD-8B397631D8DB}"/>
    <cellStyle name="Comma 19 3 4 2 3" xfId="22713" xr:uid="{77A204BD-5991-4E49-A479-2E9876D04E7E}"/>
    <cellStyle name="Comma 19 3 4 3" xfId="7617" xr:uid="{C1380802-FB5A-40EC-A7CF-5DE2DA36F4EA}"/>
    <cellStyle name="Comma 19 3 4 3 2" xfId="16670" xr:uid="{35A4448D-B881-464A-BF06-B8180B8C2038}"/>
    <cellStyle name="Comma 19 3 4 3 2 2" xfId="34780" xr:uid="{66DC455F-1304-430D-A174-056389F2A5FC}"/>
    <cellStyle name="Comma 19 3 4 3 3" xfId="25727" xr:uid="{5098B997-6ECA-4BC7-804D-AA2A6DA76371}"/>
    <cellStyle name="Comma 19 3 4 4" xfId="10638" xr:uid="{23940F93-AF66-4A50-AEBD-16092E70640F}"/>
    <cellStyle name="Comma 19 3 4 4 2" xfId="28748" xr:uid="{5146284F-E58F-47FC-8B58-D59CC3D2245E}"/>
    <cellStyle name="Comma 19 3 4 5" xfId="19695" xr:uid="{A5C31E43-8A00-469C-8CE7-016AD5F6BD06}"/>
    <cellStyle name="Comma 19 3 5" xfId="2528" xr:uid="{0100DCED-6419-40C6-AD0B-387D102207C4}"/>
    <cellStyle name="Comma 19 3 5 2" xfId="5607" xr:uid="{7A352004-B3D0-4DEC-8C8C-4A4CE73F7BCD}"/>
    <cellStyle name="Comma 19 3 5 2 2" xfId="14660" xr:uid="{F242C834-AB71-4E18-A86D-5A5BE29B25C6}"/>
    <cellStyle name="Comma 19 3 5 2 2 2" xfId="32770" xr:uid="{2A7DB611-11B5-4DE3-912E-D0C5AE2224E4}"/>
    <cellStyle name="Comma 19 3 5 2 3" xfId="23717" xr:uid="{0CC23546-EB47-420B-B450-A718011DCAAB}"/>
    <cellStyle name="Comma 19 3 5 3" xfId="8621" xr:uid="{CEE73F91-F26C-4F3A-8EC9-48762B0D517D}"/>
    <cellStyle name="Comma 19 3 5 3 2" xfId="17674" xr:uid="{5A5F6817-7024-40AE-B1F7-9E6792EF0EC7}"/>
    <cellStyle name="Comma 19 3 5 3 2 2" xfId="35784" xr:uid="{B2A86C00-18BB-4662-A23E-7E0DC7B9317E}"/>
    <cellStyle name="Comma 19 3 5 3 3" xfId="26731" xr:uid="{2BB00449-F8CF-4976-906F-89E57AB3717A}"/>
    <cellStyle name="Comma 19 3 5 4" xfId="11642" xr:uid="{462B5555-5C29-4AD1-A5AF-D3C961C96A71}"/>
    <cellStyle name="Comma 19 3 5 4 2" xfId="29752" xr:uid="{5D5BCB6E-7A45-4A56-AB6C-05D9DC947EDD}"/>
    <cellStyle name="Comma 19 3 5 5" xfId="20699" xr:uid="{91A7B2CA-C8B7-49FE-AD6F-797509838B7B}"/>
    <cellStyle name="Comma 19 3 6" xfId="3598" xr:uid="{D3BF4229-B7C2-4C1A-9DA5-E3CAEBAC6A69}"/>
    <cellStyle name="Comma 19 3 6 2" xfId="12651" xr:uid="{279FFD3D-5EBC-44F1-BF56-0256E9C4C01A}"/>
    <cellStyle name="Comma 19 3 6 2 2" xfId="30761" xr:uid="{D1B4B839-A0B5-4FF2-8EB2-4812AA4A9F88}"/>
    <cellStyle name="Comma 19 3 6 3" xfId="21708" xr:uid="{F8CDAC0E-51DE-4CB1-9F49-55BF9E2E13FA}"/>
    <cellStyle name="Comma 19 3 7" xfId="6612" xr:uid="{E97FAE11-C46E-4BB9-B4C9-9539EA68D944}"/>
    <cellStyle name="Comma 19 3 7 2" xfId="15665" xr:uid="{CC6659C4-AD36-4DD7-8E14-3FAC63319B82}"/>
    <cellStyle name="Comma 19 3 7 2 2" xfId="33775" xr:uid="{4CC3E35E-E639-4ADC-9E01-5FBFA09D1C1F}"/>
    <cellStyle name="Comma 19 3 7 3" xfId="24722" xr:uid="{99E1F7F0-A2E2-4B48-9714-B740D5764DC0}"/>
    <cellStyle name="Comma 19 3 8" xfId="9632" xr:uid="{E081D3AD-0DB0-447E-8C79-4E7A78E18396}"/>
    <cellStyle name="Comma 19 3 8 2" xfId="27742" xr:uid="{BCDA08E7-C85B-44A1-AB4A-2EA7B3933719}"/>
    <cellStyle name="Comma 19 3 9" xfId="18689" xr:uid="{66B2C911-BD19-4857-A322-2BF334B96383}"/>
    <cellStyle name="Comma 19 4" xfId="674" xr:uid="{9FE666AD-7994-4801-AEFB-0726340ECE2B}"/>
    <cellStyle name="Comma 19 4 2" xfId="1678" xr:uid="{8A78037F-2A6C-4FA3-BC88-EC173EC12DE7}"/>
    <cellStyle name="Comma 19 4 2 2" xfId="4757" xr:uid="{EEDD4ABA-E864-48A5-B14E-B21E133AF2B1}"/>
    <cellStyle name="Comma 19 4 2 2 2" xfId="13810" xr:uid="{90FF4D9F-E9A9-4F45-8B61-24DED70B1334}"/>
    <cellStyle name="Comma 19 4 2 2 2 2" xfId="31920" xr:uid="{020F5DD6-AB06-4167-92D9-E93B301601E7}"/>
    <cellStyle name="Comma 19 4 2 2 3" xfId="22867" xr:uid="{6A43EC95-DAD5-491C-A7AD-8792424790C7}"/>
    <cellStyle name="Comma 19 4 2 3" xfId="7771" xr:uid="{84FA125D-CCDB-4CD5-BA61-29239B73EA28}"/>
    <cellStyle name="Comma 19 4 2 3 2" xfId="16824" xr:uid="{401296F5-0A81-4209-A4D9-9DA7AE642504}"/>
    <cellStyle name="Comma 19 4 2 3 2 2" xfId="34934" xr:uid="{E17579C0-98A9-4B1A-A3C9-2C0E75B32628}"/>
    <cellStyle name="Comma 19 4 2 3 3" xfId="25881" xr:uid="{16938867-5652-4D53-92C3-F7A2BB8075B3}"/>
    <cellStyle name="Comma 19 4 2 4" xfId="10792" xr:uid="{F77F1984-BCDA-4989-9808-77ABD2593375}"/>
    <cellStyle name="Comma 19 4 2 4 2" xfId="28902" xr:uid="{CF7ECCD0-DBFB-484D-997E-538A63395517}"/>
    <cellStyle name="Comma 19 4 2 5" xfId="19849" xr:uid="{E42BA839-E6FE-480A-9B27-FB3B0964D57D}"/>
    <cellStyle name="Comma 19 4 3" xfId="2682" xr:uid="{FF6BC497-8D16-4D4C-B2AC-DC4B30E72EB0}"/>
    <cellStyle name="Comma 19 4 3 2" xfId="5761" xr:uid="{A0946204-2259-461C-BC31-1B3C1831A8EE}"/>
    <cellStyle name="Comma 19 4 3 2 2" xfId="14814" xr:uid="{5910B1EF-F21A-40FF-86BB-100272A92BAD}"/>
    <cellStyle name="Comma 19 4 3 2 2 2" xfId="32924" xr:uid="{9353990B-59EE-4BC3-A3C7-CA5955755FB3}"/>
    <cellStyle name="Comma 19 4 3 2 3" xfId="23871" xr:uid="{5D08232A-D56A-40E3-B4C8-4373B28DE1AC}"/>
    <cellStyle name="Comma 19 4 3 3" xfId="8775" xr:uid="{874993AB-779C-4152-86A5-49EAFFA5D236}"/>
    <cellStyle name="Comma 19 4 3 3 2" xfId="17828" xr:uid="{70F270CD-60E8-4FE5-9356-3A1531339D5F}"/>
    <cellStyle name="Comma 19 4 3 3 2 2" xfId="35938" xr:uid="{C8F5497E-8D9E-4C83-A7D1-95D971FFA18F}"/>
    <cellStyle name="Comma 19 4 3 3 3" xfId="26885" xr:uid="{8959B553-76B3-46DF-BCCE-6AADDD396777}"/>
    <cellStyle name="Comma 19 4 3 4" xfId="11796" xr:uid="{F756BD1C-3B2E-4044-8E85-22ACE2B59645}"/>
    <cellStyle name="Comma 19 4 3 4 2" xfId="29906" xr:uid="{317F15AB-0FBB-49AC-BA9D-5705C090E75C}"/>
    <cellStyle name="Comma 19 4 3 5" xfId="20853" xr:uid="{FBB21D53-C828-4FB0-A11D-53D70A382DE0}"/>
    <cellStyle name="Comma 19 4 4" xfId="3753" xr:uid="{DC19EBD7-3254-49F5-9E64-01E6BF442ED1}"/>
    <cellStyle name="Comma 19 4 4 2" xfId="12806" xr:uid="{447C9E07-9A7D-42C4-A3B5-7BA2AF3A8990}"/>
    <cellStyle name="Comma 19 4 4 2 2" xfId="30916" xr:uid="{4B16DD9A-5583-440B-832F-CBCFC50FB344}"/>
    <cellStyle name="Comma 19 4 4 3" xfId="21863" xr:uid="{897DFC4B-8D50-41C7-8001-D0A86C007F0B}"/>
    <cellStyle name="Comma 19 4 5" xfId="6767" xr:uid="{C51A9757-B9A5-4F42-936B-0E68295EA5FC}"/>
    <cellStyle name="Comma 19 4 5 2" xfId="15820" xr:uid="{4ED375FD-70AC-4759-B200-5D28B8077988}"/>
    <cellStyle name="Comma 19 4 5 2 2" xfId="33930" xr:uid="{FB2949BC-11A3-4B7B-8757-D9746028FF1A}"/>
    <cellStyle name="Comma 19 4 5 3" xfId="24877" xr:uid="{EF4E956E-504F-45A8-8BBE-47A68310B189}"/>
    <cellStyle name="Comma 19 4 6" xfId="9788" xr:uid="{027D1F85-F700-41A1-BBE3-7538CB09B480}"/>
    <cellStyle name="Comma 19 4 6 2" xfId="27898" xr:uid="{E7A41E9F-C04C-4155-8C9D-3C2275A0C87A}"/>
    <cellStyle name="Comma 19 4 7" xfId="18845" xr:uid="{90E1E93F-2F7D-42DC-8A77-889F79E1BF6A}"/>
    <cellStyle name="Comma 19 5" xfId="675" xr:uid="{913DC4FE-D68B-4187-A32C-11CD1532B6BF}"/>
    <cellStyle name="Comma 19 5 2" xfId="1679" xr:uid="{18159536-452A-42CF-9ECC-F397431C7CBF}"/>
    <cellStyle name="Comma 19 5 2 2" xfId="4758" xr:uid="{4D868213-8EAF-4069-8E8B-BA7E715A103A}"/>
    <cellStyle name="Comma 19 5 2 2 2" xfId="13811" xr:uid="{A43C7143-23DE-47E1-A64C-E1825FCC613F}"/>
    <cellStyle name="Comma 19 5 2 2 2 2" xfId="31921" xr:uid="{8FF180E8-1425-45A6-A264-0ECD5607D9CD}"/>
    <cellStyle name="Comma 19 5 2 2 3" xfId="22868" xr:uid="{862B8020-3B2F-4FE8-B323-199D3FD86B43}"/>
    <cellStyle name="Comma 19 5 2 3" xfId="7772" xr:uid="{BA3DD225-1BD4-4AD3-8B12-D989BA7967A1}"/>
    <cellStyle name="Comma 19 5 2 3 2" xfId="16825" xr:uid="{C29C8F08-80FA-4A8A-921C-113A8EBD0CBF}"/>
    <cellStyle name="Comma 19 5 2 3 2 2" xfId="34935" xr:uid="{49E23D86-C8CC-4125-9D57-EA49C2585D21}"/>
    <cellStyle name="Comma 19 5 2 3 3" xfId="25882" xr:uid="{B52259ED-8C81-4829-ACA1-9C86C4E0BBE6}"/>
    <cellStyle name="Comma 19 5 2 4" xfId="10793" xr:uid="{2919623F-0947-473A-908E-5031E0833A9A}"/>
    <cellStyle name="Comma 19 5 2 4 2" xfId="28903" xr:uid="{3B7342F7-6C21-4C6B-9E07-78F6822006A5}"/>
    <cellStyle name="Comma 19 5 2 5" xfId="19850" xr:uid="{A85C6AB0-4A6C-421C-8726-90DD4D70A824}"/>
    <cellStyle name="Comma 19 5 3" xfId="2683" xr:uid="{88AD9E60-7FAE-429A-A94D-7AE52BF6B684}"/>
    <cellStyle name="Comma 19 5 3 2" xfId="5762" xr:uid="{4869D0A4-58CA-4632-8177-A508E3903C95}"/>
    <cellStyle name="Comma 19 5 3 2 2" xfId="14815" xr:uid="{FCCB9C27-C1BD-4EC8-974E-9309DE36A727}"/>
    <cellStyle name="Comma 19 5 3 2 2 2" xfId="32925" xr:uid="{85213A34-A3AB-4CC7-A585-DFB7719039BF}"/>
    <cellStyle name="Comma 19 5 3 2 3" xfId="23872" xr:uid="{1AC21F23-1EEA-4DAA-910D-4D018CDDC5C3}"/>
    <cellStyle name="Comma 19 5 3 3" xfId="8776" xr:uid="{D1270C78-5EDD-48FC-9D9A-152B1B9768E1}"/>
    <cellStyle name="Comma 19 5 3 3 2" xfId="17829" xr:uid="{FA4734B3-FF41-4B1F-A418-786A127F67E3}"/>
    <cellStyle name="Comma 19 5 3 3 2 2" xfId="35939" xr:uid="{4C0BD862-9992-4ABF-9FC3-D4A108F30848}"/>
    <cellStyle name="Comma 19 5 3 3 3" xfId="26886" xr:uid="{F3F9777D-2502-44B0-867D-9E5C3DF2ABA3}"/>
    <cellStyle name="Comma 19 5 3 4" xfId="11797" xr:uid="{F90C5591-657C-4E62-9ACF-668F616442E6}"/>
    <cellStyle name="Comma 19 5 3 4 2" xfId="29907" xr:uid="{3244280A-E093-47EB-8822-83B6888DD5E9}"/>
    <cellStyle name="Comma 19 5 3 5" xfId="20854" xr:uid="{37E874D4-19AB-4FB7-ABA3-6E2815A4F620}"/>
    <cellStyle name="Comma 19 5 4" xfId="3754" xr:uid="{7056C302-D4D4-459F-8EE4-4741B6CD879D}"/>
    <cellStyle name="Comma 19 5 4 2" xfId="12807" xr:uid="{4326D9F9-033F-42C5-8D7C-22F1A7A03DC8}"/>
    <cellStyle name="Comma 19 5 4 2 2" xfId="30917" xr:uid="{961A96D1-82A0-4B97-9322-352518089C49}"/>
    <cellStyle name="Comma 19 5 4 3" xfId="21864" xr:uid="{77EFB814-557D-4B69-AD7E-FEF81287E8C1}"/>
    <cellStyle name="Comma 19 5 5" xfId="6768" xr:uid="{6B64AD2F-6D8F-4428-9BB4-1BEA545AEE63}"/>
    <cellStyle name="Comma 19 5 5 2" xfId="15821" xr:uid="{D4A61C80-058B-4A38-B7B2-B9840DBF7FD1}"/>
    <cellStyle name="Comma 19 5 5 2 2" xfId="33931" xr:uid="{21860D55-D347-4AFE-B2E5-2940D50A92EF}"/>
    <cellStyle name="Comma 19 5 5 3" xfId="24878" xr:uid="{FD5FC9D5-597D-442C-8C04-D35FC57CF22C}"/>
    <cellStyle name="Comma 19 5 6" xfId="9789" xr:uid="{D80A288D-D604-4404-9A8A-C4EDC8727609}"/>
    <cellStyle name="Comma 19 5 6 2" xfId="27899" xr:uid="{53EF80AD-1E18-4350-8C7B-B9E9118E8EA9}"/>
    <cellStyle name="Comma 19 5 7" xfId="18846" xr:uid="{65F6FD2E-8718-4B95-A389-AF380AF87D57}"/>
    <cellStyle name="Comma 19 6" xfId="1353" xr:uid="{91B4B0FA-3ED5-44B2-9BA4-B7BC184271A4}"/>
    <cellStyle name="Comma 19 6 2" xfId="4432" xr:uid="{8721BC63-4D1C-4AC9-A859-8E228E89E8B9}"/>
    <cellStyle name="Comma 19 6 2 2" xfId="13485" xr:uid="{A875AD1C-287C-47DC-92FB-3ACF2CCB7B9B}"/>
    <cellStyle name="Comma 19 6 2 2 2" xfId="31595" xr:uid="{BBEB2C7E-B27C-416E-968E-F2A56DCDC259}"/>
    <cellStyle name="Comma 19 6 2 3" xfId="22542" xr:uid="{7AB2B1FC-1866-4D82-BA2E-15A5F22042BF}"/>
    <cellStyle name="Comma 19 6 3" xfId="7446" xr:uid="{BB8935BA-C897-4E8E-890E-46DC42FD5A9A}"/>
    <cellStyle name="Comma 19 6 3 2" xfId="16499" xr:uid="{B57DD019-E365-4FF7-AA39-FEC28EC994B8}"/>
    <cellStyle name="Comma 19 6 3 2 2" xfId="34609" xr:uid="{A9D63347-3044-487F-8DAB-4437577E980B}"/>
    <cellStyle name="Comma 19 6 3 3" xfId="25556" xr:uid="{07C10B3A-FA73-4027-A66F-2E7E73BD06EE}"/>
    <cellStyle name="Comma 19 6 4" xfId="10467" xr:uid="{83DA84FC-0F77-45A8-BE93-37638D71764D}"/>
    <cellStyle name="Comma 19 6 4 2" xfId="28577" xr:uid="{292C99F7-963B-4C08-90C7-B381A80FA345}"/>
    <cellStyle name="Comma 19 6 5" xfId="19524" xr:uid="{9776D8C4-7521-4500-84F0-840E9D6FFD34}"/>
    <cellStyle name="Comma 19 7" xfId="2357" xr:uid="{4ABB7E01-5156-440E-ACA0-07599655319B}"/>
    <cellStyle name="Comma 19 7 2" xfId="5436" xr:uid="{CBA9CE41-BA23-4B53-92B5-0DC420638551}"/>
    <cellStyle name="Comma 19 7 2 2" xfId="14489" xr:uid="{A503CFF6-CAFA-42CF-BE02-AAB7FECD8688}"/>
    <cellStyle name="Comma 19 7 2 2 2" xfId="32599" xr:uid="{93E37180-2C87-49BE-8AF1-BA4D285B35CB}"/>
    <cellStyle name="Comma 19 7 2 3" xfId="23546" xr:uid="{0A98D223-BA30-4CF8-B503-0567DE3A8B73}"/>
    <cellStyle name="Comma 19 7 3" xfId="8450" xr:uid="{FA22BC3B-8AC6-4AE8-B800-EDCA1FA070A1}"/>
    <cellStyle name="Comma 19 7 3 2" xfId="17503" xr:uid="{91786B78-A2B9-4347-96FF-B5FFC91B9B82}"/>
    <cellStyle name="Comma 19 7 3 2 2" xfId="35613" xr:uid="{5900824A-0F2E-4AE4-99C1-C6D32D528CAA}"/>
    <cellStyle name="Comma 19 7 3 3" xfId="26560" xr:uid="{276CCDE2-1F42-4F32-A938-1B1C0812A67B}"/>
    <cellStyle name="Comma 19 7 4" xfId="11471" xr:uid="{760C1551-BC60-4309-BAFE-317EE0C1000F}"/>
    <cellStyle name="Comma 19 7 4 2" xfId="29581" xr:uid="{D3534D7A-8707-4631-9A21-702649FB3C14}"/>
    <cellStyle name="Comma 19 7 5" xfId="20528" xr:uid="{2B9891F6-4442-4115-8F9D-C41608E17813}"/>
    <cellStyle name="Comma 19 8" xfId="3426" xr:uid="{5DF68B67-75AC-4179-BF85-632F2E4AC0E3}"/>
    <cellStyle name="Comma 19 8 2" xfId="12479" xr:uid="{D97C6741-D92A-4044-98E2-3B3F159FDD8F}"/>
    <cellStyle name="Comma 19 8 2 2" xfId="30589" xr:uid="{345C8DF3-2F7B-4DF3-96BF-607B4EA549DF}"/>
    <cellStyle name="Comma 19 8 3" xfId="21536" xr:uid="{FF0069AB-FAE7-405A-9C8A-ED5D647E2952}"/>
    <cellStyle name="Comma 19 9" xfId="6440" xr:uid="{79BF3985-54B8-4ED7-B671-525442013C45}"/>
    <cellStyle name="Comma 19 9 2" xfId="15493" xr:uid="{BCC49F98-F01B-4F4D-B133-786A463253D0}"/>
    <cellStyle name="Comma 19 9 2 2" xfId="33603" xr:uid="{FB74B0E4-DD43-479A-8E89-42323EC7C1D0}"/>
    <cellStyle name="Comma 19 9 3" xfId="24550" xr:uid="{9F80F764-D10B-4D79-9B78-CD639B12BD94}"/>
    <cellStyle name="Comma 2" xfId="54" xr:uid="{6D6810A7-9EA6-48DD-9554-11652A254128}"/>
    <cellStyle name="Comma 2 10" xfId="395" xr:uid="{EBB3198C-5BE7-4CB7-8720-08ABA9F90103}"/>
    <cellStyle name="Comma 2 10 2" xfId="676" xr:uid="{F163920C-3DF9-40AB-98C5-C54AEDED67B2}"/>
    <cellStyle name="Comma 2 10 2 2" xfId="1680" xr:uid="{7A72A13B-7BB6-4B45-B129-3AD4D06ABFFA}"/>
    <cellStyle name="Comma 2 10 2 2 2" xfId="4759" xr:uid="{EF4FBAFD-46BA-4B65-8308-6112B5F7590B}"/>
    <cellStyle name="Comma 2 10 2 2 2 2" xfId="13812" xr:uid="{A04AD6E3-2964-40E6-B631-5B68B817C5E4}"/>
    <cellStyle name="Comma 2 10 2 2 2 2 2" xfId="31922" xr:uid="{86C0EF7C-279B-43F5-AF7C-768E646E0CEF}"/>
    <cellStyle name="Comma 2 10 2 2 2 3" xfId="22869" xr:uid="{BEC996CB-6246-4A23-8B6D-E4266E7D955C}"/>
    <cellStyle name="Comma 2 10 2 2 3" xfId="7773" xr:uid="{33E59011-78E4-439D-8AB3-7C354F192C06}"/>
    <cellStyle name="Comma 2 10 2 2 3 2" xfId="16826" xr:uid="{F6B6947B-BEBF-443A-AFEE-027FF933CB1B}"/>
    <cellStyle name="Comma 2 10 2 2 3 2 2" xfId="34936" xr:uid="{A8159449-AB89-47C8-8E07-537766C56CD4}"/>
    <cellStyle name="Comma 2 10 2 2 3 3" xfId="25883" xr:uid="{620BF138-6336-44AC-AC6D-51DC3CC97B15}"/>
    <cellStyle name="Comma 2 10 2 2 4" xfId="10794" xr:uid="{4A239194-BB2D-4C27-AC22-C8482C9938A9}"/>
    <cellStyle name="Comma 2 10 2 2 4 2" xfId="28904" xr:uid="{5C50B48B-9562-40CA-8F2D-D9F2111E1989}"/>
    <cellStyle name="Comma 2 10 2 2 5" xfId="19851" xr:uid="{DFE94FC5-2FEE-4D10-B944-B13E6EDAA4D7}"/>
    <cellStyle name="Comma 2 10 2 3" xfId="2684" xr:uid="{107EABBE-62DA-486B-88C1-F695F36ABE4A}"/>
    <cellStyle name="Comma 2 10 2 3 2" xfId="5763" xr:uid="{4B94D356-F7B2-495D-A16A-BC17672474B2}"/>
    <cellStyle name="Comma 2 10 2 3 2 2" xfId="14816" xr:uid="{0C94FE91-C2C7-4135-93AF-B5370A462994}"/>
    <cellStyle name="Comma 2 10 2 3 2 2 2" xfId="32926" xr:uid="{C0689467-14A1-48CF-9CBA-824A5FE64718}"/>
    <cellStyle name="Comma 2 10 2 3 2 3" xfId="23873" xr:uid="{944E1E73-7754-4CC5-A7D2-A5FD00A8D9CF}"/>
    <cellStyle name="Comma 2 10 2 3 3" xfId="8777" xr:uid="{4465C6B6-EA32-4A18-9861-EACFE2B1288C}"/>
    <cellStyle name="Comma 2 10 2 3 3 2" xfId="17830" xr:uid="{1953E72B-27A8-424B-A9C5-556EAC12F33A}"/>
    <cellStyle name="Comma 2 10 2 3 3 2 2" xfId="35940" xr:uid="{BEBA4C40-6EAC-4DCE-8005-570ACDC9E0AE}"/>
    <cellStyle name="Comma 2 10 2 3 3 3" xfId="26887" xr:uid="{F8538662-BEF2-4C8F-8AB5-129454F31B5C}"/>
    <cellStyle name="Comma 2 10 2 3 4" xfId="11798" xr:uid="{C4B1E35C-B855-4BA1-9EE7-17A63146EEDF}"/>
    <cellStyle name="Comma 2 10 2 3 4 2" xfId="29908" xr:uid="{73139C80-74DC-49D2-B713-BE1C3B9A8F8D}"/>
    <cellStyle name="Comma 2 10 2 3 5" xfId="20855" xr:uid="{97A273BB-96E5-496D-9E06-31FFF117971B}"/>
    <cellStyle name="Comma 2 10 2 4" xfId="3755" xr:uid="{6A7E16B1-9738-4239-BF29-0B6F251B4EC8}"/>
    <cellStyle name="Comma 2 10 2 4 2" xfId="12808" xr:uid="{1734FD90-C6D9-4F8F-A883-75BC71FE2487}"/>
    <cellStyle name="Comma 2 10 2 4 2 2" xfId="30918" xr:uid="{C48F2ADF-9331-4854-9826-56E73AB3A677}"/>
    <cellStyle name="Comma 2 10 2 4 3" xfId="21865" xr:uid="{2F753C5B-9E6A-405A-AB63-592588B75039}"/>
    <cellStyle name="Comma 2 10 2 5" xfId="6769" xr:uid="{F51DDDF3-3906-4983-A752-C46A640557EA}"/>
    <cellStyle name="Comma 2 10 2 5 2" xfId="15822" xr:uid="{0AF1BAFB-43CC-4517-92D6-BF8D5E751D38}"/>
    <cellStyle name="Comma 2 10 2 5 2 2" xfId="33932" xr:uid="{8572C63C-33C8-492B-8253-87B372C436CC}"/>
    <cellStyle name="Comma 2 10 2 5 3" xfId="24879" xr:uid="{E7108F78-72B2-421A-B291-C8A83F5FC3D1}"/>
    <cellStyle name="Comma 2 10 2 6" xfId="9790" xr:uid="{23E9C3D4-A1D1-42E4-A8C2-6996606FC25A}"/>
    <cellStyle name="Comma 2 10 2 6 2" xfId="27900" xr:uid="{183630C2-6CD7-4F73-BED8-375207E959EE}"/>
    <cellStyle name="Comma 2 10 2 7" xfId="18847" xr:uid="{66CF7898-005E-4963-8C78-769FCF5C992F}"/>
    <cellStyle name="Comma 2 10 3" xfId="677" xr:uid="{F0141F37-A534-4FB0-AFED-B170425775A4}"/>
    <cellStyle name="Comma 2 10 3 2" xfId="1681" xr:uid="{51378931-27E8-4DDF-98BD-32A43885D8EB}"/>
    <cellStyle name="Comma 2 10 3 2 2" xfId="4760" xr:uid="{0378BB2E-45D5-4AA7-B776-CC0D68B9177E}"/>
    <cellStyle name="Comma 2 10 3 2 2 2" xfId="13813" xr:uid="{FE06DE09-DE13-4EBC-80CD-EE7A9496D6AA}"/>
    <cellStyle name="Comma 2 10 3 2 2 2 2" xfId="31923" xr:uid="{FC79E8A6-2DB2-45BE-AEBE-2DDEC73A283F}"/>
    <cellStyle name="Comma 2 10 3 2 2 3" xfId="22870" xr:uid="{AA596561-9E17-410D-82FC-77243B39DE9B}"/>
    <cellStyle name="Comma 2 10 3 2 3" xfId="7774" xr:uid="{95A3A9E6-2DCE-490A-B442-58DDF1D91AD2}"/>
    <cellStyle name="Comma 2 10 3 2 3 2" xfId="16827" xr:uid="{CCD6B54F-A70F-4694-B126-E17ECF291863}"/>
    <cellStyle name="Comma 2 10 3 2 3 2 2" xfId="34937" xr:uid="{96078F69-C684-4AF8-8A8A-D9147B9E000B}"/>
    <cellStyle name="Comma 2 10 3 2 3 3" xfId="25884" xr:uid="{FCC76E3D-4345-4FB0-ABEF-2082484538F7}"/>
    <cellStyle name="Comma 2 10 3 2 4" xfId="10795" xr:uid="{0AA81ED7-FEC2-4DAD-AB39-87C31DEAF1B1}"/>
    <cellStyle name="Comma 2 10 3 2 4 2" xfId="28905" xr:uid="{A2C7E39D-2539-485F-BC7F-AD46A1A0997B}"/>
    <cellStyle name="Comma 2 10 3 2 5" xfId="19852" xr:uid="{9D2AF051-62CD-4C62-B153-194031DFA315}"/>
    <cellStyle name="Comma 2 10 3 3" xfId="2685" xr:uid="{3A06BFC6-57CD-47B2-9E1A-BE87671CF207}"/>
    <cellStyle name="Comma 2 10 3 3 2" xfId="5764" xr:uid="{4D085AEF-387D-4B96-988F-442FCB3092C8}"/>
    <cellStyle name="Comma 2 10 3 3 2 2" xfId="14817" xr:uid="{FA760442-B180-43E6-B603-614616660559}"/>
    <cellStyle name="Comma 2 10 3 3 2 2 2" xfId="32927" xr:uid="{53010977-0F48-4109-8255-ABE4E5948DED}"/>
    <cellStyle name="Comma 2 10 3 3 2 3" xfId="23874" xr:uid="{F5D3AEF6-60F4-4AB1-A543-B12ECF17FCAD}"/>
    <cellStyle name="Comma 2 10 3 3 3" xfId="8778" xr:uid="{FC7393C6-475E-442C-92A0-BB16E98A2837}"/>
    <cellStyle name="Comma 2 10 3 3 3 2" xfId="17831" xr:uid="{26912718-E680-47AB-857B-877A6A30C672}"/>
    <cellStyle name="Comma 2 10 3 3 3 2 2" xfId="35941" xr:uid="{FEB1A8F0-AF80-4CCD-8635-3C2438126CB8}"/>
    <cellStyle name="Comma 2 10 3 3 3 3" xfId="26888" xr:uid="{15144A02-0A7F-44F0-80DD-8DEA0D5E088C}"/>
    <cellStyle name="Comma 2 10 3 3 4" xfId="11799" xr:uid="{53F24AEE-9401-4A02-AA4C-8D34F8A9A56C}"/>
    <cellStyle name="Comma 2 10 3 3 4 2" xfId="29909" xr:uid="{62C041C5-4808-4B40-8451-D41A314952CA}"/>
    <cellStyle name="Comma 2 10 3 3 5" xfId="20856" xr:uid="{94D88553-539B-4E1D-A20D-7B3FF11B1248}"/>
    <cellStyle name="Comma 2 10 3 4" xfId="3756" xr:uid="{88719CAD-F8FB-4333-AE18-D2A6313305C4}"/>
    <cellStyle name="Comma 2 10 3 4 2" xfId="12809" xr:uid="{08E94521-40D7-4825-AA7D-13C804499839}"/>
    <cellStyle name="Comma 2 10 3 4 2 2" xfId="30919" xr:uid="{A34804BB-1B94-469E-810E-26ACC491BC63}"/>
    <cellStyle name="Comma 2 10 3 4 3" xfId="21866" xr:uid="{92A227A0-2B4F-4E2A-8D18-A5B7D9635E84}"/>
    <cellStyle name="Comma 2 10 3 5" xfId="6770" xr:uid="{1A2093A4-9F7E-4555-BCB2-FC9A375B01A4}"/>
    <cellStyle name="Comma 2 10 3 5 2" xfId="15823" xr:uid="{C795291D-CFE5-4F5E-A001-A6FEFC826CEF}"/>
    <cellStyle name="Comma 2 10 3 5 2 2" xfId="33933" xr:uid="{4079FE9D-498E-424C-8C9F-082CFE39F53C}"/>
    <cellStyle name="Comma 2 10 3 5 3" xfId="24880" xr:uid="{A1A52D5A-478C-4882-A3A5-62EC510464F0}"/>
    <cellStyle name="Comma 2 10 3 6" xfId="9791" xr:uid="{963E55D6-7D3A-4CB4-83BA-B53082F87A1E}"/>
    <cellStyle name="Comma 2 10 3 6 2" xfId="27901" xr:uid="{B06F5294-7556-43EF-9F7E-5906F968AE1A}"/>
    <cellStyle name="Comma 2 10 3 7" xfId="18848" xr:uid="{DE16CB19-8017-4BA9-9D66-571AFE2DED5B}"/>
    <cellStyle name="Comma 2 10 4" xfId="1412" xr:uid="{541BDA8A-9D84-41F9-81E0-15BF9D42AE7F}"/>
    <cellStyle name="Comma 2 10 4 2" xfId="4491" xr:uid="{F79386B9-1B6D-4943-9119-672E3680F0B2}"/>
    <cellStyle name="Comma 2 10 4 2 2" xfId="13544" xr:uid="{7BAA2268-FDAA-4872-94CF-3B4AE3D06D03}"/>
    <cellStyle name="Comma 2 10 4 2 2 2" xfId="31654" xr:uid="{C1FFC0C9-7B33-4DF5-9481-21047C1CDD45}"/>
    <cellStyle name="Comma 2 10 4 2 3" xfId="22601" xr:uid="{74D0C27E-07F9-4A48-9C0C-F227967CE341}"/>
    <cellStyle name="Comma 2 10 4 3" xfId="7505" xr:uid="{65EDB70A-C37F-4F1E-8174-FFB5B180A8CC}"/>
    <cellStyle name="Comma 2 10 4 3 2" xfId="16558" xr:uid="{DD4B69F2-DB06-4ED0-B333-A5998CD36843}"/>
    <cellStyle name="Comma 2 10 4 3 2 2" xfId="34668" xr:uid="{B1C10A62-9D41-43CD-B1E4-C8C510BA010E}"/>
    <cellStyle name="Comma 2 10 4 3 3" xfId="25615" xr:uid="{BDBD3DEA-349D-4FF4-BAA0-237EDBB60DA7}"/>
    <cellStyle name="Comma 2 10 4 4" xfId="10526" xr:uid="{E480FEEC-7860-4241-A683-B7E68B538740}"/>
    <cellStyle name="Comma 2 10 4 4 2" xfId="28636" xr:uid="{4B6DB982-2570-4905-9831-80232722C651}"/>
    <cellStyle name="Comma 2 10 4 5" xfId="19583" xr:uid="{DE54F9C8-25B5-4040-9E3D-04A3EC1F4600}"/>
    <cellStyle name="Comma 2 10 5" xfId="2416" xr:uid="{64FA7F3F-4DB3-4554-BFCF-16D6AD4EC321}"/>
    <cellStyle name="Comma 2 10 5 2" xfId="5495" xr:uid="{3F38814B-EF92-4310-AD07-1EF4C5488EC8}"/>
    <cellStyle name="Comma 2 10 5 2 2" xfId="14548" xr:uid="{B7EBC9AB-18E5-438C-970D-E0258602EB59}"/>
    <cellStyle name="Comma 2 10 5 2 2 2" xfId="32658" xr:uid="{B7C6053B-08CD-45CC-8765-11AFCE38DE8F}"/>
    <cellStyle name="Comma 2 10 5 2 3" xfId="23605" xr:uid="{D8FB721A-D189-434B-86F9-CC520F244E8A}"/>
    <cellStyle name="Comma 2 10 5 3" xfId="8509" xr:uid="{213407F5-DBF8-4F69-9245-790E32D9D88E}"/>
    <cellStyle name="Comma 2 10 5 3 2" xfId="17562" xr:uid="{C2AEF74E-5CD6-4DE8-A9C5-CBCC7B710DB9}"/>
    <cellStyle name="Comma 2 10 5 3 2 2" xfId="35672" xr:uid="{8AE9D3F3-14FC-4A9E-A369-D430DCF20CC4}"/>
    <cellStyle name="Comma 2 10 5 3 3" xfId="26619" xr:uid="{C46EFEC2-EA24-46C4-BE3A-5871A277255A}"/>
    <cellStyle name="Comma 2 10 5 4" xfId="11530" xr:uid="{E78F4C38-3A26-4596-9032-90DA44EA224D}"/>
    <cellStyle name="Comma 2 10 5 4 2" xfId="29640" xr:uid="{DD3B486A-2E94-4CCB-9B2F-8C25138B7427}"/>
    <cellStyle name="Comma 2 10 5 5" xfId="20587" xr:uid="{8C3CEAB5-7B73-4E78-AEB1-68E5471F2B19}"/>
    <cellStyle name="Comma 2 10 6" xfId="3486" xr:uid="{4323799A-B6B8-4F9F-865D-A8935F7E591B}"/>
    <cellStyle name="Comma 2 10 6 2" xfId="12539" xr:uid="{BE6996A1-3526-4805-86FC-08C724811392}"/>
    <cellStyle name="Comma 2 10 6 2 2" xfId="30649" xr:uid="{0ED20FFF-9C23-4892-B698-8EC48598E772}"/>
    <cellStyle name="Comma 2 10 6 3" xfId="21596" xr:uid="{5BAADB37-9B8D-4D06-892F-89BB22EE19FF}"/>
    <cellStyle name="Comma 2 10 7" xfId="6500" xr:uid="{279AA865-BC8B-4266-8F4F-73279F9B8791}"/>
    <cellStyle name="Comma 2 10 7 2" xfId="15553" xr:uid="{D4E2148E-1287-4EFF-947F-2CADA1CBC51A}"/>
    <cellStyle name="Comma 2 10 7 2 2" xfId="33663" xr:uid="{634890D7-4B54-448D-934F-83F6DE59DEAA}"/>
    <cellStyle name="Comma 2 10 7 3" xfId="24610" xr:uid="{F92054FF-9612-4876-A95A-78B66C5923D1}"/>
    <cellStyle name="Comma 2 10 8" xfId="9520" xr:uid="{6219B9FA-33A0-4966-9609-89F7BB49D4F2}"/>
    <cellStyle name="Comma 2 10 8 2" xfId="27630" xr:uid="{C0A51D55-DE97-433B-9738-ABA8D105D6DA}"/>
    <cellStyle name="Comma 2 10 9" xfId="18577" xr:uid="{ECCA773F-51C1-4092-8F50-81552DF4C202}"/>
    <cellStyle name="Comma 2 11" xfId="678" xr:uid="{1E0EF583-5796-4DB7-9B2C-7C4A7B9E9E45}"/>
    <cellStyle name="Comma 2 11 2" xfId="1682" xr:uid="{1AE133BA-911A-4593-AF7D-E120A8F6FFDC}"/>
    <cellStyle name="Comma 2 11 2 2" xfId="4761" xr:uid="{A8DB672D-0E59-47F6-B362-D8B25805758D}"/>
    <cellStyle name="Comma 2 11 2 2 2" xfId="13814" xr:uid="{5182EB7A-0D2B-46A4-A7D9-96D1D22168AE}"/>
    <cellStyle name="Comma 2 11 2 2 2 2" xfId="31924" xr:uid="{FC7542C3-A822-440B-A218-EDF834E7FE4F}"/>
    <cellStyle name="Comma 2 11 2 2 3" xfId="22871" xr:uid="{AF447600-EE48-4DE0-92F2-E5C4A656DB0B}"/>
    <cellStyle name="Comma 2 11 2 3" xfId="7775" xr:uid="{44CE1BB9-82CC-461C-AA4C-94E53DD0BCAD}"/>
    <cellStyle name="Comma 2 11 2 3 2" xfId="16828" xr:uid="{F42DE2DA-1905-4DD6-A022-3EF3B05B68EB}"/>
    <cellStyle name="Comma 2 11 2 3 2 2" xfId="34938" xr:uid="{B7901297-D9FA-43A6-8DF3-70580157A0C5}"/>
    <cellStyle name="Comma 2 11 2 3 3" xfId="25885" xr:uid="{42FD1869-DA8C-4E95-AF5F-E6272F602D9C}"/>
    <cellStyle name="Comma 2 11 2 4" xfId="10796" xr:uid="{DE22383A-3C4C-47DB-8B1E-07647B4CDC82}"/>
    <cellStyle name="Comma 2 11 2 4 2" xfId="28906" xr:uid="{F0C68172-A78B-4379-9E55-D337AC4921DF}"/>
    <cellStyle name="Comma 2 11 2 5" xfId="19853" xr:uid="{2716B87C-602B-4956-BBAE-53E8830F654A}"/>
    <cellStyle name="Comma 2 11 3" xfId="2686" xr:uid="{FAD7EDC1-D05E-4110-B775-26A4AC1208F5}"/>
    <cellStyle name="Comma 2 11 3 2" xfId="5765" xr:uid="{E395C03E-2E2A-4609-81E8-63B864C80383}"/>
    <cellStyle name="Comma 2 11 3 2 2" xfId="14818" xr:uid="{01D175FE-2B4A-4B56-B83A-12A48806B650}"/>
    <cellStyle name="Comma 2 11 3 2 2 2" xfId="32928" xr:uid="{0F66225A-DC73-4EE5-B74F-2154E2F9C430}"/>
    <cellStyle name="Comma 2 11 3 2 3" xfId="23875" xr:uid="{24CC63EB-A87C-4270-B945-981CEE5D3745}"/>
    <cellStyle name="Comma 2 11 3 3" xfId="8779" xr:uid="{32CB9ECC-3CC4-45B8-AC2C-9F6DA0E100FF}"/>
    <cellStyle name="Comma 2 11 3 3 2" xfId="17832" xr:uid="{FFAE8B42-E370-49AD-B07B-C16C0163D75D}"/>
    <cellStyle name="Comma 2 11 3 3 2 2" xfId="35942" xr:uid="{8585EB07-B4EF-42A0-A99D-473399E4218F}"/>
    <cellStyle name="Comma 2 11 3 3 3" xfId="26889" xr:uid="{BD8514EA-AA45-48C8-92BF-375D64CE7C53}"/>
    <cellStyle name="Comma 2 11 3 4" xfId="11800" xr:uid="{60E7CDC7-15DB-46AB-9D63-F6756F73995D}"/>
    <cellStyle name="Comma 2 11 3 4 2" xfId="29910" xr:uid="{FC2A07D6-04F2-449A-931F-A5C34852994D}"/>
    <cellStyle name="Comma 2 11 3 5" xfId="20857" xr:uid="{CDB64095-FB4D-45EA-9DA9-A73CD6CF2327}"/>
    <cellStyle name="Comma 2 11 4" xfId="3757" xr:uid="{4DB4B2D4-3098-4BC3-B140-960D3E9E4F9D}"/>
    <cellStyle name="Comma 2 11 4 2" xfId="12810" xr:uid="{24A45F6C-DDC1-4C79-B4A5-183456A83A4D}"/>
    <cellStyle name="Comma 2 11 4 2 2" xfId="30920" xr:uid="{815A3A63-B2C1-4EC9-8CB8-6A84A75C3B24}"/>
    <cellStyle name="Comma 2 11 4 3" xfId="21867" xr:uid="{8EE939F3-A9C4-45D7-A4D9-98D98AA7BBA3}"/>
    <cellStyle name="Comma 2 11 5" xfId="6771" xr:uid="{B21D8DD9-F77B-4517-94EB-15AF2F8B617A}"/>
    <cellStyle name="Comma 2 11 5 2" xfId="15824" xr:uid="{C8CFDCF3-4BA2-4284-AB89-E5C494F6F12D}"/>
    <cellStyle name="Comma 2 11 5 2 2" xfId="33934" xr:uid="{9A7A0CCE-E6D4-4BFF-8674-1570F18E20CF}"/>
    <cellStyle name="Comma 2 11 5 3" xfId="24881" xr:uid="{E4B58E3C-06A0-4DF8-94F4-5A0D89329653}"/>
    <cellStyle name="Comma 2 11 6" xfId="9792" xr:uid="{BE2DCCC4-E429-4EE2-A182-14768F62CAA0}"/>
    <cellStyle name="Comma 2 11 6 2" xfId="27902" xr:uid="{61E27606-C719-447A-9582-A719AF0256DD}"/>
    <cellStyle name="Comma 2 11 7" xfId="18849" xr:uid="{AD2E310B-DA44-4DA1-9FA2-2E9EE73357E3}"/>
    <cellStyle name="Comma 2 12" xfId="679" xr:uid="{F07FF829-3F9D-47B1-A1A3-A7D2BD64383E}"/>
    <cellStyle name="Comma 2 12 2" xfId="1683" xr:uid="{0205AF1A-ABFE-41A7-AE0D-4D66246FF71A}"/>
    <cellStyle name="Comma 2 12 2 2" xfId="4762" xr:uid="{1AA3AE8D-36B3-4E20-BB88-517E11EFC3F6}"/>
    <cellStyle name="Comma 2 12 2 2 2" xfId="13815" xr:uid="{FE289A34-95AA-4F66-958D-0E45515F64D2}"/>
    <cellStyle name="Comma 2 12 2 2 2 2" xfId="31925" xr:uid="{86652814-4AAF-4835-BBFC-3C5613DFC5A5}"/>
    <cellStyle name="Comma 2 12 2 2 3" xfId="22872" xr:uid="{7ACC8EFC-3FFF-482D-AC41-15E6705F183B}"/>
    <cellStyle name="Comma 2 12 2 3" xfId="7776" xr:uid="{402216CB-62AD-445E-AF4F-8BCF4580772D}"/>
    <cellStyle name="Comma 2 12 2 3 2" xfId="16829" xr:uid="{BE6E789F-6F47-4D6E-A74C-2A9B6C589440}"/>
    <cellStyle name="Comma 2 12 2 3 2 2" xfId="34939" xr:uid="{9A8A5C68-1144-42A8-A7B7-417B13C0E584}"/>
    <cellStyle name="Comma 2 12 2 3 3" xfId="25886" xr:uid="{7E02C9E9-568C-4AE6-BA63-5A037228D473}"/>
    <cellStyle name="Comma 2 12 2 4" xfId="10797" xr:uid="{26621CC0-8F7E-4479-8D51-2CE9FB0813D1}"/>
    <cellStyle name="Comma 2 12 2 4 2" xfId="28907" xr:uid="{31264388-3EA1-492C-8383-A4BF44FF6267}"/>
    <cellStyle name="Comma 2 12 2 5" xfId="19854" xr:uid="{7765A9C6-6A11-43EA-9845-907AA35AFF75}"/>
    <cellStyle name="Comma 2 12 3" xfId="2687" xr:uid="{7488D4AC-55BC-4E00-9726-FA85933F2E51}"/>
    <cellStyle name="Comma 2 12 3 2" xfId="5766" xr:uid="{A11FB514-9D6B-42AC-8123-8F8DE5E8687D}"/>
    <cellStyle name="Comma 2 12 3 2 2" xfId="14819" xr:uid="{451F23F6-1C4E-48B6-9570-79D37BC30F9C}"/>
    <cellStyle name="Comma 2 12 3 2 2 2" xfId="32929" xr:uid="{600907A9-9EEE-4C05-88F2-B18BC7C2C404}"/>
    <cellStyle name="Comma 2 12 3 2 3" xfId="23876" xr:uid="{00D65CDF-691D-4BA1-AC0F-AF375D3D452C}"/>
    <cellStyle name="Comma 2 12 3 3" xfId="8780" xr:uid="{5437086E-96FD-4C61-97A6-113F40FF444E}"/>
    <cellStyle name="Comma 2 12 3 3 2" xfId="17833" xr:uid="{3DC30116-9CF7-4FEB-A73E-10912E893CD4}"/>
    <cellStyle name="Comma 2 12 3 3 2 2" xfId="35943" xr:uid="{FB2C566B-6D83-4761-A739-0E0C0473B3FD}"/>
    <cellStyle name="Comma 2 12 3 3 3" xfId="26890" xr:uid="{95B8F360-D675-4280-B257-29776E676AAB}"/>
    <cellStyle name="Comma 2 12 3 4" xfId="11801" xr:uid="{6C5CF04B-5099-4272-B67B-5D521979D167}"/>
    <cellStyle name="Comma 2 12 3 4 2" xfId="29911" xr:uid="{835F532D-736B-4925-9398-11D0D113ECD1}"/>
    <cellStyle name="Comma 2 12 3 5" xfId="20858" xr:uid="{EEDF2087-D50C-4B2D-9E62-2F1330F83D4C}"/>
    <cellStyle name="Comma 2 12 4" xfId="3758" xr:uid="{56C1B0FB-7854-4319-9568-34683F6F377C}"/>
    <cellStyle name="Comma 2 12 4 2" xfId="12811" xr:uid="{8DEFAD13-5B9E-4170-B301-F155CDFC237C}"/>
    <cellStyle name="Comma 2 12 4 2 2" xfId="30921" xr:uid="{2F04394D-3747-4242-8F3C-EF4A6BCA995E}"/>
    <cellStyle name="Comma 2 12 4 3" xfId="21868" xr:uid="{98DE1C48-3BAE-4968-B3E1-272762DC9D4D}"/>
    <cellStyle name="Comma 2 12 5" xfId="6772" xr:uid="{B1E8E1CE-0C84-48E1-AC83-8A9182814373}"/>
    <cellStyle name="Comma 2 12 5 2" xfId="15825" xr:uid="{5117F344-CF32-4BFB-A18C-28B6DF4E7862}"/>
    <cellStyle name="Comma 2 12 5 2 2" xfId="33935" xr:uid="{549391A9-F0BB-43E1-BA03-CF83D5D971FF}"/>
    <cellStyle name="Comma 2 12 5 3" xfId="24882" xr:uid="{40F9B8BA-65A0-44DF-9981-895E0756816B}"/>
    <cellStyle name="Comma 2 12 6" xfId="9793" xr:uid="{14601E0E-EBA3-47B1-9E9F-912C77CE9A9A}"/>
    <cellStyle name="Comma 2 12 6 2" xfId="27903" xr:uid="{E041B2C8-7411-4185-A719-04EE02271953}"/>
    <cellStyle name="Comma 2 12 7" xfId="18850" xr:uid="{6B589F0F-4DFA-4065-93EB-0B19934BB55C}"/>
    <cellStyle name="Comma 2 13" xfId="1245" xr:uid="{B7E89C92-07D8-41C2-B8A0-0FBDC1D155A7}"/>
    <cellStyle name="Comma 2 13 2" xfId="4324" xr:uid="{42981B12-8DA7-428F-9B46-D949CC40E516}"/>
    <cellStyle name="Comma 2 13 2 2" xfId="13377" xr:uid="{08DAA0F0-046D-479D-A246-AD08EB5416CD}"/>
    <cellStyle name="Comma 2 13 2 2 2" xfId="31487" xr:uid="{993C3E36-E631-494E-B285-CA5CBA69F733}"/>
    <cellStyle name="Comma 2 13 2 3" xfId="22434" xr:uid="{140BD895-FA9E-4608-A9F3-DAAB322F2AB1}"/>
    <cellStyle name="Comma 2 13 3" xfId="7338" xr:uid="{9A1F4556-002F-4ED1-903A-DB0606AEE7B5}"/>
    <cellStyle name="Comma 2 13 3 2" xfId="16391" xr:uid="{986CD012-CA2D-4A53-A089-E931CB85FC55}"/>
    <cellStyle name="Comma 2 13 3 2 2" xfId="34501" xr:uid="{6F7066B8-0DFD-4658-9FAD-A856E81337C6}"/>
    <cellStyle name="Comma 2 13 3 3" xfId="25448" xr:uid="{857F8694-7091-4165-9E5D-83BA3FAA9CDB}"/>
    <cellStyle name="Comma 2 13 4" xfId="10359" xr:uid="{468F4CCE-E5A9-422F-8F9F-30EDFB364A21}"/>
    <cellStyle name="Comma 2 13 4 2" xfId="28469" xr:uid="{26B14225-48AF-4809-ACA6-71E00FA27D80}"/>
    <cellStyle name="Comma 2 13 5" xfId="19416" xr:uid="{64F9535A-91CE-4F66-8904-FFC55C5DDCFA}"/>
    <cellStyle name="Comma 2 14" xfId="2249" xr:uid="{C282AAA8-8259-43EF-9B32-F93A5A2215EF}"/>
    <cellStyle name="Comma 2 14 2" xfId="5328" xr:uid="{01FFC1DE-8A5B-4BBF-BA7F-656225B037C4}"/>
    <cellStyle name="Comma 2 14 2 2" xfId="14381" xr:uid="{B345983B-B929-4756-8ED4-643F7C8DA630}"/>
    <cellStyle name="Comma 2 14 2 2 2" xfId="32491" xr:uid="{BCCA2DE9-6B26-4215-A53C-780B3FDEB227}"/>
    <cellStyle name="Comma 2 14 2 3" xfId="23438" xr:uid="{3DF105FE-48C9-4F56-9B68-F52A3CD13ABC}"/>
    <cellStyle name="Comma 2 14 3" xfId="8342" xr:uid="{F7617401-A52E-4ACD-B290-7626E09AB86E}"/>
    <cellStyle name="Comma 2 14 3 2" xfId="17395" xr:uid="{86140DFF-A350-4524-9E3F-D5C62B132523}"/>
    <cellStyle name="Comma 2 14 3 2 2" xfId="35505" xr:uid="{97CE2ED5-9D44-4936-89B4-CD8ABB6F993C}"/>
    <cellStyle name="Comma 2 14 3 3" xfId="26452" xr:uid="{1000C2E5-1EA7-4CA7-80C9-CADE06EE5DA0}"/>
    <cellStyle name="Comma 2 14 4" xfId="11363" xr:uid="{2643D1D3-CBE0-4CC5-860E-A66433B2FFF8}"/>
    <cellStyle name="Comma 2 14 4 2" xfId="29473" xr:uid="{44914550-A65A-417E-A427-16C4EA6F1046}"/>
    <cellStyle name="Comma 2 14 5" xfId="20420" xr:uid="{6B27B898-EF4F-460B-9D72-8E1CC9A5EEE5}"/>
    <cellStyle name="Comma 2 15" xfId="3318" xr:uid="{69B688F7-E21C-4FC0-BCCD-EBDF5849CA36}"/>
    <cellStyle name="Comma 2 15 2" xfId="12371" xr:uid="{2B4538D2-4F58-4BAF-8CB1-3F0EB3978D70}"/>
    <cellStyle name="Comma 2 15 2 2" xfId="30481" xr:uid="{6E342644-65AC-467B-BD45-D429395BABB0}"/>
    <cellStyle name="Comma 2 15 3" xfId="21428" xr:uid="{C68CDF7E-3496-4F33-BD8F-219296324457}"/>
    <cellStyle name="Comma 2 16" xfId="6332" xr:uid="{7685DB5A-CE63-45FF-8377-F57554F606E6}"/>
    <cellStyle name="Comma 2 16 2" xfId="15385" xr:uid="{7762C43E-EB1B-4938-8ABC-81CAB960928A}"/>
    <cellStyle name="Comma 2 16 2 2" xfId="33495" xr:uid="{668D51E5-6EB3-43B2-86D6-1CA8BC40332D}"/>
    <cellStyle name="Comma 2 16 3" xfId="24442" xr:uid="{EDD69EDB-3537-4009-B8B5-7BEC69020451}"/>
    <cellStyle name="Comma 2 17" xfId="9351" xr:uid="{A14693CD-3CB1-44E7-94ED-C5EAD15B056E}"/>
    <cellStyle name="Comma 2 17 2" xfId="27461" xr:uid="{AE01D187-C8DA-406D-8982-CCBE2389046D}"/>
    <cellStyle name="Comma 2 18" xfId="18409" xr:uid="{948D1D8F-B9D1-4F35-B2A5-D7F9E794544A}"/>
    <cellStyle name="Comma 2 2" xfId="84" xr:uid="{5F923FF6-6674-491E-B7CD-6E1FDF72D6C8}"/>
    <cellStyle name="Comma 2 2 10" xfId="1253" xr:uid="{E1B2E965-597F-442F-803B-B9E7F6403C8C}"/>
    <cellStyle name="Comma 2 2 10 2" xfId="4332" xr:uid="{6249FD19-C0F8-4D81-B8E3-C68DDBEE89BC}"/>
    <cellStyle name="Comma 2 2 10 2 2" xfId="13385" xr:uid="{BBECF13A-32C2-4CD8-AFFA-28479BA45187}"/>
    <cellStyle name="Comma 2 2 10 2 2 2" xfId="31495" xr:uid="{EFD58D36-A22B-41CD-852F-15507132753F}"/>
    <cellStyle name="Comma 2 2 10 2 3" xfId="22442" xr:uid="{E99AD597-72E2-47AE-A506-6BB22127B676}"/>
    <cellStyle name="Comma 2 2 10 3" xfId="7346" xr:uid="{F0891048-BA7D-4A8B-96A2-12C5816C70EB}"/>
    <cellStyle name="Comma 2 2 10 3 2" xfId="16399" xr:uid="{B180CB01-1C4F-4E56-A09D-B2488DB3AE65}"/>
    <cellStyle name="Comma 2 2 10 3 2 2" xfId="34509" xr:uid="{7185D789-C78C-4DFA-A2A7-FBB363EADE4D}"/>
    <cellStyle name="Comma 2 2 10 3 3" xfId="25456" xr:uid="{A5ADA42A-2286-45C6-8A26-5FBE97F35D66}"/>
    <cellStyle name="Comma 2 2 10 4" xfId="10367" xr:uid="{884872F2-D8D2-4B22-AC05-DAFCAC0B8C6B}"/>
    <cellStyle name="Comma 2 2 10 4 2" xfId="28477" xr:uid="{ACA68D54-9088-4E85-BC33-447E93F4C1B7}"/>
    <cellStyle name="Comma 2 2 10 5" xfId="19424" xr:uid="{A0D4A63D-136B-481C-9B88-6D4B639E2243}"/>
    <cellStyle name="Comma 2 2 11" xfId="2257" xr:uid="{851BC67B-EDA0-4721-9D99-DC0606AF65B4}"/>
    <cellStyle name="Comma 2 2 11 2" xfId="5336" xr:uid="{B09BB4AD-2351-45DB-97B9-AA4B004003AC}"/>
    <cellStyle name="Comma 2 2 11 2 2" xfId="14389" xr:uid="{34729934-9F11-4273-B75C-E7DE55EE61E7}"/>
    <cellStyle name="Comma 2 2 11 2 2 2" xfId="32499" xr:uid="{EAF066D8-4A31-4010-BA73-55EC9963921F}"/>
    <cellStyle name="Comma 2 2 11 2 3" xfId="23446" xr:uid="{072E25DB-DC3B-4586-A64E-76AC1F93D303}"/>
    <cellStyle name="Comma 2 2 11 3" xfId="8350" xr:uid="{10ED0C83-F5EE-4D75-912E-C6B202BCD218}"/>
    <cellStyle name="Comma 2 2 11 3 2" xfId="17403" xr:uid="{A318ECBD-7762-4DAD-82A6-97356880B247}"/>
    <cellStyle name="Comma 2 2 11 3 2 2" xfId="35513" xr:uid="{BB53DF2E-AC1D-47A0-A676-EEE89C8A5D58}"/>
    <cellStyle name="Comma 2 2 11 3 3" xfId="26460" xr:uid="{0EFBCF56-80E2-4876-AFC6-F5AC7A398FFA}"/>
    <cellStyle name="Comma 2 2 11 4" xfId="11371" xr:uid="{BA3C84D4-5567-4F42-AB60-A53D8FA3F841}"/>
    <cellStyle name="Comma 2 2 11 4 2" xfId="29481" xr:uid="{13AD0F90-E3EC-4669-BB03-D805B05455D5}"/>
    <cellStyle name="Comma 2 2 11 5" xfId="20428" xr:uid="{CAE1B236-2A95-4BAF-B66C-47C03266F33F}"/>
    <cellStyle name="Comma 2 2 12" xfId="3326" xr:uid="{7B2327FF-E103-49E7-9E35-C2AD34555D2F}"/>
    <cellStyle name="Comma 2 2 12 2" xfId="12379" xr:uid="{924BCB49-9EA1-4D48-958B-E9A1C2719FF4}"/>
    <cellStyle name="Comma 2 2 12 2 2" xfId="30489" xr:uid="{36E099E7-106D-4AB0-8EB2-C385AD8103FB}"/>
    <cellStyle name="Comma 2 2 12 3" xfId="21436" xr:uid="{2012FC02-C227-4B16-B9DA-3231AB8E2A3B}"/>
    <cellStyle name="Comma 2 2 13" xfId="6340" xr:uid="{D7DF5167-3E34-44AB-8048-963A162CB839}"/>
    <cellStyle name="Comma 2 2 13 2" xfId="15393" xr:uid="{AE598199-F422-4737-9082-54597501D3EA}"/>
    <cellStyle name="Comma 2 2 13 2 2" xfId="33503" xr:uid="{D74E62A3-15B3-4226-B25C-F92520D9CCE1}"/>
    <cellStyle name="Comma 2 2 13 3" xfId="24450" xr:uid="{425D30E6-9A3F-432F-ACF0-74C415CB31D8}"/>
    <cellStyle name="Comma 2 2 14" xfId="9360" xr:uid="{2C62A5AA-2774-4CD1-BBC4-E4AE568493CF}"/>
    <cellStyle name="Comma 2 2 14 2" xfId="27470" xr:uid="{87A59535-02F5-48C0-ACC7-B30F2EA1C44C}"/>
    <cellStyle name="Comma 2 2 15" xfId="18417" xr:uid="{8E320429-D876-47BC-8C82-979A6A0FD1E6}"/>
    <cellStyle name="Comma 2 2 2" xfId="96" xr:uid="{5AEFB04A-D309-4F1B-BFEF-07F0A5586F6C}"/>
    <cellStyle name="Comma 2 2 2 10" xfId="2265" xr:uid="{2E253592-0520-47F1-B504-BBD9E19AE74B}"/>
    <cellStyle name="Comma 2 2 2 10 2" xfId="5344" xr:uid="{0CEB55C1-8299-4B8A-B8E9-7C47E43CDC1D}"/>
    <cellStyle name="Comma 2 2 2 10 2 2" xfId="14397" xr:uid="{EB8FC54B-CBC7-461F-A2A2-BBF783074CFA}"/>
    <cellStyle name="Comma 2 2 2 10 2 2 2" xfId="32507" xr:uid="{102855C9-47A3-416B-9436-BB83493B9CAB}"/>
    <cellStyle name="Comma 2 2 2 10 2 3" xfId="23454" xr:uid="{18F87C94-82ED-4E0C-98FF-47818111918C}"/>
    <cellStyle name="Comma 2 2 2 10 3" xfId="8358" xr:uid="{D51452D3-03A7-4F3D-8E19-AD8B50F2FD26}"/>
    <cellStyle name="Comma 2 2 2 10 3 2" xfId="17411" xr:uid="{37114A16-BFC3-40BE-8103-0F0D8DE5C8FB}"/>
    <cellStyle name="Comma 2 2 2 10 3 2 2" xfId="35521" xr:uid="{694126B5-3E47-4037-9D62-BE72EA4455FB}"/>
    <cellStyle name="Comma 2 2 2 10 3 3" xfId="26468" xr:uid="{0D3382CE-6AB4-4365-BCD3-6C20BF35F349}"/>
    <cellStyle name="Comma 2 2 2 10 4" xfId="11379" xr:uid="{B217713F-5C11-4DDB-B0B0-70A5FB6CC501}"/>
    <cellStyle name="Comma 2 2 2 10 4 2" xfId="29489" xr:uid="{137BC808-45E1-4BFE-87F0-8DFF65460D9D}"/>
    <cellStyle name="Comma 2 2 2 10 5" xfId="20436" xr:uid="{69B25242-A2FC-4BEA-873B-981C55AA7B76}"/>
    <cellStyle name="Comma 2 2 2 11" xfId="3334" xr:uid="{546A869C-EC4B-448A-BE2C-961B541DB926}"/>
    <cellStyle name="Comma 2 2 2 11 2" xfId="12387" xr:uid="{42958EEF-DB11-424D-9DFA-C412D57EC78C}"/>
    <cellStyle name="Comma 2 2 2 11 2 2" xfId="30497" xr:uid="{E0E1225F-A860-4414-B244-98D3431945A7}"/>
    <cellStyle name="Comma 2 2 2 11 3" xfId="21444" xr:uid="{99E7C3F3-FCF7-465C-91CD-36DA973033AA}"/>
    <cellStyle name="Comma 2 2 2 12" xfId="6348" xr:uid="{C2F4BB84-B746-4544-94FA-A4C17DF6E8B0}"/>
    <cellStyle name="Comma 2 2 2 12 2" xfId="15401" xr:uid="{6820BFF6-C422-434E-AD1A-94176A737A4A}"/>
    <cellStyle name="Comma 2 2 2 12 2 2" xfId="33511" xr:uid="{1D4D5B01-7C4B-4C71-9F0D-16B181B66684}"/>
    <cellStyle name="Comma 2 2 2 12 3" xfId="24458" xr:uid="{AAC7F7F8-B95E-4820-AEBD-BCB6826F0CE3}"/>
    <cellStyle name="Comma 2 2 2 13" xfId="9368" xr:uid="{FBB38BF6-82D0-4C1C-A39D-268CAEB882EB}"/>
    <cellStyle name="Comma 2 2 2 13 2" xfId="27478" xr:uid="{AC1A0346-122E-4266-85A9-65A04B1B0AA4}"/>
    <cellStyle name="Comma 2 2 2 14" xfId="18425" xr:uid="{448C56F9-56AD-48DF-9956-D0CAF8B840F6}"/>
    <cellStyle name="Comma 2 2 2 2" xfId="112" xr:uid="{FA99B0FD-32C4-47C1-A09C-C3C1598B0FFB}"/>
    <cellStyle name="Comma 2 2 2 2 10" xfId="3350" xr:uid="{2BDF7DFA-D22A-4864-82D7-271D7C8E8D03}"/>
    <cellStyle name="Comma 2 2 2 2 10 2" xfId="12403" xr:uid="{1A821D1F-9F46-4985-9E66-3EACFB02C33C}"/>
    <cellStyle name="Comma 2 2 2 2 10 2 2" xfId="30513" xr:uid="{66C73667-C3E6-45AD-87CF-89208C1C22D9}"/>
    <cellStyle name="Comma 2 2 2 2 10 3" xfId="21460" xr:uid="{ACC724D9-04A4-40F9-9A03-5B5A403F3065}"/>
    <cellStyle name="Comma 2 2 2 2 11" xfId="6364" xr:uid="{85438103-84E4-457E-901C-ED3D9DB98191}"/>
    <cellStyle name="Comma 2 2 2 2 11 2" xfId="15417" xr:uid="{DEC7DD95-E03F-4A06-8100-3F446C8DA865}"/>
    <cellStyle name="Comma 2 2 2 2 11 2 2" xfId="33527" xr:uid="{BAA17F77-D899-446D-8EF0-132C8466ABB1}"/>
    <cellStyle name="Comma 2 2 2 2 11 3" xfId="24474" xr:uid="{5AD4EF09-7B95-4F7F-B356-873F8033BD7D}"/>
    <cellStyle name="Comma 2 2 2 2 12" xfId="9384" xr:uid="{33B2FC2C-2CF5-4655-8C85-C5F9F96866A3}"/>
    <cellStyle name="Comma 2 2 2 2 12 2" xfId="27494" xr:uid="{06D9B52B-6783-4502-9FD6-74558138B1C8}"/>
    <cellStyle name="Comma 2 2 2 2 13" xfId="18441" xr:uid="{5981543D-E0FF-483E-983F-C96033F74DED}"/>
    <cellStyle name="Comma 2 2 2 2 2" xfId="144" xr:uid="{C8D5FC0B-5852-4CF3-95B6-8B6C961E2130}"/>
    <cellStyle name="Comma 2 2 2 2 2 10" xfId="18473" xr:uid="{5FCA8EE9-EC28-47C7-9CF9-6C69273CCB58}"/>
    <cellStyle name="Comma 2 2 2 2 2 2" xfId="471" xr:uid="{D88730CF-E19C-4A5F-941A-1287111F4FB1}"/>
    <cellStyle name="Comma 2 2 2 2 2 2 2" xfId="680" xr:uid="{794D0B79-A47D-4258-91AB-97B6495B39B4}"/>
    <cellStyle name="Comma 2 2 2 2 2 2 2 2" xfId="1684" xr:uid="{4B861674-7127-4D1E-94B0-DDF3F1860EEC}"/>
    <cellStyle name="Comma 2 2 2 2 2 2 2 2 2" xfId="4763" xr:uid="{12F605E8-7757-4148-827A-DEB7D2B108CF}"/>
    <cellStyle name="Comma 2 2 2 2 2 2 2 2 2 2" xfId="13816" xr:uid="{CED9E5F1-74A4-46B8-A803-1E7E4EC31571}"/>
    <cellStyle name="Comma 2 2 2 2 2 2 2 2 2 2 2" xfId="31926" xr:uid="{649664C4-5633-436A-91AB-5C855C68D783}"/>
    <cellStyle name="Comma 2 2 2 2 2 2 2 2 2 3" xfId="22873" xr:uid="{C259F0CB-7120-4633-A775-D22487972548}"/>
    <cellStyle name="Comma 2 2 2 2 2 2 2 2 3" xfId="7777" xr:uid="{EB209F85-BF59-4B65-9721-DE1F6D98A758}"/>
    <cellStyle name="Comma 2 2 2 2 2 2 2 2 3 2" xfId="16830" xr:uid="{EDD1FB41-D45A-492B-A39F-78D9DFFFB573}"/>
    <cellStyle name="Comma 2 2 2 2 2 2 2 2 3 2 2" xfId="34940" xr:uid="{593FF477-C9EC-4105-9367-44C4F2418E34}"/>
    <cellStyle name="Comma 2 2 2 2 2 2 2 2 3 3" xfId="25887" xr:uid="{ABCDCBBD-317B-4F86-A913-586C805AD32D}"/>
    <cellStyle name="Comma 2 2 2 2 2 2 2 2 4" xfId="10798" xr:uid="{35EBB35F-8333-4DC3-A22D-FE99593849AA}"/>
    <cellStyle name="Comma 2 2 2 2 2 2 2 2 4 2" xfId="28908" xr:uid="{F1B6D601-3110-4DA8-8AB2-5BFA243E46ED}"/>
    <cellStyle name="Comma 2 2 2 2 2 2 2 2 5" xfId="19855" xr:uid="{890A51A1-2A30-4D75-8B40-BEFBDD3EEA8C}"/>
    <cellStyle name="Comma 2 2 2 2 2 2 2 3" xfId="2688" xr:uid="{BFDB3C60-5517-4A44-A3A7-91570BEF4809}"/>
    <cellStyle name="Comma 2 2 2 2 2 2 2 3 2" xfId="5767" xr:uid="{74EF71B9-7253-4C03-9915-15BC0D9B76E1}"/>
    <cellStyle name="Comma 2 2 2 2 2 2 2 3 2 2" xfId="14820" xr:uid="{5E423203-0E1B-4891-87F6-689D75E222FC}"/>
    <cellStyle name="Comma 2 2 2 2 2 2 2 3 2 2 2" xfId="32930" xr:uid="{B7DAC905-6B80-4024-8BD3-4AC58E069850}"/>
    <cellStyle name="Comma 2 2 2 2 2 2 2 3 2 3" xfId="23877" xr:uid="{9B2A3D8B-4F9C-4EEB-AF1A-81351A4BABFF}"/>
    <cellStyle name="Comma 2 2 2 2 2 2 2 3 3" xfId="8781" xr:uid="{4007F263-006A-4D68-9C6D-C86323B5B4F2}"/>
    <cellStyle name="Comma 2 2 2 2 2 2 2 3 3 2" xfId="17834" xr:uid="{405D0121-8507-43BF-9920-45C7F0F33CD2}"/>
    <cellStyle name="Comma 2 2 2 2 2 2 2 3 3 2 2" xfId="35944" xr:uid="{1A9D8FBF-49B3-4563-9176-2539C0AFF866}"/>
    <cellStyle name="Comma 2 2 2 2 2 2 2 3 3 3" xfId="26891" xr:uid="{ED272808-F57C-4228-85D1-797A0CF521F3}"/>
    <cellStyle name="Comma 2 2 2 2 2 2 2 3 4" xfId="11802" xr:uid="{B3460A21-94E4-41F1-98C5-F7F9A8972171}"/>
    <cellStyle name="Comma 2 2 2 2 2 2 2 3 4 2" xfId="29912" xr:uid="{172050F8-17C7-4822-B0D2-D3C6270B6D22}"/>
    <cellStyle name="Comma 2 2 2 2 2 2 2 3 5" xfId="20859" xr:uid="{03627BDC-5B71-4CCF-BE80-9C308F9ABA45}"/>
    <cellStyle name="Comma 2 2 2 2 2 2 2 4" xfId="3759" xr:uid="{97ABE5CB-D5EE-4715-BA2B-052A151B5FB6}"/>
    <cellStyle name="Comma 2 2 2 2 2 2 2 4 2" xfId="12812" xr:uid="{312D0334-7B36-4D4E-AD05-A76E2D2012D8}"/>
    <cellStyle name="Comma 2 2 2 2 2 2 2 4 2 2" xfId="30922" xr:uid="{5CFFEE34-CF3E-401C-902F-7086BF8A96E6}"/>
    <cellStyle name="Comma 2 2 2 2 2 2 2 4 3" xfId="21869" xr:uid="{C10D7D1E-9BF4-40F2-9125-EC217AD3AB89}"/>
    <cellStyle name="Comma 2 2 2 2 2 2 2 5" xfId="6773" xr:uid="{4D6047D3-5CBB-4A42-8BA0-75E1EF8AD7EF}"/>
    <cellStyle name="Comma 2 2 2 2 2 2 2 5 2" xfId="15826" xr:uid="{E471C680-2B23-4DF2-8985-14EAA1BA5DED}"/>
    <cellStyle name="Comma 2 2 2 2 2 2 2 5 2 2" xfId="33936" xr:uid="{06995218-5F24-4A7C-B01D-004497E7083C}"/>
    <cellStyle name="Comma 2 2 2 2 2 2 2 5 3" xfId="24883" xr:uid="{E526FDA4-3C0F-4535-B60D-B4CE72809D07}"/>
    <cellStyle name="Comma 2 2 2 2 2 2 2 6" xfId="9794" xr:uid="{79B67FA7-B70A-4A29-8EF0-C5B82A949B09}"/>
    <cellStyle name="Comma 2 2 2 2 2 2 2 6 2" xfId="27904" xr:uid="{659E4F90-CB31-4CFB-B92E-8D301103F5E2}"/>
    <cellStyle name="Comma 2 2 2 2 2 2 2 7" xfId="18851" xr:uid="{CD194E91-2252-441F-BD10-FD1FAFDC60E9}"/>
    <cellStyle name="Comma 2 2 2 2 2 2 3" xfId="681" xr:uid="{18033F4C-D563-4147-8FA0-4A25F04F1749}"/>
    <cellStyle name="Comma 2 2 2 2 2 2 3 2" xfId="1685" xr:uid="{B2F76ABE-F407-464B-8C42-6484BCE34A61}"/>
    <cellStyle name="Comma 2 2 2 2 2 2 3 2 2" xfId="4764" xr:uid="{68EAB4BD-50A8-4A30-9D4F-FA610C87AE24}"/>
    <cellStyle name="Comma 2 2 2 2 2 2 3 2 2 2" xfId="13817" xr:uid="{1ADCD2F1-EE5F-4EB7-9A85-065D418B82B7}"/>
    <cellStyle name="Comma 2 2 2 2 2 2 3 2 2 2 2" xfId="31927" xr:uid="{46FA8B51-9BCB-4B5F-9DC4-DD29A98E6438}"/>
    <cellStyle name="Comma 2 2 2 2 2 2 3 2 2 3" xfId="22874" xr:uid="{4705109E-9007-47A2-94C4-9E35A1C8AFEE}"/>
    <cellStyle name="Comma 2 2 2 2 2 2 3 2 3" xfId="7778" xr:uid="{56FBD3BE-0A52-4A14-B1D9-292755093C0B}"/>
    <cellStyle name="Comma 2 2 2 2 2 2 3 2 3 2" xfId="16831" xr:uid="{CBC95B64-86E4-4F40-A258-F8167E5A4636}"/>
    <cellStyle name="Comma 2 2 2 2 2 2 3 2 3 2 2" xfId="34941" xr:uid="{8A83D62B-78B4-4E60-AC2D-8517031F356C}"/>
    <cellStyle name="Comma 2 2 2 2 2 2 3 2 3 3" xfId="25888" xr:uid="{EAAF1552-F286-4F8E-A58C-D3DD3486EA2A}"/>
    <cellStyle name="Comma 2 2 2 2 2 2 3 2 4" xfId="10799" xr:uid="{9D9BBEFB-B2D8-4004-B98D-53545B5B4C11}"/>
    <cellStyle name="Comma 2 2 2 2 2 2 3 2 4 2" xfId="28909" xr:uid="{A28CB157-7B02-4040-A488-A0F29A4AEFDD}"/>
    <cellStyle name="Comma 2 2 2 2 2 2 3 2 5" xfId="19856" xr:uid="{13B40070-1233-44EC-B573-1720B7E3EAFC}"/>
    <cellStyle name="Comma 2 2 2 2 2 2 3 3" xfId="2689" xr:uid="{1E20B002-99EF-44DC-B4AA-E0B2BE4482CA}"/>
    <cellStyle name="Comma 2 2 2 2 2 2 3 3 2" xfId="5768" xr:uid="{9E9A3D96-620E-4F7B-9EB1-ED68DF26CC4E}"/>
    <cellStyle name="Comma 2 2 2 2 2 2 3 3 2 2" xfId="14821" xr:uid="{C6C4C026-DD85-415F-A05E-517AA7706DFF}"/>
    <cellStyle name="Comma 2 2 2 2 2 2 3 3 2 2 2" xfId="32931" xr:uid="{CE3276E4-E21D-4069-A338-E8C9B2C38B09}"/>
    <cellStyle name="Comma 2 2 2 2 2 2 3 3 2 3" xfId="23878" xr:uid="{392A09C0-AAB8-4C97-AB5A-8760D07654B5}"/>
    <cellStyle name="Comma 2 2 2 2 2 2 3 3 3" xfId="8782" xr:uid="{A877EC17-5AB8-439C-A0E2-42BAA82CE7A7}"/>
    <cellStyle name="Comma 2 2 2 2 2 2 3 3 3 2" xfId="17835" xr:uid="{F3B722D7-3669-4541-9173-EE11C3697ECF}"/>
    <cellStyle name="Comma 2 2 2 2 2 2 3 3 3 2 2" xfId="35945" xr:uid="{4D92944F-64EB-48FF-9EC0-04675A0F1F6D}"/>
    <cellStyle name="Comma 2 2 2 2 2 2 3 3 3 3" xfId="26892" xr:uid="{1E88CE33-06DD-4089-94E7-EEEBDAD171D4}"/>
    <cellStyle name="Comma 2 2 2 2 2 2 3 3 4" xfId="11803" xr:uid="{BCAD2890-6117-4841-90B0-305F355EDD09}"/>
    <cellStyle name="Comma 2 2 2 2 2 2 3 3 4 2" xfId="29913" xr:uid="{C69C2024-2D28-45D6-8FF1-9A47AFBF78A3}"/>
    <cellStyle name="Comma 2 2 2 2 2 2 3 3 5" xfId="20860" xr:uid="{D7450FE6-98EB-4BCF-95AB-BC7BAB916343}"/>
    <cellStyle name="Comma 2 2 2 2 2 2 3 4" xfId="3760" xr:uid="{C8575710-E2F2-4659-8202-D50FBA1347E1}"/>
    <cellStyle name="Comma 2 2 2 2 2 2 3 4 2" xfId="12813" xr:uid="{6C89A103-3A4A-445A-9EBD-409007CF6B6F}"/>
    <cellStyle name="Comma 2 2 2 2 2 2 3 4 2 2" xfId="30923" xr:uid="{E1C4FA21-1737-4931-AB84-86BBEAEC3CF4}"/>
    <cellStyle name="Comma 2 2 2 2 2 2 3 4 3" xfId="21870" xr:uid="{F2213B19-7B46-4C16-AB58-81BCC83552AE}"/>
    <cellStyle name="Comma 2 2 2 2 2 2 3 5" xfId="6774" xr:uid="{BAFDFE8E-C6C5-4D05-8121-663F0D5233D2}"/>
    <cellStyle name="Comma 2 2 2 2 2 2 3 5 2" xfId="15827" xr:uid="{43AB94E1-A1FC-4A49-83EA-B4D073C32B3A}"/>
    <cellStyle name="Comma 2 2 2 2 2 2 3 5 2 2" xfId="33937" xr:uid="{513EADB4-B4B2-449D-889A-744AFA7F7795}"/>
    <cellStyle name="Comma 2 2 2 2 2 2 3 5 3" xfId="24884" xr:uid="{A99F724D-2377-44FB-BB4D-23407DAA5026}"/>
    <cellStyle name="Comma 2 2 2 2 2 2 3 6" xfId="9795" xr:uid="{C9D86C6F-C783-409D-8DFB-4742C5E8D942}"/>
    <cellStyle name="Comma 2 2 2 2 2 2 3 6 2" xfId="27905" xr:uid="{D15D2926-2B29-4873-A679-B501D4AED586}"/>
    <cellStyle name="Comma 2 2 2 2 2 2 3 7" xfId="18852" xr:uid="{67A37BF5-D454-4A33-995C-16891EA706E8}"/>
    <cellStyle name="Comma 2 2 2 2 2 2 4" xfId="1480" xr:uid="{9D9325E5-5C46-42F7-9812-E8BC8C4BB936}"/>
    <cellStyle name="Comma 2 2 2 2 2 2 4 2" xfId="4559" xr:uid="{CF33CB54-1A04-4C74-BC25-B79796810BE7}"/>
    <cellStyle name="Comma 2 2 2 2 2 2 4 2 2" xfId="13612" xr:uid="{A0CA2B89-4815-44F9-B276-6C4B63C488DB}"/>
    <cellStyle name="Comma 2 2 2 2 2 2 4 2 2 2" xfId="31722" xr:uid="{4CD1BB30-E2E0-47A9-B735-4BEB539E5B02}"/>
    <cellStyle name="Comma 2 2 2 2 2 2 4 2 3" xfId="22669" xr:uid="{B7D3E882-EA58-4700-8858-A43382B8F9D7}"/>
    <cellStyle name="Comma 2 2 2 2 2 2 4 3" xfId="7573" xr:uid="{0E83C6AD-D1A7-4387-ACEB-680BF7683B24}"/>
    <cellStyle name="Comma 2 2 2 2 2 2 4 3 2" xfId="16626" xr:uid="{8D92FB02-B652-46D4-AD0D-B9410D55F781}"/>
    <cellStyle name="Comma 2 2 2 2 2 2 4 3 2 2" xfId="34736" xr:uid="{FDCA49FD-2EC5-4BBA-8DC3-98D521B20D8B}"/>
    <cellStyle name="Comma 2 2 2 2 2 2 4 3 3" xfId="25683" xr:uid="{6AE82719-B764-49AA-BF67-4EC4CC8A05D4}"/>
    <cellStyle name="Comma 2 2 2 2 2 2 4 4" xfId="10594" xr:uid="{C8151E5D-356F-456F-8A8B-7A50992A58C8}"/>
    <cellStyle name="Comma 2 2 2 2 2 2 4 4 2" xfId="28704" xr:uid="{1D400187-FB93-48B2-87DD-93F6CE87BA9F}"/>
    <cellStyle name="Comma 2 2 2 2 2 2 4 5" xfId="19651" xr:uid="{470427DA-A476-4966-B6D1-403920980D2E}"/>
    <cellStyle name="Comma 2 2 2 2 2 2 5" xfId="2484" xr:uid="{8FD3964B-298B-44D1-B49B-B3055C659FE5}"/>
    <cellStyle name="Comma 2 2 2 2 2 2 5 2" xfId="5563" xr:uid="{C0484AED-D100-4181-AB63-FD45AB22844A}"/>
    <cellStyle name="Comma 2 2 2 2 2 2 5 2 2" xfId="14616" xr:uid="{AFC22DA5-7D6A-4F69-BCDC-ADF1C1D17C15}"/>
    <cellStyle name="Comma 2 2 2 2 2 2 5 2 2 2" xfId="32726" xr:uid="{BB142B64-B55C-4ADB-8C9B-E2C193B44C32}"/>
    <cellStyle name="Comma 2 2 2 2 2 2 5 2 3" xfId="23673" xr:uid="{0BBFC76F-32AA-45F2-A565-52676DA62739}"/>
    <cellStyle name="Comma 2 2 2 2 2 2 5 3" xfId="8577" xr:uid="{FE85227A-774C-4102-A99C-9DDCC05B417D}"/>
    <cellStyle name="Comma 2 2 2 2 2 2 5 3 2" xfId="17630" xr:uid="{C9302F0C-F763-4C8F-BD4F-BE8C6A782AA7}"/>
    <cellStyle name="Comma 2 2 2 2 2 2 5 3 2 2" xfId="35740" xr:uid="{857E826D-990A-4B22-9BFB-E930E0D0EA21}"/>
    <cellStyle name="Comma 2 2 2 2 2 2 5 3 3" xfId="26687" xr:uid="{12E3D7BF-8334-489D-B06B-32DDB669ED33}"/>
    <cellStyle name="Comma 2 2 2 2 2 2 5 4" xfId="11598" xr:uid="{7A557845-54B7-4163-89E1-13103D38E710}"/>
    <cellStyle name="Comma 2 2 2 2 2 2 5 4 2" xfId="29708" xr:uid="{31B6D190-46F3-4F7B-93EA-E5008AC07808}"/>
    <cellStyle name="Comma 2 2 2 2 2 2 5 5" xfId="20655" xr:uid="{F50FB286-ADE0-464D-9A6D-7A9219AA3133}"/>
    <cellStyle name="Comma 2 2 2 2 2 2 6" xfId="3554" xr:uid="{A253CD50-770C-4CB9-A786-6F0DF8CBAD75}"/>
    <cellStyle name="Comma 2 2 2 2 2 2 6 2" xfId="12607" xr:uid="{9BB7270E-10F6-4F5C-A4E4-601EDAA3A677}"/>
    <cellStyle name="Comma 2 2 2 2 2 2 6 2 2" xfId="30717" xr:uid="{677D1DD1-57AB-42C3-A2BB-CEEA63B90355}"/>
    <cellStyle name="Comma 2 2 2 2 2 2 6 3" xfId="21664" xr:uid="{23CD6FCD-A18A-4297-87C3-CD053EC905B1}"/>
    <cellStyle name="Comma 2 2 2 2 2 2 7" xfId="6568" xr:uid="{168A2439-AEAE-46DE-BE00-CFBD1A7CC163}"/>
    <cellStyle name="Comma 2 2 2 2 2 2 7 2" xfId="15621" xr:uid="{D50AE88D-E13A-49A8-B3E4-9D84FADFDCF1}"/>
    <cellStyle name="Comma 2 2 2 2 2 2 7 2 2" xfId="33731" xr:uid="{A5DC95C9-8469-49EC-B201-DA3EF123E1F0}"/>
    <cellStyle name="Comma 2 2 2 2 2 2 7 3" xfId="24678" xr:uid="{808D4EC1-B1EE-4A1E-A42D-326A8DFC71B5}"/>
    <cellStyle name="Comma 2 2 2 2 2 2 8" xfId="9588" xr:uid="{B5D3AE12-BFC5-4B33-825F-BD71F6FB5B15}"/>
    <cellStyle name="Comma 2 2 2 2 2 2 8 2" xfId="27698" xr:uid="{FA770A91-DC45-47E5-9D65-2F90ED19DCEF}"/>
    <cellStyle name="Comma 2 2 2 2 2 2 9" xfId="18645" xr:uid="{AE1F436F-4BE7-488C-943C-1B9104E6F47E}"/>
    <cellStyle name="Comma 2 2 2 2 2 3" xfId="682" xr:uid="{447FE141-CB4A-4B66-86D0-93FCC4624A0D}"/>
    <cellStyle name="Comma 2 2 2 2 2 3 2" xfId="1686" xr:uid="{893F33B6-CD2F-4B78-978D-A200E60FD30A}"/>
    <cellStyle name="Comma 2 2 2 2 2 3 2 2" xfId="4765" xr:uid="{8F7BDC07-10E1-4028-BAA3-066472408BF3}"/>
    <cellStyle name="Comma 2 2 2 2 2 3 2 2 2" xfId="13818" xr:uid="{5A2F2BFA-31D9-43E8-AAA6-3A69CB6F75A4}"/>
    <cellStyle name="Comma 2 2 2 2 2 3 2 2 2 2" xfId="31928" xr:uid="{2978E940-ED12-445E-A699-842EB9644C81}"/>
    <cellStyle name="Comma 2 2 2 2 2 3 2 2 3" xfId="22875" xr:uid="{761A76E4-471D-4F59-9C5C-8CBB9D99444F}"/>
    <cellStyle name="Comma 2 2 2 2 2 3 2 3" xfId="7779" xr:uid="{085331D5-2095-416B-B6C5-75001BBDF9BC}"/>
    <cellStyle name="Comma 2 2 2 2 2 3 2 3 2" xfId="16832" xr:uid="{66D977DC-798F-461A-8CC7-11E2C1C1204C}"/>
    <cellStyle name="Comma 2 2 2 2 2 3 2 3 2 2" xfId="34942" xr:uid="{B8150ED6-FF0B-4718-AA12-C7C6FB416379}"/>
    <cellStyle name="Comma 2 2 2 2 2 3 2 3 3" xfId="25889" xr:uid="{54642D83-6162-4407-9E93-FDF03EE22EEF}"/>
    <cellStyle name="Comma 2 2 2 2 2 3 2 4" xfId="10800" xr:uid="{CD6F86E7-DA0B-4E1E-BC46-E367894F6CCB}"/>
    <cellStyle name="Comma 2 2 2 2 2 3 2 4 2" xfId="28910" xr:uid="{4F20C74D-8810-43AE-85EB-72F1105CCE09}"/>
    <cellStyle name="Comma 2 2 2 2 2 3 2 5" xfId="19857" xr:uid="{A46AB5B0-B107-4E05-88F6-CA7B5FF5F09A}"/>
    <cellStyle name="Comma 2 2 2 2 2 3 3" xfId="2690" xr:uid="{152EF437-2669-4F70-AB7C-76B3FC759615}"/>
    <cellStyle name="Comma 2 2 2 2 2 3 3 2" xfId="5769" xr:uid="{D77F8499-1748-44A4-8571-DA96F1DA9D37}"/>
    <cellStyle name="Comma 2 2 2 2 2 3 3 2 2" xfId="14822" xr:uid="{CDF77E70-9CF0-4829-BC0B-ED4E39CD0F83}"/>
    <cellStyle name="Comma 2 2 2 2 2 3 3 2 2 2" xfId="32932" xr:uid="{BCA8B00D-9C6F-476A-990A-AA198841CDB9}"/>
    <cellStyle name="Comma 2 2 2 2 2 3 3 2 3" xfId="23879" xr:uid="{11F0A439-B9D0-4DC2-8E8E-FE7E8BBBB805}"/>
    <cellStyle name="Comma 2 2 2 2 2 3 3 3" xfId="8783" xr:uid="{711DBF34-8C21-47D1-8767-928F6A36527D}"/>
    <cellStyle name="Comma 2 2 2 2 2 3 3 3 2" xfId="17836" xr:uid="{E3413D12-ABCE-4117-955F-96B8E736A57E}"/>
    <cellStyle name="Comma 2 2 2 2 2 3 3 3 2 2" xfId="35946" xr:uid="{A50E385E-9D27-4ABF-AD79-09DD89AB081A}"/>
    <cellStyle name="Comma 2 2 2 2 2 3 3 3 3" xfId="26893" xr:uid="{3EC46154-8C03-4AF7-B2AF-F7C73410F52F}"/>
    <cellStyle name="Comma 2 2 2 2 2 3 3 4" xfId="11804" xr:uid="{6981F37D-3070-4DEF-98D1-63CA8133557E}"/>
    <cellStyle name="Comma 2 2 2 2 2 3 3 4 2" xfId="29914" xr:uid="{AF2FEA9E-620D-4931-ACC1-F2E7097A7112}"/>
    <cellStyle name="Comma 2 2 2 2 2 3 3 5" xfId="20861" xr:uid="{F468E1D2-6C30-4297-9FBF-10C5854ACEAD}"/>
    <cellStyle name="Comma 2 2 2 2 2 3 4" xfId="3761" xr:uid="{CE6E81B8-3861-419A-B84B-476CDD281023}"/>
    <cellStyle name="Comma 2 2 2 2 2 3 4 2" xfId="12814" xr:uid="{3B4B2B4C-D754-48A2-8067-3AB44C8E49F5}"/>
    <cellStyle name="Comma 2 2 2 2 2 3 4 2 2" xfId="30924" xr:uid="{BCF53209-5263-41A3-AF2E-51064C55F374}"/>
    <cellStyle name="Comma 2 2 2 2 2 3 4 3" xfId="21871" xr:uid="{3DD845C4-4588-4566-BFF5-757E617CA58D}"/>
    <cellStyle name="Comma 2 2 2 2 2 3 5" xfId="6775" xr:uid="{C38BEA77-B2E9-4756-B414-5B085FA63EBC}"/>
    <cellStyle name="Comma 2 2 2 2 2 3 5 2" xfId="15828" xr:uid="{5ECD93BC-B0D7-4BD5-AEA9-27AA5FC3416A}"/>
    <cellStyle name="Comma 2 2 2 2 2 3 5 2 2" xfId="33938" xr:uid="{85C472B9-99B0-4D52-B228-311A21BA7389}"/>
    <cellStyle name="Comma 2 2 2 2 2 3 5 3" xfId="24885" xr:uid="{B3027FBC-EC5C-45A4-B7A1-31E1717969FF}"/>
    <cellStyle name="Comma 2 2 2 2 2 3 6" xfId="9796" xr:uid="{E99ADA3C-5EA2-47A8-88D9-81AA12E1603E}"/>
    <cellStyle name="Comma 2 2 2 2 2 3 6 2" xfId="27906" xr:uid="{5925F7EE-4DDC-4409-AB02-A875A6943494}"/>
    <cellStyle name="Comma 2 2 2 2 2 3 7" xfId="18853" xr:uid="{10736429-6961-45C9-AA07-EEAF32D2DEB8}"/>
    <cellStyle name="Comma 2 2 2 2 2 4" xfId="683" xr:uid="{D5BAAFCD-DF46-49CC-872B-22787CC67EE2}"/>
    <cellStyle name="Comma 2 2 2 2 2 4 2" xfId="1687" xr:uid="{E049F821-CC23-4D58-9B2F-22F28FF2A5DD}"/>
    <cellStyle name="Comma 2 2 2 2 2 4 2 2" xfId="4766" xr:uid="{64282C9B-20E2-4E02-836A-0C4D3A1BFAF3}"/>
    <cellStyle name="Comma 2 2 2 2 2 4 2 2 2" xfId="13819" xr:uid="{EC3804E8-50D1-461B-BB44-84CC8658C9A9}"/>
    <cellStyle name="Comma 2 2 2 2 2 4 2 2 2 2" xfId="31929" xr:uid="{41E5A8AF-F15E-4C58-AD95-5E2B9E452AF6}"/>
    <cellStyle name="Comma 2 2 2 2 2 4 2 2 3" xfId="22876" xr:uid="{E9C06C88-D6DC-4FF3-B679-AC5F05CF7D64}"/>
    <cellStyle name="Comma 2 2 2 2 2 4 2 3" xfId="7780" xr:uid="{E2CA33CC-11FC-4DDC-A794-BC9EAD6FE2EA}"/>
    <cellStyle name="Comma 2 2 2 2 2 4 2 3 2" xfId="16833" xr:uid="{CE1ACE82-DD26-4D36-A31E-12CC7E67AF13}"/>
    <cellStyle name="Comma 2 2 2 2 2 4 2 3 2 2" xfId="34943" xr:uid="{C9659448-EFD1-4E57-BFC7-3B068E6A7B5F}"/>
    <cellStyle name="Comma 2 2 2 2 2 4 2 3 3" xfId="25890" xr:uid="{CC1E5E54-2846-434F-8325-C372481DDDB1}"/>
    <cellStyle name="Comma 2 2 2 2 2 4 2 4" xfId="10801" xr:uid="{46D36569-BF70-4458-A110-311CB6A3D376}"/>
    <cellStyle name="Comma 2 2 2 2 2 4 2 4 2" xfId="28911" xr:uid="{CD4BE579-4C26-4413-B5FC-A1C84018B155}"/>
    <cellStyle name="Comma 2 2 2 2 2 4 2 5" xfId="19858" xr:uid="{AB277BE8-2489-4194-A182-159BB5DF3201}"/>
    <cellStyle name="Comma 2 2 2 2 2 4 3" xfId="2691" xr:uid="{239F1671-8DD9-4B5F-A870-07F75D3B26EB}"/>
    <cellStyle name="Comma 2 2 2 2 2 4 3 2" xfId="5770" xr:uid="{33B5F3F4-688C-4A80-BD6C-FAA8157E4F89}"/>
    <cellStyle name="Comma 2 2 2 2 2 4 3 2 2" xfId="14823" xr:uid="{90DA1A1D-BD7B-40F2-9BF0-B292B75FBFEA}"/>
    <cellStyle name="Comma 2 2 2 2 2 4 3 2 2 2" xfId="32933" xr:uid="{CE6BFAE5-55DE-4CC2-BD76-7DA3CDB7E8B5}"/>
    <cellStyle name="Comma 2 2 2 2 2 4 3 2 3" xfId="23880" xr:uid="{EA055206-1262-48CE-8574-2AF72BC99007}"/>
    <cellStyle name="Comma 2 2 2 2 2 4 3 3" xfId="8784" xr:uid="{955814B8-0F1A-4E0C-A59A-39580F57ED13}"/>
    <cellStyle name="Comma 2 2 2 2 2 4 3 3 2" xfId="17837" xr:uid="{DCAD9001-8076-4220-A0FA-1E149628A90D}"/>
    <cellStyle name="Comma 2 2 2 2 2 4 3 3 2 2" xfId="35947" xr:uid="{DBC35BA6-9805-4FA8-BB8E-A269ECB63F35}"/>
    <cellStyle name="Comma 2 2 2 2 2 4 3 3 3" xfId="26894" xr:uid="{01ABC57C-7273-4C89-B60E-BCC894C3AF1B}"/>
    <cellStyle name="Comma 2 2 2 2 2 4 3 4" xfId="11805" xr:uid="{348AFCAD-106F-4B30-8782-2B0EFCF33629}"/>
    <cellStyle name="Comma 2 2 2 2 2 4 3 4 2" xfId="29915" xr:uid="{96FD25EF-B260-4F42-B42A-EA20AE19AD8C}"/>
    <cellStyle name="Comma 2 2 2 2 2 4 3 5" xfId="20862" xr:uid="{03D4F393-6B9D-48DF-B048-163E9E7DF0C7}"/>
    <cellStyle name="Comma 2 2 2 2 2 4 4" xfId="3762" xr:uid="{92352860-1FE5-4284-ABBD-905BFD67DFE6}"/>
    <cellStyle name="Comma 2 2 2 2 2 4 4 2" xfId="12815" xr:uid="{BC2C578E-8A96-4BFE-AAD6-EA4B53474BAA}"/>
    <cellStyle name="Comma 2 2 2 2 2 4 4 2 2" xfId="30925" xr:uid="{4B00033C-8314-4EA2-AED9-4C323BD1DFA2}"/>
    <cellStyle name="Comma 2 2 2 2 2 4 4 3" xfId="21872" xr:uid="{315084CC-C611-4AEF-9618-3A716507CA03}"/>
    <cellStyle name="Comma 2 2 2 2 2 4 5" xfId="6776" xr:uid="{37ADE9D0-9896-4F69-9186-BD92B516B25A}"/>
    <cellStyle name="Comma 2 2 2 2 2 4 5 2" xfId="15829" xr:uid="{84DA0D98-89EE-430A-9B2B-4F90DE627F14}"/>
    <cellStyle name="Comma 2 2 2 2 2 4 5 2 2" xfId="33939" xr:uid="{1D499779-C9DF-49F9-89FB-875A7D3C1A45}"/>
    <cellStyle name="Comma 2 2 2 2 2 4 5 3" xfId="24886" xr:uid="{CA754FA9-0DC7-4E7F-9A2F-79F1D53D7563}"/>
    <cellStyle name="Comma 2 2 2 2 2 4 6" xfId="9797" xr:uid="{70EA474F-4801-41F0-91E0-2CF746E7C251}"/>
    <cellStyle name="Comma 2 2 2 2 2 4 6 2" xfId="27907" xr:uid="{D03E0CC2-B5DB-40A2-AF7A-1F91120AB061}"/>
    <cellStyle name="Comma 2 2 2 2 2 4 7" xfId="18854" xr:uid="{935B74AA-F720-47B1-8E46-E60462D74256}"/>
    <cellStyle name="Comma 2 2 2 2 2 5" xfId="1309" xr:uid="{50E1C064-CF57-4510-B6B7-47827A07BB2E}"/>
    <cellStyle name="Comma 2 2 2 2 2 5 2" xfId="4388" xr:uid="{E5FBBB90-87E1-4DE0-9FAD-6FB7F79B4E0C}"/>
    <cellStyle name="Comma 2 2 2 2 2 5 2 2" xfId="13441" xr:uid="{9EBEB8AB-FE0A-44C6-B8E1-E789C472BB3D}"/>
    <cellStyle name="Comma 2 2 2 2 2 5 2 2 2" xfId="31551" xr:uid="{0B3C4AFD-DD4A-4B1C-886E-9FF6F6A5C65C}"/>
    <cellStyle name="Comma 2 2 2 2 2 5 2 3" xfId="22498" xr:uid="{CEEB0C47-B2CC-489A-AB70-9D9231F500C7}"/>
    <cellStyle name="Comma 2 2 2 2 2 5 3" xfId="7402" xr:uid="{D18E30DA-49FA-4590-8AD9-05967B1E4980}"/>
    <cellStyle name="Comma 2 2 2 2 2 5 3 2" xfId="16455" xr:uid="{86A36192-FD1E-4A1F-B7B5-E43C1822CC25}"/>
    <cellStyle name="Comma 2 2 2 2 2 5 3 2 2" xfId="34565" xr:uid="{58CD18BE-FE5B-4B6B-862F-ED97E5C3B347}"/>
    <cellStyle name="Comma 2 2 2 2 2 5 3 3" xfId="25512" xr:uid="{C227A233-8DB1-4BC6-8389-497AD20FAC21}"/>
    <cellStyle name="Comma 2 2 2 2 2 5 4" xfId="10423" xr:uid="{1235DFA6-E13B-4878-ADBB-005FFA19C21C}"/>
    <cellStyle name="Comma 2 2 2 2 2 5 4 2" xfId="28533" xr:uid="{02B66494-6892-444B-BA4E-C931BB55D56D}"/>
    <cellStyle name="Comma 2 2 2 2 2 5 5" xfId="19480" xr:uid="{5A49873B-596E-4941-820F-A28701AF14F4}"/>
    <cellStyle name="Comma 2 2 2 2 2 6" xfId="2313" xr:uid="{3F922635-1CA5-4055-8613-29586CBDDAD6}"/>
    <cellStyle name="Comma 2 2 2 2 2 6 2" xfId="5392" xr:uid="{AA2C0298-76D0-4969-ADA2-30BFB7E629FF}"/>
    <cellStyle name="Comma 2 2 2 2 2 6 2 2" xfId="14445" xr:uid="{B098B81A-BB89-469B-96B7-2BDB9FB35725}"/>
    <cellStyle name="Comma 2 2 2 2 2 6 2 2 2" xfId="32555" xr:uid="{F163E4A6-E377-4A0C-8558-85D51040E06E}"/>
    <cellStyle name="Comma 2 2 2 2 2 6 2 3" xfId="23502" xr:uid="{4051E3A3-C2CC-4CB7-81FA-C64BE450E193}"/>
    <cellStyle name="Comma 2 2 2 2 2 6 3" xfId="8406" xr:uid="{2046A672-CA96-4FFA-8E73-704C937483C1}"/>
    <cellStyle name="Comma 2 2 2 2 2 6 3 2" xfId="17459" xr:uid="{BC778959-9727-4E83-8990-AE389CA9A6AA}"/>
    <cellStyle name="Comma 2 2 2 2 2 6 3 2 2" xfId="35569" xr:uid="{5E26AEE5-C955-4F95-B3E9-7D9B8DE2DA9E}"/>
    <cellStyle name="Comma 2 2 2 2 2 6 3 3" xfId="26516" xr:uid="{1185175C-352D-4F9E-A12A-D6B99E6FE7CD}"/>
    <cellStyle name="Comma 2 2 2 2 2 6 4" xfId="11427" xr:uid="{27DA1BD5-F065-4761-92C3-E033678146EE}"/>
    <cellStyle name="Comma 2 2 2 2 2 6 4 2" xfId="29537" xr:uid="{12536EFB-385C-4529-B94F-C251B807E4B4}"/>
    <cellStyle name="Comma 2 2 2 2 2 6 5" xfId="20484" xr:uid="{A5F3DC80-2F6A-4E29-A1F8-BC209A010052}"/>
    <cellStyle name="Comma 2 2 2 2 2 7" xfId="3382" xr:uid="{8E5B6259-E914-4579-822C-C189BA22B854}"/>
    <cellStyle name="Comma 2 2 2 2 2 7 2" xfId="12435" xr:uid="{6DF935D3-6B6B-471C-8825-DFBCDEB640FD}"/>
    <cellStyle name="Comma 2 2 2 2 2 7 2 2" xfId="30545" xr:uid="{FE997E7A-8E9E-4D5F-BC5A-9B075680D141}"/>
    <cellStyle name="Comma 2 2 2 2 2 7 3" xfId="21492" xr:uid="{E2DBDD5C-80B1-4A32-A296-3046D2A62228}"/>
    <cellStyle name="Comma 2 2 2 2 2 8" xfId="6396" xr:uid="{A9A72D18-81C1-45C0-8A68-3A4330EEEFD8}"/>
    <cellStyle name="Comma 2 2 2 2 2 8 2" xfId="15449" xr:uid="{2DDE01D3-B5EB-4607-8DBB-840F1F1EB748}"/>
    <cellStyle name="Comma 2 2 2 2 2 8 2 2" xfId="33559" xr:uid="{6D182AAE-8AA7-4E86-A6A3-7C3C47263630}"/>
    <cellStyle name="Comma 2 2 2 2 2 8 3" xfId="24506" xr:uid="{879A1AC4-D16B-48AD-A517-2EE2AE359EF4}"/>
    <cellStyle name="Comma 2 2 2 2 2 9" xfId="9416" xr:uid="{179B9125-85CA-4D55-95D5-632E1EC2232F}"/>
    <cellStyle name="Comma 2 2 2 2 2 9 2" xfId="27526" xr:uid="{54112341-F978-4644-88A8-DEB9D4A00F4A}"/>
    <cellStyle name="Comma 2 2 2 2 3" xfId="259" xr:uid="{669F623B-AB9A-435C-B5DC-7CF270800FEA}"/>
    <cellStyle name="Comma 2 2 2 2 3 10" xfId="18509" xr:uid="{5B83D47C-D063-4EA5-A75A-CCB3A48BC379}"/>
    <cellStyle name="Comma 2 2 2 2 3 2" xfId="508" xr:uid="{56E75FD4-1772-4DA0-97DA-309D820FCE6F}"/>
    <cellStyle name="Comma 2 2 2 2 3 2 2" xfId="684" xr:uid="{E6E25AAF-C3C9-455E-B2F9-7B803C50BD60}"/>
    <cellStyle name="Comma 2 2 2 2 3 2 2 2" xfId="1688" xr:uid="{DFF474E2-CD57-4C3A-B06C-B6B34813FFC9}"/>
    <cellStyle name="Comma 2 2 2 2 3 2 2 2 2" xfId="4767" xr:uid="{20248200-5D67-4A11-BE35-A840353D7C0E}"/>
    <cellStyle name="Comma 2 2 2 2 3 2 2 2 2 2" xfId="13820" xr:uid="{C6C433DA-A8B2-4D51-8CEB-AAD15EC8C15F}"/>
    <cellStyle name="Comma 2 2 2 2 3 2 2 2 2 2 2" xfId="31930" xr:uid="{E53F24D4-0A97-46E5-814D-1FA3FD472CDF}"/>
    <cellStyle name="Comma 2 2 2 2 3 2 2 2 2 3" xfId="22877" xr:uid="{326E70D6-74F0-4F16-A395-11FA4C8409C9}"/>
    <cellStyle name="Comma 2 2 2 2 3 2 2 2 3" xfId="7781" xr:uid="{29524D89-DF07-4820-B231-DF4578D4F1C3}"/>
    <cellStyle name="Comma 2 2 2 2 3 2 2 2 3 2" xfId="16834" xr:uid="{E1ECA5B6-650F-42FE-B61B-B4D9E35777A9}"/>
    <cellStyle name="Comma 2 2 2 2 3 2 2 2 3 2 2" xfId="34944" xr:uid="{8B095AEF-3E17-44E5-A7C7-28D64E92CFDB}"/>
    <cellStyle name="Comma 2 2 2 2 3 2 2 2 3 3" xfId="25891" xr:uid="{63C04A8F-122B-47DC-B794-D4E27591046B}"/>
    <cellStyle name="Comma 2 2 2 2 3 2 2 2 4" xfId="10802" xr:uid="{20A2866C-EDFB-4D03-B1AD-99EEA69DF0FA}"/>
    <cellStyle name="Comma 2 2 2 2 3 2 2 2 4 2" xfId="28912" xr:uid="{69E8C7E7-0521-4320-86F9-55EB115054C4}"/>
    <cellStyle name="Comma 2 2 2 2 3 2 2 2 5" xfId="19859" xr:uid="{97BD218F-9A41-47DB-9433-B335D4DDFEDE}"/>
    <cellStyle name="Comma 2 2 2 2 3 2 2 3" xfId="2692" xr:uid="{1B795136-5590-41FD-996D-863A0843A27E}"/>
    <cellStyle name="Comma 2 2 2 2 3 2 2 3 2" xfId="5771" xr:uid="{1C48CDCA-3509-40C2-BD76-7848B1E99154}"/>
    <cellStyle name="Comma 2 2 2 2 3 2 2 3 2 2" xfId="14824" xr:uid="{D5539392-0657-467B-B34F-D21748C7820E}"/>
    <cellStyle name="Comma 2 2 2 2 3 2 2 3 2 2 2" xfId="32934" xr:uid="{0A1644C2-02FB-4C96-AFBB-F5D84E136F30}"/>
    <cellStyle name="Comma 2 2 2 2 3 2 2 3 2 3" xfId="23881" xr:uid="{BA60DF86-DF12-45CE-9131-36692F5A33D9}"/>
    <cellStyle name="Comma 2 2 2 2 3 2 2 3 3" xfId="8785" xr:uid="{EB206A21-4E86-48A8-AC58-F96A832C68A6}"/>
    <cellStyle name="Comma 2 2 2 2 3 2 2 3 3 2" xfId="17838" xr:uid="{C2ED1008-2F3B-4EF2-A348-12A5BC1F7D79}"/>
    <cellStyle name="Comma 2 2 2 2 3 2 2 3 3 2 2" xfId="35948" xr:uid="{1916DD84-5FD1-4AE4-AEFB-18FC36D65A59}"/>
    <cellStyle name="Comma 2 2 2 2 3 2 2 3 3 3" xfId="26895" xr:uid="{F17B3FF0-B344-4D74-BB93-728E720A0E68}"/>
    <cellStyle name="Comma 2 2 2 2 3 2 2 3 4" xfId="11806" xr:uid="{7763E7B0-E646-462C-841C-C46E737A6DB3}"/>
    <cellStyle name="Comma 2 2 2 2 3 2 2 3 4 2" xfId="29916" xr:uid="{3C2EFE58-7C18-4865-B114-257FC725298B}"/>
    <cellStyle name="Comma 2 2 2 2 3 2 2 3 5" xfId="20863" xr:uid="{4DE5566E-5195-4380-8FFB-5E4F058E6DF8}"/>
    <cellStyle name="Comma 2 2 2 2 3 2 2 4" xfId="3763" xr:uid="{C3FAA07C-0221-4C6B-A3E0-708616785844}"/>
    <cellStyle name="Comma 2 2 2 2 3 2 2 4 2" xfId="12816" xr:uid="{1EFFF0A6-A5D8-4499-A951-6DA224F7F1ED}"/>
    <cellStyle name="Comma 2 2 2 2 3 2 2 4 2 2" xfId="30926" xr:uid="{8F9A21F6-5954-484A-8411-BA1D46A5DABD}"/>
    <cellStyle name="Comma 2 2 2 2 3 2 2 4 3" xfId="21873" xr:uid="{C46F256A-861A-4472-A719-08CA0F1523A3}"/>
    <cellStyle name="Comma 2 2 2 2 3 2 2 5" xfId="6777" xr:uid="{2D0F995B-4067-4934-A74A-24EDDD99667E}"/>
    <cellStyle name="Comma 2 2 2 2 3 2 2 5 2" xfId="15830" xr:uid="{0A28E768-DCED-4BEE-B32C-9B54757FD649}"/>
    <cellStyle name="Comma 2 2 2 2 3 2 2 5 2 2" xfId="33940" xr:uid="{C2AE97E0-46C7-4469-B13A-7DDED477E163}"/>
    <cellStyle name="Comma 2 2 2 2 3 2 2 5 3" xfId="24887" xr:uid="{982500DE-138B-48B3-BEF0-F7C314A82269}"/>
    <cellStyle name="Comma 2 2 2 2 3 2 2 6" xfId="9798" xr:uid="{F6748F62-7DD4-4B0C-923E-FD0BEDAD3B10}"/>
    <cellStyle name="Comma 2 2 2 2 3 2 2 6 2" xfId="27908" xr:uid="{ABEBC0F9-B748-43C9-9E33-3ABDD1CDB503}"/>
    <cellStyle name="Comma 2 2 2 2 3 2 2 7" xfId="18855" xr:uid="{2C7B72C0-92C3-4554-AD2D-165F6C550329}"/>
    <cellStyle name="Comma 2 2 2 2 3 2 3" xfId="685" xr:uid="{BD1EB5BF-8C84-42A0-B07B-6A9D8A0F3C0F}"/>
    <cellStyle name="Comma 2 2 2 2 3 2 3 2" xfId="1689" xr:uid="{5CB9872C-446B-4220-8628-D6160801D212}"/>
    <cellStyle name="Comma 2 2 2 2 3 2 3 2 2" xfId="4768" xr:uid="{E8458EA0-1F6D-48DB-BCB5-F9233142B970}"/>
    <cellStyle name="Comma 2 2 2 2 3 2 3 2 2 2" xfId="13821" xr:uid="{08D05355-EA90-452D-9AD4-4D9ACB90D9E5}"/>
    <cellStyle name="Comma 2 2 2 2 3 2 3 2 2 2 2" xfId="31931" xr:uid="{A54958EC-EA58-4FBE-9D76-5E09312AB8DC}"/>
    <cellStyle name="Comma 2 2 2 2 3 2 3 2 2 3" xfId="22878" xr:uid="{FACBE245-23CF-4D56-A132-4F8F8AE1B3F7}"/>
    <cellStyle name="Comma 2 2 2 2 3 2 3 2 3" xfId="7782" xr:uid="{D771E0E8-853F-46F6-8CCE-454E5351823B}"/>
    <cellStyle name="Comma 2 2 2 2 3 2 3 2 3 2" xfId="16835" xr:uid="{711DDE53-C791-4740-B21F-269060D71C3C}"/>
    <cellStyle name="Comma 2 2 2 2 3 2 3 2 3 2 2" xfId="34945" xr:uid="{E32B29F6-E277-49EB-846A-AA66BFDEB5D9}"/>
    <cellStyle name="Comma 2 2 2 2 3 2 3 2 3 3" xfId="25892" xr:uid="{07F202A6-95F3-426B-8C45-84E9DB8C54E3}"/>
    <cellStyle name="Comma 2 2 2 2 3 2 3 2 4" xfId="10803" xr:uid="{C629C6DF-2A56-4828-81BD-4C7D7267C900}"/>
    <cellStyle name="Comma 2 2 2 2 3 2 3 2 4 2" xfId="28913" xr:uid="{515F1C89-48AA-4978-A154-9BC8FB80F209}"/>
    <cellStyle name="Comma 2 2 2 2 3 2 3 2 5" xfId="19860" xr:uid="{C00A13A6-ADD1-40B6-A887-7C4A71CCBA0A}"/>
    <cellStyle name="Comma 2 2 2 2 3 2 3 3" xfId="2693" xr:uid="{F2007408-DF1B-4181-950E-D6D7AC9AB91C}"/>
    <cellStyle name="Comma 2 2 2 2 3 2 3 3 2" xfId="5772" xr:uid="{259AA4CF-3847-4DA6-AFE1-E93A06128E95}"/>
    <cellStyle name="Comma 2 2 2 2 3 2 3 3 2 2" xfId="14825" xr:uid="{84B54E24-F93E-4FB7-93F9-880429A4F539}"/>
    <cellStyle name="Comma 2 2 2 2 3 2 3 3 2 2 2" xfId="32935" xr:uid="{FE95F950-F024-4DBC-ABB3-5AB179C4E0E5}"/>
    <cellStyle name="Comma 2 2 2 2 3 2 3 3 2 3" xfId="23882" xr:uid="{E586887E-44BD-43C8-B267-5DB95D4CA733}"/>
    <cellStyle name="Comma 2 2 2 2 3 2 3 3 3" xfId="8786" xr:uid="{77ECFAF2-4691-4576-9187-AD90855CC9B4}"/>
    <cellStyle name="Comma 2 2 2 2 3 2 3 3 3 2" xfId="17839" xr:uid="{2FE96275-B022-4C8E-95B5-07211482D4B8}"/>
    <cellStyle name="Comma 2 2 2 2 3 2 3 3 3 2 2" xfId="35949" xr:uid="{BF00A0E9-A27E-44FB-90DB-790751784160}"/>
    <cellStyle name="Comma 2 2 2 2 3 2 3 3 3 3" xfId="26896" xr:uid="{97EA5928-51D2-4A1C-9B0E-8EE87CDF1411}"/>
    <cellStyle name="Comma 2 2 2 2 3 2 3 3 4" xfId="11807" xr:uid="{972B2998-01B6-4A45-8F03-5C0D21E70D68}"/>
    <cellStyle name="Comma 2 2 2 2 3 2 3 3 4 2" xfId="29917" xr:uid="{DA6FA547-A0F2-4917-871A-B955CC4BC51A}"/>
    <cellStyle name="Comma 2 2 2 2 3 2 3 3 5" xfId="20864" xr:uid="{A727F102-A7C7-44CA-BD8D-B1CA49F4B507}"/>
    <cellStyle name="Comma 2 2 2 2 3 2 3 4" xfId="3764" xr:uid="{CFBFE307-6F37-4C5D-BDAC-1AB7FD336C04}"/>
    <cellStyle name="Comma 2 2 2 2 3 2 3 4 2" xfId="12817" xr:uid="{7CCEC73E-0918-4D00-92DE-ED51E6F2CAA4}"/>
    <cellStyle name="Comma 2 2 2 2 3 2 3 4 2 2" xfId="30927" xr:uid="{58EBA221-FFA0-4E12-821E-45070BC104A1}"/>
    <cellStyle name="Comma 2 2 2 2 3 2 3 4 3" xfId="21874" xr:uid="{9D0843B4-CE0F-417A-9967-D2A8C98A9112}"/>
    <cellStyle name="Comma 2 2 2 2 3 2 3 5" xfId="6778" xr:uid="{82F199D0-9229-4475-858A-29B54CE7CBE3}"/>
    <cellStyle name="Comma 2 2 2 2 3 2 3 5 2" xfId="15831" xr:uid="{B069FA53-757A-4F9A-87E2-A98F32A39306}"/>
    <cellStyle name="Comma 2 2 2 2 3 2 3 5 2 2" xfId="33941" xr:uid="{4511E59D-F5DA-477B-9F50-6EFB26E3200D}"/>
    <cellStyle name="Comma 2 2 2 2 3 2 3 5 3" xfId="24888" xr:uid="{02F3DE3B-C502-42F1-8481-0513114D8C3B}"/>
    <cellStyle name="Comma 2 2 2 2 3 2 3 6" xfId="9799" xr:uid="{63E155A7-CC90-4D4A-83C9-204625EF97C8}"/>
    <cellStyle name="Comma 2 2 2 2 3 2 3 6 2" xfId="27909" xr:uid="{264B1F3C-C308-446E-9E82-A79DB01C256D}"/>
    <cellStyle name="Comma 2 2 2 2 3 2 3 7" xfId="18856" xr:uid="{B50E631A-4518-43EB-9E3A-A7E4157322D6}"/>
    <cellStyle name="Comma 2 2 2 2 3 2 4" xfId="1516" xr:uid="{B850D987-2069-4805-89EA-0F3E69366043}"/>
    <cellStyle name="Comma 2 2 2 2 3 2 4 2" xfId="4595" xr:uid="{78C9BA5B-2C64-4A8A-BB46-FAFDF3ED1B0C}"/>
    <cellStyle name="Comma 2 2 2 2 3 2 4 2 2" xfId="13648" xr:uid="{40FBA5A4-A9E1-4A37-9008-F417065A993D}"/>
    <cellStyle name="Comma 2 2 2 2 3 2 4 2 2 2" xfId="31758" xr:uid="{0EBD1076-6948-4661-ACB8-DB95FF72B0F5}"/>
    <cellStyle name="Comma 2 2 2 2 3 2 4 2 3" xfId="22705" xr:uid="{07AD5F26-7F93-41A8-8EB4-AA05D92573FC}"/>
    <cellStyle name="Comma 2 2 2 2 3 2 4 3" xfId="7609" xr:uid="{A022C582-DFBD-4780-9CAD-8A721D600A21}"/>
    <cellStyle name="Comma 2 2 2 2 3 2 4 3 2" xfId="16662" xr:uid="{EA088019-F244-4204-9CAE-162E6AF28B7D}"/>
    <cellStyle name="Comma 2 2 2 2 3 2 4 3 2 2" xfId="34772" xr:uid="{AA673366-6A7E-472B-9938-49884D17528B}"/>
    <cellStyle name="Comma 2 2 2 2 3 2 4 3 3" xfId="25719" xr:uid="{CCD6C5C5-64F8-4FDC-A279-9CD493D2F5C1}"/>
    <cellStyle name="Comma 2 2 2 2 3 2 4 4" xfId="10630" xr:uid="{B680A820-24FF-471E-8555-E904B1F144DF}"/>
    <cellStyle name="Comma 2 2 2 2 3 2 4 4 2" xfId="28740" xr:uid="{6BED349F-CD9A-417F-A5EE-0D075ABC1899}"/>
    <cellStyle name="Comma 2 2 2 2 3 2 4 5" xfId="19687" xr:uid="{2EBCC883-B6E2-4029-BD98-A507C5F674A2}"/>
    <cellStyle name="Comma 2 2 2 2 3 2 5" xfId="2520" xr:uid="{C7C4F173-5C3A-4099-9F2F-1AC6CE30C8EC}"/>
    <cellStyle name="Comma 2 2 2 2 3 2 5 2" xfId="5599" xr:uid="{05CC9D74-BAE8-45C2-8526-F2ACE472D063}"/>
    <cellStyle name="Comma 2 2 2 2 3 2 5 2 2" xfId="14652" xr:uid="{41A8242E-728F-45F9-A774-9181B7D0A5FE}"/>
    <cellStyle name="Comma 2 2 2 2 3 2 5 2 2 2" xfId="32762" xr:uid="{FBE9DDA1-A79C-412F-A61F-F0A1A377C310}"/>
    <cellStyle name="Comma 2 2 2 2 3 2 5 2 3" xfId="23709" xr:uid="{AC92BF53-4B6F-4570-9385-763E31597493}"/>
    <cellStyle name="Comma 2 2 2 2 3 2 5 3" xfId="8613" xr:uid="{CFA55E9F-898F-42CF-97DC-F53FD226F1F5}"/>
    <cellStyle name="Comma 2 2 2 2 3 2 5 3 2" xfId="17666" xr:uid="{914BD97B-9784-419C-A510-D74C45D28512}"/>
    <cellStyle name="Comma 2 2 2 2 3 2 5 3 2 2" xfId="35776" xr:uid="{9CFBA0E6-4363-46B9-9FCD-A12F2E37C7A7}"/>
    <cellStyle name="Comma 2 2 2 2 3 2 5 3 3" xfId="26723" xr:uid="{2A8418EE-3EEA-46C9-80DB-5DC58A7E0AB0}"/>
    <cellStyle name="Comma 2 2 2 2 3 2 5 4" xfId="11634" xr:uid="{3A579770-9C76-47A8-A7A8-49E89EF6AC21}"/>
    <cellStyle name="Comma 2 2 2 2 3 2 5 4 2" xfId="29744" xr:uid="{0BE5FACF-A3BC-4DCF-9866-60A94B57374A}"/>
    <cellStyle name="Comma 2 2 2 2 3 2 5 5" xfId="20691" xr:uid="{88669BF6-BA74-4940-A652-4CD9A8153934}"/>
    <cellStyle name="Comma 2 2 2 2 3 2 6" xfId="3590" xr:uid="{F02F6B96-0D14-4296-94F5-DD25F5B243DB}"/>
    <cellStyle name="Comma 2 2 2 2 3 2 6 2" xfId="12643" xr:uid="{4EB606C9-7017-4AF1-AC06-5D1F12D5C00C}"/>
    <cellStyle name="Comma 2 2 2 2 3 2 6 2 2" xfId="30753" xr:uid="{1EF56495-D7F7-4F9C-AFF1-4278F2A0FDF7}"/>
    <cellStyle name="Comma 2 2 2 2 3 2 6 3" xfId="21700" xr:uid="{00288D9A-503D-416C-91C1-D8CFCCA9444E}"/>
    <cellStyle name="Comma 2 2 2 2 3 2 7" xfId="6604" xr:uid="{28ADB0D6-FC52-46B9-8370-08EE50FCD924}"/>
    <cellStyle name="Comma 2 2 2 2 3 2 7 2" xfId="15657" xr:uid="{7B25E487-09F1-4C79-AEB2-651EFBEA9F38}"/>
    <cellStyle name="Comma 2 2 2 2 3 2 7 2 2" xfId="33767" xr:uid="{E58575C3-5EF2-43E5-8C46-80FBC452A277}"/>
    <cellStyle name="Comma 2 2 2 2 3 2 7 3" xfId="24714" xr:uid="{F8631281-F1E7-4D92-B371-3315447A4CAE}"/>
    <cellStyle name="Comma 2 2 2 2 3 2 8" xfId="9624" xr:uid="{826032F8-509B-45A4-8C72-B8EFE193DD69}"/>
    <cellStyle name="Comma 2 2 2 2 3 2 8 2" xfId="27734" xr:uid="{FAFD6F12-D73C-4EB6-ABBF-6A4112C9A08D}"/>
    <cellStyle name="Comma 2 2 2 2 3 2 9" xfId="18681" xr:uid="{E57A714F-62A0-44EB-A7BA-B868AEB4A66C}"/>
    <cellStyle name="Comma 2 2 2 2 3 3" xfId="686" xr:uid="{E61F847D-503E-4072-9323-A3345DBBA682}"/>
    <cellStyle name="Comma 2 2 2 2 3 3 2" xfId="1690" xr:uid="{517A047D-52A6-435E-9EA8-59C7458FD800}"/>
    <cellStyle name="Comma 2 2 2 2 3 3 2 2" xfId="4769" xr:uid="{8AB47960-DFC2-42A6-B674-AF4D83BE7930}"/>
    <cellStyle name="Comma 2 2 2 2 3 3 2 2 2" xfId="13822" xr:uid="{BE9F1344-5AF2-4641-A897-C0FBCD76C700}"/>
    <cellStyle name="Comma 2 2 2 2 3 3 2 2 2 2" xfId="31932" xr:uid="{133B2948-962F-4E4C-AAB0-14B23D571D48}"/>
    <cellStyle name="Comma 2 2 2 2 3 3 2 2 3" xfId="22879" xr:uid="{2A75C683-8FE0-4FF9-A9D5-061A915D72A7}"/>
    <cellStyle name="Comma 2 2 2 2 3 3 2 3" xfId="7783" xr:uid="{66B1DB1A-0968-416E-BFC9-FA55BB31AD18}"/>
    <cellStyle name="Comma 2 2 2 2 3 3 2 3 2" xfId="16836" xr:uid="{29E36007-AAF1-4737-8138-9E12737153E5}"/>
    <cellStyle name="Comma 2 2 2 2 3 3 2 3 2 2" xfId="34946" xr:uid="{F404F80D-2149-4332-A806-98428EE1B86D}"/>
    <cellStyle name="Comma 2 2 2 2 3 3 2 3 3" xfId="25893" xr:uid="{77DE97BF-30AE-42A9-915C-B99F759AADCD}"/>
    <cellStyle name="Comma 2 2 2 2 3 3 2 4" xfId="10804" xr:uid="{62594FC5-F2FF-4724-88A8-B43672B5D919}"/>
    <cellStyle name="Comma 2 2 2 2 3 3 2 4 2" xfId="28914" xr:uid="{68B4456A-ABF4-4FB8-98FC-42C8667E2BDE}"/>
    <cellStyle name="Comma 2 2 2 2 3 3 2 5" xfId="19861" xr:uid="{73B122F8-951B-4E80-AFC9-2F306924134D}"/>
    <cellStyle name="Comma 2 2 2 2 3 3 3" xfId="2694" xr:uid="{EFD4341B-2575-4D03-9CFC-D085CD1DCBD6}"/>
    <cellStyle name="Comma 2 2 2 2 3 3 3 2" xfId="5773" xr:uid="{C794C1B7-015E-4C90-BA6E-2D74F3AED26B}"/>
    <cellStyle name="Comma 2 2 2 2 3 3 3 2 2" xfId="14826" xr:uid="{8164E939-FB67-4EC1-B3A5-49D5B5927023}"/>
    <cellStyle name="Comma 2 2 2 2 3 3 3 2 2 2" xfId="32936" xr:uid="{01D8585C-F239-4A6D-9A0D-E266A7500B74}"/>
    <cellStyle name="Comma 2 2 2 2 3 3 3 2 3" xfId="23883" xr:uid="{15B4374B-0D41-449F-8EAF-593FEF5126E1}"/>
    <cellStyle name="Comma 2 2 2 2 3 3 3 3" xfId="8787" xr:uid="{53D81AAB-C2C2-4E2E-9470-1E3B47A6DB2F}"/>
    <cellStyle name="Comma 2 2 2 2 3 3 3 3 2" xfId="17840" xr:uid="{727425E2-6CDF-411B-80B9-FC448B36D1C0}"/>
    <cellStyle name="Comma 2 2 2 2 3 3 3 3 2 2" xfId="35950" xr:uid="{F25131EA-6712-4999-80EF-03D8DCC1A68F}"/>
    <cellStyle name="Comma 2 2 2 2 3 3 3 3 3" xfId="26897" xr:uid="{75832962-50D6-4CCA-B620-58B567255532}"/>
    <cellStyle name="Comma 2 2 2 2 3 3 3 4" xfId="11808" xr:uid="{233BE6F0-86B2-44F2-8E00-3DB644D9E1F2}"/>
    <cellStyle name="Comma 2 2 2 2 3 3 3 4 2" xfId="29918" xr:uid="{9D012940-86D1-49D5-AC9B-FE0AE7A58CA1}"/>
    <cellStyle name="Comma 2 2 2 2 3 3 3 5" xfId="20865" xr:uid="{F4FAE52D-E9D4-496F-ACAD-E478F70DE3DE}"/>
    <cellStyle name="Comma 2 2 2 2 3 3 4" xfId="3765" xr:uid="{55334A7F-3B53-4759-BDFA-2289CE880F12}"/>
    <cellStyle name="Comma 2 2 2 2 3 3 4 2" xfId="12818" xr:uid="{1DFA69A9-7960-42CC-BAAD-4A6157B79332}"/>
    <cellStyle name="Comma 2 2 2 2 3 3 4 2 2" xfId="30928" xr:uid="{2EB5AF0B-7467-4189-8775-6E51A5FA8E1D}"/>
    <cellStyle name="Comma 2 2 2 2 3 3 4 3" xfId="21875" xr:uid="{C99A5C36-4FA2-4C95-89E5-60AE814FAD3E}"/>
    <cellStyle name="Comma 2 2 2 2 3 3 5" xfId="6779" xr:uid="{27398720-F107-4463-BC64-D63C3852B445}"/>
    <cellStyle name="Comma 2 2 2 2 3 3 5 2" xfId="15832" xr:uid="{1A7DE7A8-B21B-4778-AB0F-C99AFA839761}"/>
    <cellStyle name="Comma 2 2 2 2 3 3 5 2 2" xfId="33942" xr:uid="{308C4B58-B273-4A17-8300-2AA05A65AFFC}"/>
    <cellStyle name="Comma 2 2 2 2 3 3 5 3" xfId="24889" xr:uid="{71055E16-792D-4F84-9566-529EA3E64152}"/>
    <cellStyle name="Comma 2 2 2 2 3 3 6" xfId="9800" xr:uid="{2BF80876-2491-4748-879D-12BE5B977FC4}"/>
    <cellStyle name="Comma 2 2 2 2 3 3 6 2" xfId="27910" xr:uid="{BA1B6022-AA93-4059-8993-91C586FB2ACA}"/>
    <cellStyle name="Comma 2 2 2 2 3 3 7" xfId="18857" xr:uid="{21C96F04-BB94-4E16-AC5E-09C5A542AFC9}"/>
    <cellStyle name="Comma 2 2 2 2 3 4" xfId="687" xr:uid="{0317560A-F2DA-4CC0-810E-0D1E732C670B}"/>
    <cellStyle name="Comma 2 2 2 2 3 4 2" xfId="1691" xr:uid="{6CF59A5D-C0EF-440A-A0F0-53EBE57F4443}"/>
    <cellStyle name="Comma 2 2 2 2 3 4 2 2" xfId="4770" xr:uid="{7BDDB9BB-5215-470D-84DE-3C7E3F6166C2}"/>
    <cellStyle name="Comma 2 2 2 2 3 4 2 2 2" xfId="13823" xr:uid="{82FD1760-FBA5-43B9-A09B-D2D86CFA24FD}"/>
    <cellStyle name="Comma 2 2 2 2 3 4 2 2 2 2" xfId="31933" xr:uid="{E7EA494A-0BA7-46A7-88AC-600468062B47}"/>
    <cellStyle name="Comma 2 2 2 2 3 4 2 2 3" xfId="22880" xr:uid="{8E05F425-D105-4003-8EC8-546648C488AE}"/>
    <cellStyle name="Comma 2 2 2 2 3 4 2 3" xfId="7784" xr:uid="{FB69353B-F79C-4256-A33B-4EA4C2176418}"/>
    <cellStyle name="Comma 2 2 2 2 3 4 2 3 2" xfId="16837" xr:uid="{0B8849FB-3A5E-4C17-8EE6-E0F2532FCACA}"/>
    <cellStyle name="Comma 2 2 2 2 3 4 2 3 2 2" xfId="34947" xr:uid="{EC9B0EE6-EEEA-4379-BCD0-D65B64262008}"/>
    <cellStyle name="Comma 2 2 2 2 3 4 2 3 3" xfId="25894" xr:uid="{C9D47A91-10E0-41B5-BEC4-8FCC941338F8}"/>
    <cellStyle name="Comma 2 2 2 2 3 4 2 4" xfId="10805" xr:uid="{18A4D8FF-3DBF-4A81-A085-0DAE0931A74B}"/>
    <cellStyle name="Comma 2 2 2 2 3 4 2 4 2" xfId="28915" xr:uid="{A4413C66-22B1-4EBA-93E9-D5A3911C8917}"/>
    <cellStyle name="Comma 2 2 2 2 3 4 2 5" xfId="19862" xr:uid="{56ADFBCE-C659-4909-9523-19E6ACD9D4BE}"/>
    <cellStyle name="Comma 2 2 2 2 3 4 3" xfId="2695" xr:uid="{1F6801A0-FB05-41B4-B47D-601C7030CB2C}"/>
    <cellStyle name="Comma 2 2 2 2 3 4 3 2" xfId="5774" xr:uid="{37DFEAD6-6B35-4B9A-8AB3-F8A91BEE4BCB}"/>
    <cellStyle name="Comma 2 2 2 2 3 4 3 2 2" xfId="14827" xr:uid="{F82EA829-ED9E-4B1E-8522-9BB89FAE053D}"/>
    <cellStyle name="Comma 2 2 2 2 3 4 3 2 2 2" xfId="32937" xr:uid="{01FB340D-FB08-4D5A-915F-E844E166F50E}"/>
    <cellStyle name="Comma 2 2 2 2 3 4 3 2 3" xfId="23884" xr:uid="{075413E1-D29D-49F1-804B-91ED9567466B}"/>
    <cellStyle name="Comma 2 2 2 2 3 4 3 3" xfId="8788" xr:uid="{E5B35A10-2B17-47F7-91AF-88D2EBA779D9}"/>
    <cellStyle name="Comma 2 2 2 2 3 4 3 3 2" xfId="17841" xr:uid="{F58ECA47-3B1D-45D3-8D55-59E87F53B2B9}"/>
    <cellStyle name="Comma 2 2 2 2 3 4 3 3 2 2" xfId="35951" xr:uid="{70B35966-E450-4FE6-AF63-C486B71C2B10}"/>
    <cellStyle name="Comma 2 2 2 2 3 4 3 3 3" xfId="26898" xr:uid="{B90DC3B4-8A1E-4535-BB5E-6C9AC5017887}"/>
    <cellStyle name="Comma 2 2 2 2 3 4 3 4" xfId="11809" xr:uid="{9F8F385C-807C-4B4A-8AE5-9D0D19F321EC}"/>
    <cellStyle name="Comma 2 2 2 2 3 4 3 4 2" xfId="29919" xr:uid="{E1151DA7-ADE7-41F0-851D-C2A5ED2DE928}"/>
    <cellStyle name="Comma 2 2 2 2 3 4 3 5" xfId="20866" xr:uid="{1A362CD9-E4F2-41C0-8460-C97D0E27BED8}"/>
    <cellStyle name="Comma 2 2 2 2 3 4 4" xfId="3766" xr:uid="{EC1B3BEB-6858-4F27-9DCF-DFBF54925A38}"/>
    <cellStyle name="Comma 2 2 2 2 3 4 4 2" xfId="12819" xr:uid="{1BFAC88F-A89F-410C-B92F-05460AB0561A}"/>
    <cellStyle name="Comma 2 2 2 2 3 4 4 2 2" xfId="30929" xr:uid="{C220EAFC-16AF-4D83-9CA1-26EAA651AEAF}"/>
    <cellStyle name="Comma 2 2 2 2 3 4 4 3" xfId="21876" xr:uid="{27D1A57B-63EB-42AA-847B-39369EB1F342}"/>
    <cellStyle name="Comma 2 2 2 2 3 4 5" xfId="6780" xr:uid="{986E0AB4-BC7C-4DE6-9FC3-84B91F5528EC}"/>
    <cellStyle name="Comma 2 2 2 2 3 4 5 2" xfId="15833" xr:uid="{4748DABD-EA97-4864-968B-02B4B5FB1C36}"/>
    <cellStyle name="Comma 2 2 2 2 3 4 5 2 2" xfId="33943" xr:uid="{400DD0C2-A1E3-4CFA-B62A-EADE00A6C9EB}"/>
    <cellStyle name="Comma 2 2 2 2 3 4 5 3" xfId="24890" xr:uid="{62EC5D1E-404D-4E47-894F-6DC8268DFEFC}"/>
    <cellStyle name="Comma 2 2 2 2 3 4 6" xfId="9801" xr:uid="{01246DE4-7214-4593-889E-04D9907F7E7F}"/>
    <cellStyle name="Comma 2 2 2 2 3 4 6 2" xfId="27911" xr:uid="{B39B69D0-F7AA-4A34-8BEC-4326114FA655}"/>
    <cellStyle name="Comma 2 2 2 2 3 4 7" xfId="18858" xr:uid="{0451FAB8-FA30-4EDE-BCC9-A1E0EBD1E8D4}"/>
    <cellStyle name="Comma 2 2 2 2 3 5" xfId="1345" xr:uid="{623707C1-5123-4A72-A84E-1A6250D4A177}"/>
    <cellStyle name="Comma 2 2 2 2 3 5 2" xfId="4424" xr:uid="{555308F5-9727-46F7-ADFB-382D0A1346A4}"/>
    <cellStyle name="Comma 2 2 2 2 3 5 2 2" xfId="13477" xr:uid="{D3389CB6-136A-4840-9B13-7BF1B580E2B4}"/>
    <cellStyle name="Comma 2 2 2 2 3 5 2 2 2" xfId="31587" xr:uid="{38148B2E-732A-49DD-870F-4771F101CC8D}"/>
    <cellStyle name="Comma 2 2 2 2 3 5 2 3" xfId="22534" xr:uid="{C203555B-5B25-496D-8E02-FB3FAD81FD69}"/>
    <cellStyle name="Comma 2 2 2 2 3 5 3" xfId="7438" xr:uid="{C312562D-638B-4D55-AF09-18DEECB7E5EA}"/>
    <cellStyle name="Comma 2 2 2 2 3 5 3 2" xfId="16491" xr:uid="{16A0A193-28E0-42CB-9148-949FB88139DA}"/>
    <cellStyle name="Comma 2 2 2 2 3 5 3 2 2" xfId="34601" xr:uid="{C70837A8-8071-4181-9324-AFFA75D078CB}"/>
    <cellStyle name="Comma 2 2 2 2 3 5 3 3" xfId="25548" xr:uid="{DEFE7387-854F-4452-93A3-6DB5F003B11C}"/>
    <cellStyle name="Comma 2 2 2 2 3 5 4" xfId="10459" xr:uid="{E76947BE-0BCF-4CB1-A026-7783D8FAB851}"/>
    <cellStyle name="Comma 2 2 2 2 3 5 4 2" xfId="28569" xr:uid="{B734540D-546B-4C91-87FD-602BC30B46D9}"/>
    <cellStyle name="Comma 2 2 2 2 3 5 5" xfId="19516" xr:uid="{37D41522-5951-45D6-9BDF-A535AE55BEF1}"/>
    <cellStyle name="Comma 2 2 2 2 3 6" xfId="2349" xr:uid="{1FDFD170-DBF1-46A0-B464-7A49273DF67A}"/>
    <cellStyle name="Comma 2 2 2 2 3 6 2" xfId="5428" xr:uid="{B9FA6C5C-7ACB-41F0-A2B0-0621B6B95CE3}"/>
    <cellStyle name="Comma 2 2 2 2 3 6 2 2" xfId="14481" xr:uid="{0DDA06F7-9E91-4438-BF74-01EB9380FE03}"/>
    <cellStyle name="Comma 2 2 2 2 3 6 2 2 2" xfId="32591" xr:uid="{E7C3432B-B7C2-4689-BAE6-49A3576A3041}"/>
    <cellStyle name="Comma 2 2 2 2 3 6 2 3" xfId="23538" xr:uid="{737AFA9A-FBB5-4D1C-A988-746466A5FBC1}"/>
    <cellStyle name="Comma 2 2 2 2 3 6 3" xfId="8442" xr:uid="{68CFA255-A420-4D52-B26C-C928F49B8821}"/>
    <cellStyle name="Comma 2 2 2 2 3 6 3 2" xfId="17495" xr:uid="{FEF3A69F-A16F-42BD-820E-432DB507372D}"/>
    <cellStyle name="Comma 2 2 2 2 3 6 3 2 2" xfId="35605" xr:uid="{A33B92D1-071F-417A-AFE6-BD349867A768}"/>
    <cellStyle name="Comma 2 2 2 2 3 6 3 3" xfId="26552" xr:uid="{7D54B91A-FE07-4241-9806-1D8BE5FE619A}"/>
    <cellStyle name="Comma 2 2 2 2 3 6 4" xfId="11463" xr:uid="{87CC271C-9B56-4812-9FD4-11B2C92C24DD}"/>
    <cellStyle name="Comma 2 2 2 2 3 6 4 2" xfId="29573" xr:uid="{C333DFA4-119F-4AAC-80EB-9350FFF72D36}"/>
    <cellStyle name="Comma 2 2 2 2 3 6 5" xfId="20520" xr:uid="{3005C38C-E3B9-43A2-93D4-589B75B09BF7}"/>
    <cellStyle name="Comma 2 2 2 2 3 7" xfId="3418" xr:uid="{69B71AB9-B876-453D-BFE9-78874BB08424}"/>
    <cellStyle name="Comma 2 2 2 2 3 7 2" xfId="12471" xr:uid="{B64C361B-6FDC-446E-B67C-014E5E9E21CF}"/>
    <cellStyle name="Comma 2 2 2 2 3 7 2 2" xfId="30581" xr:uid="{F6870D4B-F743-4EBD-8FED-34FBC667E43A}"/>
    <cellStyle name="Comma 2 2 2 2 3 7 3" xfId="21528" xr:uid="{4F5DB7A1-9183-4F6B-B0A4-7AA8FD5EE86B}"/>
    <cellStyle name="Comma 2 2 2 2 3 8" xfId="6432" xr:uid="{A0984317-EA9A-499C-B5A1-0C85344DC5D4}"/>
    <cellStyle name="Comma 2 2 2 2 3 8 2" xfId="15485" xr:uid="{D9725BF3-0B0A-444F-8D28-B59328523E23}"/>
    <cellStyle name="Comma 2 2 2 2 3 8 2 2" xfId="33595" xr:uid="{4E9CFBFD-BF2D-42E2-AA0D-9FC2FD74A883}"/>
    <cellStyle name="Comma 2 2 2 2 3 8 3" xfId="24542" xr:uid="{AB7AA801-44DF-420B-B1F1-4C5A6F64A9AA}"/>
    <cellStyle name="Comma 2 2 2 2 3 9" xfId="9452" xr:uid="{A567B000-3F52-42F4-A3B8-2EC3158BEA6B}"/>
    <cellStyle name="Comma 2 2 2 2 3 9 2" xfId="27562" xr:uid="{A2F2ACFC-855C-44AA-9823-10A77BA1A938}"/>
    <cellStyle name="Comma 2 2 2 2 4" xfId="350" xr:uid="{3ABCBFB5-035D-49A9-811A-FB87DB2F18D7}"/>
    <cellStyle name="Comma 2 2 2 2 4 10" xfId="18548" xr:uid="{494E26F6-B42D-49F8-AFD5-57E99CD719CF}"/>
    <cellStyle name="Comma 2 2 2 2 4 2" xfId="548" xr:uid="{4E8B729C-8920-4440-B890-161D7FDF9781}"/>
    <cellStyle name="Comma 2 2 2 2 4 2 2" xfId="688" xr:uid="{827FE885-C624-4041-966C-EC0AAB38FFF6}"/>
    <cellStyle name="Comma 2 2 2 2 4 2 2 2" xfId="1692" xr:uid="{415733D1-23A0-42B0-9134-DC31FB54AACD}"/>
    <cellStyle name="Comma 2 2 2 2 4 2 2 2 2" xfId="4771" xr:uid="{0DD25D86-A9F0-409E-A650-BA6A2AAA5256}"/>
    <cellStyle name="Comma 2 2 2 2 4 2 2 2 2 2" xfId="13824" xr:uid="{C5792FA0-0DE3-4905-BDDE-F8FEDB8F3194}"/>
    <cellStyle name="Comma 2 2 2 2 4 2 2 2 2 2 2" xfId="31934" xr:uid="{F8B0F955-ABF3-474C-B9F3-D8783237A7B7}"/>
    <cellStyle name="Comma 2 2 2 2 4 2 2 2 2 3" xfId="22881" xr:uid="{1FC68761-950A-4856-AA0A-62863ABBBE10}"/>
    <cellStyle name="Comma 2 2 2 2 4 2 2 2 3" xfId="7785" xr:uid="{18F142A7-B2A2-4C0C-A57A-7F392BA49230}"/>
    <cellStyle name="Comma 2 2 2 2 4 2 2 2 3 2" xfId="16838" xr:uid="{8980F752-887F-425E-B7CF-DC7652E35073}"/>
    <cellStyle name="Comma 2 2 2 2 4 2 2 2 3 2 2" xfId="34948" xr:uid="{85F48CA4-B346-4B3B-9E1F-A3374BBD4C09}"/>
    <cellStyle name="Comma 2 2 2 2 4 2 2 2 3 3" xfId="25895" xr:uid="{1ED2DAA1-AD23-45DA-BA1F-22C837E0CFBE}"/>
    <cellStyle name="Comma 2 2 2 2 4 2 2 2 4" xfId="10806" xr:uid="{9112E5A9-CB7C-4C61-A38D-B8222B013F0B}"/>
    <cellStyle name="Comma 2 2 2 2 4 2 2 2 4 2" xfId="28916" xr:uid="{2611E7A6-7438-4AFE-B359-140E43EE4C89}"/>
    <cellStyle name="Comma 2 2 2 2 4 2 2 2 5" xfId="19863" xr:uid="{799A39FA-C49F-4FB9-BA87-40B268D94E0A}"/>
    <cellStyle name="Comma 2 2 2 2 4 2 2 3" xfId="2696" xr:uid="{51188EC3-2A8A-41DC-94DE-94D7F9B891FD}"/>
    <cellStyle name="Comma 2 2 2 2 4 2 2 3 2" xfId="5775" xr:uid="{E24311ED-F65D-4DAF-9B73-9211F6811E1C}"/>
    <cellStyle name="Comma 2 2 2 2 4 2 2 3 2 2" xfId="14828" xr:uid="{B27BC83B-DF8B-4ED9-92E1-C77CFAA4C75B}"/>
    <cellStyle name="Comma 2 2 2 2 4 2 2 3 2 2 2" xfId="32938" xr:uid="{D12E98F8-AF64-4C1B-867A-C5847A8B28E0}"/>
    <cellStyle name="Comma 2 2 2 2 4 2 2 3 2 3" xfId="23885" xr:uid="{5CF9A851-47F6-4301-94C3-8BAFC191B04E}"/>
    <cellStyle name="Comma 2 2 2 2 4 2 2 3 3" xfId="8789" xr:uid="{0F55E1CE-AAEB-4707-89DF-58F6F260CB3D}"/>
    <cellStyle name="Comma 2 2 2 2 4 2 2 3 3 2" xfId="17842" xr:uid="{F26661F2-36E9-4E34-994F-9B03DE1738F2}"/>
    <cellStyle name="Comma 2 2 2 2 4 2 2 3 3 2 2" xfId="35952" xr:uid="{578C450E-C2A4-43B9-9B28-EF3876DAB04B}"/>
    <cellStyle name="Comma 2 2 2 2 4 2 2 3 3 3" xfId="26899" xr:uid="{1D2A029A-A6C2-4D97-81EB-615D54406C74}"/>
    <cellStyle name="Comma 2 2 2 2 4 2 2 3 4" xfId="11810" xr:uid="{95765863-950B-4730-8224-4494C3725E26}"/>
    <cellStyle name="Comma 2 2 2 2 4 2 2 3 4 2" xfId="29920" xr:uid="{F2B2C913-CE21-4392-A607-FD1294FAD5A5}"/>
    <cellStyle name="Comma 2 2 2 2 4 2 2 3 5" xfId="20867" xr:uid="{6293D9E1-F599-4602-8DD4-2794C82BF1CB}"/>
    <cellStyle name="Comma 2 2 2 2 4 2 2 4" xfId="3767" xr:uid="{2E879F17-986E-4D72-9ED1-916BEB160672}"/>
    <cellStyle name="Comma 2 2 2 2 4 2 2 4 2" xfId="12820" xr:uid="{7E241101-53B5-4C91-A0A0-0A5FC1416087}"/>
    <cellStyle name="Comma 2 2 2 2 4 2 2 4 2 2" xfId="30930" xr:uid="{E2AF2A5B-8B22-48C1-9C3A-5CFBF18A4604}"/>
    <cellStyle name="Comma 2 2 2 2 4 2 2 4 3" xfId="21877" xr:uid="{3EF92D7E-226A-443B-9F78-2FF78C0266DA}"/>
    <cellStyle name="Comma 2 2 2 2 4 2 2 5" xfId="6781" xr:uid="{1FA31963-C99C-492D-8521-5F0DF5DBD079}"/>
    <cellStyle name="Comma 2 2 2 2 4 2 2 5 2" xfId="15834" xr:uid="{398BA91E-958B-4650-B88A-64F6AF745B9C}"/>
    <cellStyle name="Comma 2 2 2 2 4 2 2 5 2 2" xfId="33944" xr:uid="{CD93762F-E94F-4F1C-B5B0-719A3503C658}"/>
    <cellStyle name="Comma 2 2 2 2 4 2 2 5 3" xfId="24891" xr:uid="{04300D79-970B-49F0-B1D0-B2EF4B814F4E}"/>
    <cellStyle name="Comma 2 2 2 2 4 2 2 6" xfId="9802" xr:uid="{BFE54DCE-6732-4051-9D59-B2EBC08625F5}"/>
    <cellStyle name="Comma 2 2 2 2 4 2 2 6 2" xfId="27912" xr:uid="{7C0CFC19-78B7-47E5-884E-2BA9C1BCFF8A}"/>
    <cellStyle name="Comma 2 2 2 2 4 2 2 7" xfId="18859" xr:uid="{E63D167E-042B-4356-B914-FDA2B9A59AA1}"/>
    <cellStyle name="Comma 2 2 2 2 4 2 3" xfId="689" xr:uid="{331B091D-2132-48F1-B69F-AEA3526E48FB}"/>
    <cellStyle name="Comma 2 2 2 2 4 2 3 2" xfId="1693" xr:uid="{CC881B25-D68B-4445-8937-F85D0F952D82}"/>
    <cellStyle name="Comma 2 2 2 2 4 2 3 2 2" xfId="4772" xr:uid="{B45E11A9-320E-42E8-AACF-ABA21BAF859E}"/>
    <cellStyle name="Comma 2 2 2 2 4 2 3 2 2 2" xfId="13825" xr:uid="{1C369752-53EA-429E-8CF4-FA1334AABA58}"/>
    <cellStyle name="Comma 2 2 2 2 4 2 3 2 2 2 2" xfId="31935" xr:uid="{25B70ADB-6E07-494A-8629-CA0EDC712A06}"/>
    <cellStyle name="Comma 2 2 2 2 4 2 3 2 2 3" xfId="22882" xr:uid="{8B900ACF-A024-4D87-A468-FDBE79ED30FA}"/>
    <cellStyle name="Comma 2 2 2 2 4 2 3 2 3" xfId="7786" xr:uid="{3AAF2F6E-8430-4331-AC9B-8A719768343B}"/>
    <cellStyle name="Comma 2 2 2 2 4 2 3 2 3 2" xfId="16839" xr:uid="{3899B163-278F-4214-A9C1-DD5F2728CF6F}"/>
    <cellStyle name="Comma 2 2 2 2 4 2 3 2 3 2 2" xfId="34949" xr:uid="{7C105463-241E-4DA8-A176-FACA0446FD3D}"/>
    <cellStyle name="Comma 2 2 2 2 4 2 3 2 3 3" xfId="25896" xr:uid="{E630CCCE-AB1F-4275-9C16-EFB72A64184E}"/>
    <cellStyle name="Comma 2 2 2 2 4 2 3 2 4" xfId="10807" xr:uid="{EEF230BD-0EB3-4FF1-82F2-FAD547403614}"/>
    <cellStyle name="Comma 2 2 2 2 4 2 3 2 4 2" xfId="28917" xr:uid="{5C55184B-EA95-4F47-87FF-DD42E84AD0E3}"/>
    <cellStyle name="Comma 2 2 2 2 4 2 3 2 5" xfId="19864" xr:uid="{F624C2F8-DD2D-4863-8BBA-0A13861179DE}"/>
    <cellStyle name="Comma 2 2 2 2 4 2 3 3" xfId="2697" xr:uid="{EE3F83E0-5483-48EB-A945-EB79D0BA3EAD}"/>
    <cellStyle name="Comma 2 2 2 2 4 2 3 3 2" xfId="5776" xr:uid="{C407B1B1-7E07-4272-B554-A08F7454E9C4}"/>
    <cellStyle name="Comma 2 2 2 2 4 2 3 3 2 2" xfId="14829" xr:uid="{6C443664-FBDE-4DCC-9279-8D73599E1A6C}"/>
    <cellStyle name="Comma 2 2 2 2 4 2 3 3 2 2 2" xfId="32939" xr:uid="{CD41621F-CE98-4BD4-9FA9-EC435597F376}"/>
    <cellStyle name="Comma 2 2 2 2 4 2 3 3 2 3" xfId="23886" xr:uid="{DE2C9077-B9AC-4214-AB06-AA1B5DC81A8D}"/>
    <cellStyle name="Comma 2 2 2 2 4 2 3 3 3" xfId="8790" xr:uid="{445E404E-85A6-417A-9AD1-DA68419B0409}"/>
    <cellStyle name="Comma 2 2 2 2 4 2 3 3 3 2" xfId="17843" xr:uid="{B2FABBE4-BE4E-4807-BE0E-9180A75F47CF}"/>
    <cellStyle name="Comma 2 2 2 2 4 2 3 3 3 2 2" xfId="35953" xr:uid="{E402A7A4-CBE5-45D7-B8A8-8DE441D19CC1}"/>
    <cellStyle name="Comma 2 2 2 2 4 2 3 3 3 3" xfId="26900" xr:uid="{E106C62C-EC19-4EA9-9C47-BF2BC03FF71B}"/>
    <cellStyle name="Comma 2 2 2 2 4 2 3 3 4" xfId="11811" xr:uid="{1CE1D41B-2815-4CD4-A176-6A860C5C4BB3}"/>
    <cellStyle name="Comma 2 2 2 2 4 2 3 3 4 2" xfId="29921" xr:uid="{2116A0D2-3D1B-4E85-8108-4F24D11C9A9F}"/>
    <cellStyle name="Comma 2 2 2 2 4 2 3 3 5" xfId="20868" xr:uid="{A4A40524-BF35-4500-896D-AC22D1A510C9}"/>
    <cellStyle name="Comma 2 2 2 2 4 2 3 4" xfId="3768" xr:uid="{17D8EC94-D419-4935-BEEC-B749FC2B4D32}"/>
    <cellStyle name="Comma 2 2 2 2 4 2 3 4 2" xfId="12821" xr:uid="{F1AAB170-0163-49AB-A91E-2C8B0271600C}"/>
    <cellStyle name="Comma 2 2 2 2 4 2 3 4 2 2" xfId="30931" xr:uid="{CD736B2B-7DC0-4A46-A8CC-200E63DFA01A}"/>
    <cellStyle name="Comma 2 2 2 2 4 2 3 4 3" xfId="21878" xr:uid="{AB01756E-7C08-47F3-B192-D26585C3B6BF}"/>
    <cellStyle name="Comma 2 2 2 2 4 2 3 5" xfId="6782" xr:uid="{E28EEB42-F399-478D-BCF2-0B1EECB5A86F}"/>
    <cellStyle name="Comma 2 2 2 2 4 2 3 5 2" xfId="15835" xr:uid="{92E455A0-0716-4652-AABF-0575D7ED11DF}"/>
    <cellStyle name="Comma 2 2 2 2 4 2 3 5 2 2" xfId="33945" xr:uid="{1502CBCB-6265-42F5-A487-8D9CEB89DEFB}"/>
    <cellStyle name="Comma 2 2 2 2 4 2 3 5 3" xfId="24892" xr:uid="{14423FC2-C929-441E-A48A-8BA97B5457D4}"/>
    <cellStyle name="Comma 2 2 2 2 4 2 3 6" xfId="9803" xr:uid="{19FA3E3C-6995-489B-B3BC-3B02DE375EAB}"/>
    <cellStyle name="Comma 2 2 2 2 4 2 3 6 2" xfId="27913" xr:uid="{DA6FFEE4-3B0D-4390-A548-6815EF60D496}"/>
    <cellStyle name="Comma 2 2 2 2 4 2 3 7" xfId="18860" xr:uid="{06B3462F-F92A-4F81-AC25-CB9AAABF8713}"/>
    <cellStyle name="Comma 2 2 2 2 4 2 4" xfId="1555" xr:uid="{9C9117C3-106B-496A-B369-7F33680E0899}"/>
    <cellStyle name="Comma 2 2 2 2 4 2 4 2" xfId="4634" xr:uid="{058914ED-5BC9-4959-BADC-D861D0EAB500}"/>
    <cellStyle name="Comma 2 2 2 2 4 2 4 2 2" xfId="13687" xr:uid="{DDDE4137-6B3C-43F3-9D1E-9B75C2088517}"/>
    <cellStyle name="Comma 2 2 2 2 4 2 4 2 2 2" xfId="31797" xr:uid="{55AB5D47-C244-4532-8DE1-7E79E2ECE20F}"/>
    <cellStyle name="Comma 2 2 2 2 4 2 4 2 3" xfId="22744" xr:uid="{CEAC6D95-7EA1-44DB-A39E-BEA99B0F61C2}"/>
    <cellStyle name="Comma 2 2 2 2 4 2 4 3" xfId="7648" xr:uid="{0F8E88AB-F108-4CE3-AB65-6CC2FF368F1A}"/>
    <cellStyle name="Comma 2 2 2 2 4 2 4 3 2" xfId="16701" xr:uid="{926D5011-4430-4A41-BA10-BCF18C5C0AED}"/>
    <cellStyle name="Comma 2 2 2 2 4 2 4 3 2 2" xfId="34811" xr:uid="{A89239F3-0C0B-4BE2-BBD3-161FDD3B1AB7}"/>
    <cellStyle name="Comma 2 2 2 2 4 2 4 3 3" xfId="25758" xr:uid="{9D6CFE56-AD57-4686-A40B-DF10A81C21E5}"/>
    <cellStyle name="Comma 2 2 2 2 4 2 4 4" xfId="10669" xr:uid="{BF75FD53-0305-43C6-930C-DE057221E0C6}"/>
    <cellStyle name="Comma 2 2 2 2 4 2 4 4 2" xfId="28779" xr:uid="{B8642A37-8AF6-4A04-8A5D-2ACFE3D12474}"/>
    <cellStyle name="Comma 2 2 2 2 4 2 4 5" xfId="19726" xr:uid="{C9B9E97F-FB3B-44F3-9C1E-BC046FF42D22}"/>
    <cellStyle name="Comma 2 2 2 2 4 2 5" xfId="2559" xr:uid="{A2E5EC4A-3AE1-44FF-AE12-82E7500C9454}"/>
    <cellStyle name="Comma 2 2 2 2 4 2 5 2" xfId="5638" xr:uid="{062B3265-14E1-417F-8A1F-545A15163A10}"/>
    <cellStyle name="Comma 2 2 2 2 4 2 5 2 2" xfId="14691" xr:uid="{17DA7C67-F6A0-47E7-9E3B-E89DCE4DC742}"/>
    <cellStyle name="Comma 2 2 2 2 4 2 5 2 2 2" xfId="32801" xr:uid="{82887F57-DA7A-402E-8759-A2F82934D848}"/>
    <cellStyle name="Comma 2 2 2 2 4 2 5 2 3" xfId="23748" xr:uid="{A474C933-84F5-4A4B-B8F2-BD881C93C15A}"/>
    <cellStyle name="Comma 2 2 2 2 4 2 5 3" xfId="8652" xr:uid="{3B55FAA2-9F33-4E32-87E3-3BAD8C9B2AA9}"/>
    <cellStyle name="Comma 2 2 2 2 4 2 5 3 2" xfId="17705" xr:uid="{CF53B7D7-9165-42A0-B9CC-F48ED033BB3E}"/>
    <cellStyle name="Comma 2 2 2 2 4 2 5 3 2 2" xfId="35815" xr:uid="{9140B370-CD97-46B6-9E8E-474C7D925903}"/>
    <cellStyle name="Comma 2 2 2 2 4 2 5 3 3" xfId="26762" xr:uid="{BA0DAEBA-92FA-431A-B5FB-A11569F8A715}"/>
    <cellStyle name="Comma 2 2 2 2 4 2 5 4" xfId="11673" xr:uid="{1D2EB2DA-051F-4DA9-A8D0-DF879072743B}"/>
    <cellStyle name="Comma 2 2 2 2 4 2 5 4 2" xfId="29783" xr:uid="{F77BB988-585F-4A06-8B76-4B5B67822C2C}"/>
    <cellStyle name="Comma 2 2 2 2 4 2 5 5" xfId="20730" xr:uid="{1013F648-CF5C-413E-BAE5-D74C3E1868C0}"/>
    <cellStyle name="Comma 2 2 2 2 4 2 6" xfId="3629" xr:uid="{063D565C-9210-4B3F-822D-B84738AE9BF8}"/>
    <cellStyle name="Comma 2 2 2 2 4 2 6 2" xfId="12682" xr:uid="{6A07A8E3-F4FC-4226-AA8C-E5B088623DC4}"/>
    <cellStyle name="Comma 2 2 2 2 4 2 6 2 2" xfId="30792" xr:uid="{A270D8C2-C939-42C3-AEB7-444664E636E7}"/>
    <cellStyle name="Comma 2 2 2 2 4 2 6 3" xfId="21739" xr:uid="{F916052E-55D3-460B-BC58-B3143D80C456}"/>
    <cellStyle name="Comma 2 2 2 2 4 2 7" xfId="6643" xr:uid="{86950481-38DA-46B4-8123-13F1F78226A7}"/>
    <cellStyle name="Comma 2 2 2 2 4 2 7 2" xfId="15696" xr:uid="{AA86BD28-350E-436D-9B6F-47D713B38786}"/>
    <cellStyle name="Comma 2 2 2 2 4 2 7 2 2" xfId="33806" xr:uid="{E99FC731-E0CA-4B49-915D-6B2482783249}"/>
    <cellStyle name="Comma 2 2 2 2 4 2 7 3" xfId="24753" xr:uid="{FEDB6C75-031C-437C-A3F6-8326F3F0BA88}"/>
    <cellStyle name="Comma 2 2 2 2 4 2 8" xfId="9663" xr:uid="{D738D99F-0615-4203-BDEA-202AB77DB82D}"/>
    <cellStyle name="Comma 2 2 2 2 4 2 8 2" xfId="27773" xr:uid="{9845183C-CCCC-4E43-A2C5-164CD0596A16}"/>
    <cellStyle name="Comma 2 2 2 2 4 2 9" xfId="18720" xr:uid="{31DDE49F-34B1-49A4-A29D-17C88FC260B4}"/>
    <cellStyle name="Comma 2 2 2 2 4 3" xfId="690" xr:uid="{BE779ABD-6A75-4D22-9A15-E0259C41EF6C}"/>
    <cellStyle name="Comma 2 2 2 2 4 3 2" xfId="1694" xr:uid="{C4FCDD58-611C-4CC1-861B-170500C63A1F}"/>
    <cellStyle name="Comma 2 2 2 2 4 3 2 2" xfId="4773" xr:uid="{1F6DCB70-93E6-421A-9FBF-D49AE85266A0}"/>
    <cellStyle name="Comma 2 2 2 2 4 3 2 2 2" xfId="13826" xr:uid="{A901BE87-A0C4-4862-8A50-1E02DB6F1DF4}"/>
    <cellStyle name="Comma 2 2 2 2 4 3 2 2 2 2" xfId="31936" xr:uid="{1BE68FC7-0AB6-4E55-8032-F0190908B9D0}"/>
    <cellStyle name="Comma 2 2 2 2 4 3 2 2 3" xfId="22883" xr:uid="{9382DBF1-F506-4773-947E-8F7BC5970B88}"/>
    <cellStyle name="Comma 2 2 2 2 4 3 2 3" xfId="7787" xr:uid="{B6ABBB43-9DA6-43A7-BF24-CFD397253BAC}"/>
    <cellStyle name="Comma 2 2 2 2 4 3 2 3 2" xfId="16840" xr:uid="{F85DC0FD-03C9-45EB-AB9A-027294FD1B7F}"/>
    <cellStyle name="Comma 2 2 2 2 4 3 2 3 2 2" xfId="34950" xr:uid="{FF1F8097-0F4E-4898-882F-4263AE56336A}"/>
    <cellStyle name="Comma 2 2 2 2 4 3 2 3 3" xfId="25897" xr:uid="{B54BC6B3-CE41-4CDA-9F0C-49A11E1D2203}"/>
    <cellStyle name="Comma 2 2 2 2 4 3 2 4" xfId="10808" xr:uid="{EE9C7905-2A49-4D76-B85C-418D17F6C3BF}"/>
    <cellStyle name="Comma 2 2 2 2 4 3 2 4 2" xfId="28918" xr:uid="{2D568917-AE45-4F80-81A5-20018288C557}"/>
    <cellStyle name="Comma 2 2 2 2 4 3 2 5" xfId="19865" xr:uid="{0F776592-4C9D-4DBD-AF8C-DE12325F3E5A}"/>
    <cellStyle name="Comma 2 2 2 2 4 3 3" xfId="2698" xr:uid="{B983CEB6-B596-4EAD-B175-5CD81310AF59}"/>
    <cellStyle name="Comma 2 2 2 2 4 3 3 2" xfId="5777" xr:uid="{28FB1411-89AF-4EED-830A-3B4224E4EC6E}"/>
    <cellStyle name="Comma 2 2 2 2 4 3 3 2 2" xfId="14830" xr:uid="{36B2508F-FB02-4C3C-A2E0-F415ACD28A78}"/>
    <cellStyle name="Comma 2 2 2 2 4 3 3 2 2 2" xfId="32940" xr:uid="{D0C026C5-C55E-4E2F-8919-325438EAFF06}"/>
    <cellStyle name="Comma 2 2 2 2 4 3 3 2 3" xfId="23887" xr:uid="{F265466C-0421-4BD8-89FC-52399E8AC79A}"/>
    <cellStyle name="Comma 2 2 2 2 4 3 3 3" xfId="8791" xr:uid="{0A84870F-35F2-458C-8DBC-CA5AE6F6B81E}"/>
    <cellStyle name="Comma 2 2 2 2 4 3 3 3 2" xfId="17844" xr:uid="{8BD08F5E-626D-4209-A6D5-461D19BCB9D7}"/>
    <cellStyle name="Comma 2 2 2 2 4 3 3 3 2 2" xfId="35954" xr:uid="{D725DDBA-1FE8-4905-9A74-270D554A01B7}"/>
    <cellStyle name="Comma 2 2 2 2 4 3 3 3 3" xfId="26901" xr:uid="{F9B70993-FDF6-4138-B5EC-E3FFFD23358A}"/>
    <cellStyle name="Comma 2 2 2 2 4 3 3 4" xfId="11812" xr:uid="{69257F94-21D7-46BC-BEC9-EF0998B71FBE}"/>
    <cellStyle name="Comma 2 2 2 2 4 3 3 4 2" xfId="29922" xr:uid="{37558F8C-A0FC-4A38-892A-FE59999C1D39}"/>
    <cellStyle name="Comma 2 2 2 2 4 3 3 5" xfId="20869" xr:uid="{EABF0611-784A-4F83-A1FD-4A44858A7573}"/>
    <cellStyle name="Comma 2 2 2 2 4 3 4" xfId="3769" xr:uid="{80DD6CC4-2B34-4748-B5A6-41AD3639B368}"/>
    <cellStyle name="Comma 2 2 2 2 4 3 4 2" xfId="12822" xr:uid="{3C311C08-9D7E-472C-B7C5-80500F12EA3E}"/>
    <cellStyle name="Comma 2 2 2 2 4 3 4 2 2" xfId="30932" xr:uid="{25C318FA-3719-41BA-9263-B661713ED950}"/>
    <cellStyle name="Comma 2 2 2 2 4 3 4 3" xfId="21879" xr:uid="{8C0314EB-B337-409F-8161-2EC91DD6D00F}"/>
    <cellStyle name="Comma 2 2 2 2 4 3 5" xfId="6783" xr:uid="{143B77E9-D985-46DC-8247-E76161EB3B56}"/>
    <cellStyle name="Comma 2 2 2 2 4 3 5 2" xfId="15836" xr:uid="{CCA95BDD-A4D8-40B9-8394-CEB6C94B5EA7}"/>
    <cellStyle name="Comma 2 2 2 2 4 3 5 2 2" xfId="33946" xr:uid="{2E30D8F5-59CF-4D2A-A5CB-E13C9277BE55}"/>
    <cellStyle name="Comma 2 2 2 2 4 3 5 3" xfId="24893" xr:uid="{71DD879C-28D4-44CC-BA15-FD267EFF8BCD}"/>
    <cellStyle name="Comma 2 2 2 2 4 3 6" xfId="9804" xr:uid="{2C2B4DDC-B9B8-4A7D-9AEF-044DD0BF9A53}"/>
    <cellStyle name="Comma 2 2 2 2 4 3 6 2" xfId="27914" xr:uid="{32790A38-0650-445F-9090-48F87E3F4DCC}"/>
    <cellStyle name="Comma 2 2 2 2 4 3 7" xfId="18861" xr:uid="{788655B6-1E40-4DBA-85FE-026C098476B7}"/>
    <cellStyle name="Comma 2 2 2 2 4 4" xfId="691" xr:uid="{A5BD72B1-F515-45AC-A263-2A9603E35C1B}"/>
    <cellStyle name="Comma 2 2 2 2 4 4 2" xfId="1695" xr:uid="{A19B0F1B-B49F-4A81-8B06-363274461CF1}"/>
    <cellStyle name="Comma 2 2 2 2 4 4 2 2" xfId="4774" xr:uid="{38A979ED-9497-406E-84FB-C0DF126503DD}"/>
    <cellStyle name="Comma 2 2 2 2 4 4 2 2 2" xfId="13827" xr:uid="{E4A877DB-DE2F-44CD-9891-BC0D2036F9AD}"/>
    <cellStyle name="Comma 2 2 2 2 4 4 2 2 2 2" xfId="31937" xr:uid="{CB176780-06D0-4D8C-B91F-5FAFC203C803}"/>
    <cellStyle name="Comma 2 2 2 2 4 4 2 2 3" xfId="22884" xr:uid="{9910ABB4-AA91-4B3F-AA01-625AFDCE102E}"/>
    <cellStyle name="Comma 2 2 2 2 4 4 2 3" xfId="7788" xr:uid="{37B84C8A-E91D-4DE5-BBAF-CCD10865D211}"/>
    <cellStyle name="Comma 2 2 2 2 4 4 2 3 2" xfId="16841" xr:uid="{69205548-BB31-4418-8DB9-88EAE35774DB}"/>
    <cellStyle name="Comma 2 2 2 2 4 4 2 3 2 2" xfId="34951" xr:uid="{88D734AA-7823-4168-9C2B-BC13BFD3F4DA}"/>
    <cellStyle name="Comma 2 2 2 2 4 4 2 3 3" xfId="25898" xr:uid="{BC1BC4E4-361F-4406-9C50-1012D0E69FBF}"/>
    <cellStyle name="Comma 2 2 2 2 4 4 2 4" xfId="10809" xr:uid="{010AF0C3-3E26-4682-A3C4-21D608EEA63F}"/>
    <cellStyle name="Comma 2 2 2 2 4 4 2 4 2" xfId="28919" xr:uid="{1278A4D5-1995-4226-905B-987ABB5BE72C}"/>
    <cellStyle name="Comma 2 2 2 2 4 4 2 5" xfId="19866" xr:uid="{39AA711C-ACC6-4AA4-A124-D5CDCD5DE4A8}"/>
    <cellStyle name="Comma 2 2 2 2 4 4 3" xfId="2699" xr:uid="{13BF83DB-35E7-4D7F-BEB9-50A2FF90B274}"/>
    <cellStyle name="Comma 2 2 2 2 4 4 3 2" xfId="5778" xr:uid="{5D552A4E-1AE7-44FF-86E0-0CFBE0CCDBA9}"/>
    <cellStyle name="Comma 2 2 2 2 4 4 3 2 2" xfId="14831" xr:uid="{94671C57-B591-4F62-BBEA-F26E2B0234B5}"/>
    <cellStyle name="Comma 2 2 2 2 4 4 3 2 2 2" xfId="32941" xr:uid="{9B8F4326-6CD6-4C0D-B68A-AB0F1222A6A4}"/>
    <cellStyle name="Comma 2 2 2 2 4 4 3 2 3" xfId="23888" xr:uid="{054EF358-97BE-4945-8D9A-2C1B1D70ECE5}"/>
    <cellStyle name="Comma 2 2 2 2 4 4 3 3" xfId="8792" xr:uid="{F331C07F-EE7C-4C90-AF20-AE17FF43DE62}"/>
    <cellStyle name="Comma 2 2 2 2 4 4 3 3 2" xfId="17845" xr:uid="{60A003C4-81CD-4FED-878C-7D93B382142D}"/>
    <cellStyle name="Comma 2 2 2 2 4 4 3 3 2 2" xfId="35955" xr:uid="{6349CDC5-840C-4131-9D7C-60CFBD610B15}"/>
    <cellStyle name="Comma 2 2 2 2 4 4 3 3 3" xfId="26902" xr:uid="{EA81ED94-87ED-4FE5-9FE5-1A1C9167979B}"/>
    <cellStyle name="Comma 2 2 2 2 4 4 3 4" xfId="11813" xr:uid="{034070A2-B886-475C-BE7E-4209269B3CF0}"/>
    <cellStyle name="Comma 2 2 2 2 4 4 3 4 2" xfId="29923" xr:uid="{2D4DEF3E-AAC9-4E79-A6D9-89060C47CEB9}"/>
    <cellStyle name="Comma 2 2 2 2 4 4 3 5" xfId="20870" xr:uid="{F0AAED33-2629-4FF8-A4DF-EFA38434D253}"/>
    <cellStyle name="Comma 2 2 2 2 4 4 4" xfId="3770" xr:uid="{39DC4A43-BB3B-4392-864C-64AB04EE5BE8}"/>
    <cellStyle name="Comma 2 2 2 2 4 4 4 2" xfId="12823" xr:uid="{46525D5D-CC4A-4BE8-85C1-3997B8837FF2}"/>
    <cellStyle name="Comma 2 2 2 2 4 4 4 2 2" xfId="30933" xr:uid="{15D11D08-53E9-4400-AB1B-916F509823DA}"/>
    <cellStyle name="Comma 2 2 2 2 4 4 4 3" xfId="21880" xr:uid="{1C7B8335-8FE8-4FD6-86DA-FBBFC232D325}"/>
    <cellStyle name="Comma 2 2 2 2 4 4 5" xfId="6784" xr:uid="{C5CCF092-617D-4C43-8699-05A05CF17601}"/>
    <cellStyle name="Comma 2 2 2 2 4 4 5 2" xfId="15837" xr:uid="{60AC0091-D68F-408C-9DA0-0E60FBC16078}"/>
    <cellStyle name="Comma 2 2 2 2 4 4 5 2 2" xfId="33947" xr:uid="{E003CD82-9106-4918-ABC1-A9472123E162}"/>
    <cellStyle name="Comma 2 2 2 2 4 4 5 3" xfId="24894" xr:uid="{587B6A92-4859-4E4A-9F08-3B9E347B6CDD}"/>
    <cellStyle name="Comma 2 2 2 2 4 4 6" xfId="9805" xr:uid="{30204409-2357-483B-B75D-A9C10694540A}"/>
    <cellStyle name="Comma 2 2 2 2 4 4 6 2" xfId="27915" xr:uid="{9DA7CB82-2843-41CB-965A-242BA975BCD5}"/>
    <cellStyle name="Comma 2 2 2 2 4 4 7" xfId="18862" xr:uid="{F7316BF3-9E24-4A0C-B706-325071C046DD}"/>
    <cellStyle name="Comma 2 2 2 2 4 5" xfId="1384" xr:uid="{6AEB5DD3-DEF8-4746-A56D-28E5BB54244B}"/>
    <cellStyle name="Comma 2 2 2 2 4 5 2" xfId="4463" xr:uid="{E4008A14-0A07-4D07-AC3D-58675D1715AB}"/>
    <cellStyle name="Comma 2 2 2 2 4 5 2 2" xfId="13516" xr:uid="{96737052-4C59-450B-9BAE-B904116EBC18}"/>
    <cellStyle name="Comma 2 2 2 2 4 5 2 2 2" xfId="31626" xr:uid="{DD39B21A-4558-4C85-9E57-8F6390418B49}"/>
    <cellStyle name="Comma 2 2 2 2 4 5 2 3" xfId="22573" xr:uid="{0F025B83-5D1E-41A2-9E69-2FF3BA33A079}"/>
    <cellStyle name="Comma 2 2 2 2 4 5 3" xfId="7477" xr:uid="{0CE97400-E1D1-4DD7-A391-99B88F8F6AA3}"/>
    <cellStyle name="Comma 2 2 2 2 4 5 3 2" xfId="16530" xr:uid="{DA1F9F8A-FCD1-4A49-87B2-9976657340A3}"/>
    <cellStyle name="Comma 2 2 2 2 4 5 3 2 2" xfId="34640" xr:uid="{A92E2BB1-1808-467F-9C62-40C2D6B5C7B1}"/>
    <cellStyle name="Comma 2 2 2 2 4 5 3 3" xfId="25587" xr:uid="{CD7187DB-EBA9-4431-8CCB-6D901C4536CD}"/>
    <cellStyle name="Comma 2 2 2 2 4 5 4" xfId="10498" xr:uid="{BBC4F790-BBF2-47BC-A365-8D567FCE81D7}"/>
    <cellStyle name="Comma 2 2 2 2 4 5 4 2" xfId="28608" xr:uid="{E4729339-6058-4AA1-B1BC-EBBA8589D281}"/>
    <cellStyle name="Comma 2 2 2 2 4 5 5" xfId="19555" xr:uid="{3075A70D-28C5-4607-9BD9-87927BF478F2}"/>
    <cellStyle name="Comma 2 2 2 2 4 6" xfId="2388" xr:uid="{8751B4F9-246E-4F26-ABB1-9C105976B124}"/>
    <cellStyle name="Comma 2 2 2 2 4 6 2" xfId="5467" xr:uid="{6076DCE0-9802-4275-9D20-68AF08FCBCF2}"/>
    <cellStyle name="Comma 2 2 2 2 4 6 2 2" xfId="14520" xr:uid="{0A3EF097-F78C-4338-8727-4DFE736CABEC}"/>
    <cellStyle name="Comma 2 2 2 2 4 6 2 2 2" xfId="32630" xr:uid="{3065F492-7C34-4C22-940D-DC10B3C82703}"/>
    <cellStyle name="Comma 2 2 2 2 4 6 2 3" xfId="23577" xr:uid="{C943F49B-2197-4523-8A66-74DF8E169606}"/>
    <cellStyle name="Comma 2 2 2 2 4 6 3" xfId="8481" xr:uid="{022C9C7D-90B4-4DFC-8857-AB61AE0EB91C}"/>
    <cellStyle name="Comma 2 2 2 2 4 6 3 2" xfId="17534" xr:uid="{E1916FE0-DEC7-46B2-A234-3F6D69ADE8B1}"/>
    <cellStyle name="Comma 2 2 2 2 4 6 3 2 2" xfId="35644" xr:uid="{CEF33895-3E5A-47DE-BC37-310D34E6357D}"/>
    <cellStyle name="Comma 2 2 2 2 4 6 3 3" xfId="26591" xr:uid="{57BFD9E0-CC69-446E-90AD-5FE5DC382F65}"/>
    <cellStyle name="Comma 2 2 2 2 4 6 4" xfId="11502" xr:uid="{B5BB772A-9D8B-4211-BD77-4B2D56D98730}"/>
    <cellStyle name="Comma 2 2 2 2 4 6 4 2" xfId="29612" xr:uid="{948B6B5F-E7DC-4104-B034-4313557EF4E1}"/>
    <cellStyle name="Comma 2 2 2 2 4 6 5" xfId="20559" xr:uid="{E25B58C5-8210-4311-A2AF-A46279DBA821}"/>
    <cellStyle name="Comma 2 2 2 2 4 7" xfId="3457" xr:uid="{EA17DC84-9E5D-400D-92FC-7B4FA8755544}"/>
    <cellStyle name="Comma 2 2 2 2 4 7 2" xfId="12510" xr:uid="{46376204-F890-46EB-8C65-626BABE69108}"/>
    <cellStyle name="Comma 2 2 2 2 4 7 2 2" xfId="30620" xr:uid="{D6962153-C29A-403A-A046-901F16FF1E17}"/>
    <cellStyle name="Comma 2 2 2 2 4 7 3" xfId="21567" xr:uid="{48F6035F-2A1C-4E91-927D-E2448DEDB9E4}"/>
    <cellStyle name="Comma 2 2 2 2 4 8" xfId="6471" xr:uid="{7515B0AF-1575-4308-A579-502AE201F16D}"/>
    <cellStyle name="Comma 2 2 2 2 4 8 2" xfId="15524" xr:uid="{0117624C-9B87-45C7-BABC-F9EEE9DEEFD3}"/>
    <cellStyle name="Comma 2 2 2 2 4 8 2 2" xfId="33634" xr:uid="{848F44A7-11EE-4B1A-A453-4B0FA489AB51}"/>
    <cellStyle name="Comma 2 2 2 2 4 8 3" xfId="24581" xr:uid="{7F67FEFF-B220-4CE9-A677-F3374638D432}"/>
    <cellStyle name="Comma 2 2 2 2 4 9" xfId="9491" xr:uid="{30B2C33B-50CA-46AF-89A3-2AF44B7CBF70}"/>
    <cellStyle name="Comma 2 2 2 2 4 9 2" xfId="27601" xr:uid="{9DAFC0E0-B801-462E-B40D-21FC77D4479F}"/>
    <cellStyle name="Comma 2 2 2 2 5" xfId="439" xr:uid="{3445303A-B6B3-485B-A241-25DE6944A540}"/>
    <cellStyle name="Comma 2 2 2 2 5 2" xfId="692" xr:uid="{F7B4D48E-28E1-4A81-ACD9-28CE16091F20}"/>
    <cellStyle name="Comma 2 2 2 2 5 2 2" xfId="1696" xr:uid="{A5054FCF-C697-4E67-9D67-23D6BCF8C0B9}"/>
    <cellStyle name="Comma 2 2 2 2 5 2 2 2" xfId="4775" xr:uid="{0F5DF41A-DF07-4DF4-B61F-028CECFD2B5B}"/>
    <cellStyle name="Comma 2 2 2 2 5 2 2 2 2" xfId="13828" xr:uid="{90ACEDAA-6C3A-45DE-BB35-D6B27A0028DC}"/>
    <cellStyle name="Comma 2 2 2 2 5 2 2 2 2 2" xfId="31938" xr:uid="{E4922181-D92A-4E22-B476-396B91DF2CC9}"/>
    <cellStyle name="Comma 2 2 2 2 5 2 2 2 3" xfId="22885" xr:uid="{28A46265-8282-484F-9598-3DBF5558A8B7}"/>
    <cellStyle name="Comma 2 2 2 2 5 2 2 3" xfId="7789" xr:uid="{34A23B61-1484-477E-AB0F-5F73B3D0B7B3}"/>
    <cellStyle name="Comma 2 2 2 2 5 2 2 3 2" xfId="16842" xr:uid="{46275B2F-F54B-4C1F-BA58-34C6154A39CC}"/>
    <cellStyle name="Comma 2 2 2 2 5 2 2 3 2 2" xfId="34952" xr:uid="{7F4FDE4E-6743-41B6-A95B-1BC916DD49C6}"/>
    <cellStyle name="Comma 2 2 2 2 5 2 2 3 3" xfId="25899" xr:uid="{C03AFA53-DD4D-444D-9274-EA6F685EFD5A}"/>
    <cellStyle name="Comma 2 2 2 2 5 2 2 4" xfId="10810" xr:uid="{A68E4FB9-4C98-41ED-A9F0-653A9B1C4092}"/>
    <cellStyle name="Comma 2 2 2 2 5 2 2 4 2" xfId="28920" xr:uid="{B7DEA2CC-50BB-479B-96E2-7950BB92F175}"/>
    <cellStyle name="Comma 2 2 2 2 5 2 2 5" xfId="19867" xr:uid="{A2F1B98B-4A9F-4E47-B0CB-308D38031B5A}"/>
    <cellStyle name="Comma 2 2 2 2 5 2 3" xfId="2700" xr:uid="{FCC2AC7B-66C3-4B09-A1F6-7EEE67C39AE3}"/>
    <cellStyle name="Comma 2 2 2 2 5 2 3 2" xfId="5779" xr:uid="{5C590976-DCF9-4994-967A-C01CBC16E085}"/>
    <cellStyle name="Comma 2 2 2 2 5 2 3 2 2" xfId="14832" xr:uid="{63C7F101-29FE-4C28-87CF-3B46C83CECCC}"/>
    <cellStyle name="Comma 2 2 2 2 5 2 3 2 2 2" xfId="32942" xr:uid="{2CE6A01B-D982-49C5-90B0-2E5AD2EA2797}"/>
    <cellStyle name="Comma 2 2 2 2 5 2 3 2 3" xfId="23889" xr:uid="{94415AC7-C693-4EFE-8CF7-BB68DFE6D352}"/>
    <cellStyle name="Comma 2 2 2 2 5 2 3 3" xfId="8793" xr:uid="{9476A5DB-86AE-404D-B597-FAE2FF75B8E5}"/>
    <cellStyle name="Comma 2 2 2 2 5 2 3 3 2" xfId="17846" xr:uid="{59232232-1081-4939-9510-B09308CA5701}"/>
    <cellStyle name="Comma 2 2 2 2 5 2 3 3 2 2" xfId="35956" xr:uid="{D674ECEA-EAA3-4BEC-9534-46F2E79B978F}"/>
    <cellStyle name="Comma 2 2 2 2 5 2 3 3 3" xfId="26903" xr:uid="{1C5D157F-509B-4E35-913A-ED4D74D8D266}"/>
    <cellStyle name="Comma 2 2 2 2 5 2 3 4" xfId="11814" xr:uid="{086A7246-E58B-4DA8-9579-19C5EBF35736}"/>
    <cellStyle name="Comma 2 2 2 2 5 2 3 4 2" xfId="29924" xr:uid="{574F211D-5378-4DDB-BBAB-87003A6EFBCA}"/>
    <cellStyle name="Comma 2 2 2 2 5 2 3 5" xfId="20871" xr:uid="{EF27F62F-A9B0-43B0-85F7-44B8ABD29515}"/>
    <cellStyle name="Comma 2 2 2 2 5 2 4" xfId="3771" xr:uid="{FC0A5917-EBCD-47A5-9736-A968FFDFF764}"/>
    <cellStyle name="Comma 2 2 2 2 5 2 4 2" xfId="12824" xr:uid="{AFC671AA-6949-4A62-A7E0-5D48EA271AE7}"/>
    <cellStyle name="Comma 2 2 2 2 5 2 4 2 2" xfId="30934" xr:uid="{FE8EC8C7-5CAB-4343-9F6C-E70AFE5A10A9}"/>
    <cellStyle name="Comma 2 2 2 2 5 2 4 3" xfId="21881" xr:uid="{745D62A0-C552-4725-92F9-9D2E737D97F4}"/>
    <cellStyle name="Comma 2 2 2 2 5 2 5" xfId="6785" xr:uid="{EB43CF3D-D0FA-4A86-95A8-F798A076DF5E}"/>
    <cellStyle name="Comma 2 2 2 2 5 2 5 2" xfId="15838" xr:uid="{A48D0B09-2B84-4529-A2A7-0A2E43DDB2F2}"/>
    <cellStyle name="Comma 2 2 2 2 5 2 5 2 2" xfId="33948" xr:uid="{43A50321-B639-4E5B-B8A5-1A6D3689A621}"/>
    <cellStyle name="Comma 2 2 2 2 5 2 5 3" xfId="24895" xr:uid="{27AC5F64-21E7-4B91-89CC-F9ECF68493FB}"/>
    <cellStyle name="Comma 2 2 2 2 5 2 6" xfId="9806" xr:uid="{95F5BCCF-D704-478E-927F-D28466F767B6}"/>
    <cellStyle name="Comma 2 2 2 2 5 2 6 2" xfId="27916" xr:uid="{4B5E606F-A155-4DC6-A515-D5ADCC94E66C}"/>
    <cellStyle name="Comma 2 2 2 2 5 2 7" xfId="18863" xr:uid="{DF3B61BE-6839-4D9F-9D85-D67354D3807B}"/>
    <cellStyle name="Comma 2 2 2 2 5 3" xfId="693" xr:uid="{4B5C1F84-5380-4A8A-8B17-997083E7DDF0}"/>
    <cellStyle name="Comma 2 2 2 2 5 3 2" xfId="1697" xr:uid="{1339F338-BADA-4BE0-A114-437999EA3F6A}"/>
    <cellStyle name="Comma 2 2 2 2 5 3 2 2" xfId="4776" xr:uid="{20673AB9-093F-407D-90D6-D959C59501D1}"/>
    <cellStyle name="Comma 2 2 2 2 5 3 2 2 2" xfId="13829" xr:uid="{536898DA-D3D0-4302-8D6A-EBC59F6FEA16}"/>
    <cellStyle name="Comma 2 2 2 2 5 3 2 2 2 2" xfId="31939" xr:uid="{6B22E507-C10F-4BF2-AB6C-A25D595D632B}"/>
    <cellStyle name="Comma 2 2 2 2 5 3 2 2 3" xfId="22886" xr:uid="{6DA03636-F219-40D3-B43F-40260EAAAF89}"/>
    <cellStyle name="Comma 2 2 2 2 5 3 2 3" xfId="7790" xr:uid="{DDFCF3C9-5423-4C1A-B947-E21FFC1054A9}"/>
    <cellStyle name="Comma 2 2 2 2 5 3 2 3 2" xfId="16843" xr:uid="{293CA9CE-29D8-4CFA-A13A-224AE25A59FF}"/>
    <cellStyle name="Comma 2 2 2 2 5 3 2 3 2 2" xfId="34953" xr:uid="{C75CDACD-713E-4796-8E66-43B299A6058D}"/>
    <cellStyle name="Comma 2 2 2 2 5 3 2 3 3" xfId="25900" xr:uid="{0AEB4DBE-D7F2-46D1-8006-D372D4E96789}"/>
    <cellStyle name="Comma 2 2 2 2 5 3 2 4" xfId="10811" xr:uid="{BF602B74-1BB2-4249-A050-C00703F9668A}"/>
    <cellStyle name="Comma 2 2 2 2 5 3 2 4 2" xfId="28921" xr:uid="{8FFA1F1F-24CE-4724-BA66-2A458D2B981A}"/>
    <cellStyle name="Comma 2 2 2 2 5 3 2 5" xfId="19868" xr:uid="{870B1703-38FD-4EDB-A917-7969F4E0B304}"/>
    <cellStyle name="Comma 2 2 2 2 5 3 3" xfId="2701" xr:uid="{4CF5376E-CA1C-43CC-98EF-0CCC5722A36B}"/>
    <cellStyle name="Comma 2 2 2 2 5 3 3 2" xfId="5780" xr:uid="{040141DB-1F5D-48E1-BCF9-04619D7E9B85}"/>
    <cellStyle name="Comma 2 2 2 2 5 3 3 2 2" xfId="14833" xr:uid="{CBA813CB-ABA8-4A88-BE38-9B8DF0D849D5}"/>
    <cellStyle name="Comma 2 2 2 2 5 3 3 2 2 2" xfId="32943" xr:uid="{0F280955-4BF8-4E63-8ABE-D71E95D8F77D}"/>
    <cellStyle name="Comma 2 2 2 2 5 3 3 2 3" xfId="23890" xr:uid="{FD10A341-6AF3-4056-B644-7249CB6645D5}"/>
    <cellStyle name="Comma 2 2 2 2 5 3 3 3" xfId="8794" xr:uid="{59B6D30E-7642-4454-B734-020A658B4182}"/>
    <cellStyle name="Comma 2 2 2 2 5 3 3 3 2" xfId="17847" xr:uid="{965EF18F-59C1-42A7-887E-80D1DECD449C}"/>
    <cellStyle name="Comma 2 2 2 2 5 3 3 3 2 2" xfId="35957" xr:uid="{1FDCBB8D-9323-4316-A240-79C7235B22C8}"/>
    <cellStyle name="Comma 2 2 2 2 5 3 3 3 3" xfId="26904" xr:uid="{CF2336C7-A0B9-4E41-AC0D-C80BE5C46F34}"/>
    <cellStyle name="Comma 2 2 2 2 5 3 3 4" xfId="11815" xr:uid="{5F3BBC0C-C98F-4BCF-9F59-8C40E0C2C241}"/>
    <cellStyle name="Comma 2 2 2 2 5 3 3 4 2" xfId="29925" xr:uid="{016308F6-8A7D-4095-BC92-7E73970F3C8B}"/>
    <cellStyle name="Comma 2 2 2 2 5 3 3 5" xfId="20872" xr:uid="{2ED53D32-A979-44B7-A4B1-E172456EF020}"/>
    <cellStyle name="Comma 2 2 2 2 5 3 4" xfId="3772" xr:uid="{1A609975-B281-4361-A3C3-87293E4D41E7}"/>
    <cellStyle name="Comma 2 2 2 2 5 3 4 2" xfId="12825" xr:uid="{885795B1-E5B9-4F79-9549-1F706495168E}"/>
    <cellStyle name="Comma 2 2 2 2 5 3 4 2 2" xfId="30935" xr:uid="{4C82BB24-D898-4CC1-A72B-5D2F3DA9E812}"/>
    <cellStyle name="Comma 2 2 2 2 5 3 4 3" xfId="21882" xr:uid="{465FE87C-6FD7-4727-AE10-5DBD51DE865C}"/>
    <cellStyle name="Comma 2 2 2 2 5 3 5" xfId="6786" xr:uid="{CA505252-5C77-49BB-87A6-F364EC5ACC4C}"/>
    <cellStyle name="Comma 2 2 2 2 5 3 5 2" xfId="15839" xr:uid="{40D24F8D-CC7A-4D47-8EC9-6EB32717800B}"/>
    <cellStyle name="Comma 2 2 2 2 5 3 5 2 2" xfId="33949" xr:uid="{541A5806-E5A3-4DAC-B5AE-E6895E86FA00}"/>
    <cellStyle name="Comma 2 2 2 2 5 3 5 3" xfId="24896" xr:uid="{0406A18D-EF07-4D39-8481-5281E4E0D56C}"/>
    <cellStyle name="Comma 2 2 2 2 5 3 6" xfId="9807" xr:uid="{84D38E5D-F971-4E3C-91A2-734E49118EEA}"/>
    <cellStyle name="Comma 2 2 2 2 5 3 6 2" xfId="27917" xr:uid="{0051D592-7B7D-46FB-9F22-211EA3A1B629}"/>
    <cellStyle name="Comma 2 2 2 2 5 3 7" xfId="18864" xr:uid="{60063299-1566-4537-B15C-3843B2575BD0}"/>
    <cellStyle name="Comma 2 2 2 2 5 4" xfId="1448" xr:uid="{EBA5016A-F649-490E-BFB8-738D12FCD364}"/>
    <cellStyle name="Comma 2 2 2 2 5 4 2" xfId="4527" xr:uid="{6EEF6DF6-7640-4264-BD8C-F1F5A7C5DC44}"/>
    <cellStyle name="Comma 2 2 2 2 5 4 2 2" xfId="13580" xr:uid="{71A8BE61-F1DA-4536-86A9-EF7B03B23873}"/>
    <cellStyle name="Comma 2 2 2 2 5 4 2 2 2" xfId="31690" xr:uid="{24312207-1484-47E0-9B4A-533843A1A42B}"/>
    <cellStyle name="Comma 2 2 2 2 5 4 2 3" xfId="22637" xr:uid="{C218A5F8-2E4C-486B-A875-BD8612D56685}"/>
    <cellStyle name="Comma 2 2 2 2 5 4 3" xfId="7541" xr:uid="{18B5305B-7779-4CDC-98FE-8B3C7696DF29}"/>
    <cellStyle name="Comma 2 2 2 2 5 4 3 2" xfId="16594" xr:uid="{26ECB6C4-BD66-4D1D-922E-B60A89633281}"/>
    <cellStyle name="Comma 2 2 2 2 5 4 3 2 2" xfId="34704" xr:uid="{732D34A6-036D-48E2-A7EB-F1F53993F21B}"/>
    <cellStyle name="Comma 2 2 2 2 5 4 3 3" xfId="25651" xr:uid="{A843F857-86C9-4181-AB15-4D2DFAED0AB6}"/>
    <cellStyle name="Comma 2 2 2 2 5 4 4" xfId="10562" xr:uid="{E06887AF-9427-4019-B39B-C7293A4A7ACC}"/>
    <cellStyle name="Comma 2 2 2 2 5 4 4 2" xfId="28672" xr:uid="{0A470AC2-25D4-4258-95D6-1CAB2D39BE39}"/>
    <cellStyle name="Comma 2 2 2 2 5 4 5" xfId="19619" xr:uid="{EFABC94E-E2E5-4CAE-A8AA-1EF32912B5B5}"/>
    <cellStyle name="Comma 2 2 2 2 5 5" xfId="2452" xr:uid="{27F1E418-1ACB-4E1D-920D-2D4080A66AB7}"/>
    <cellStyle name="Comma 2 2 2 2 5 5 2" xfId="5531" xr:uid="{5573CF2A-261A-4EAB-8122-E450D393A236}"/>
    <cellStyle name="Comma 2 2 2 2 5 5 2 2" xfId="14584" xr:uid="{16955B09-D715-40C4-8A51-55470FA8F88F}"/>
    <cellStyle name="Comma 2 2 2 2 5 5 2 2 2" xfId="32694" xr:uid="{64F39B8E-6688-4F6A-949B-FAD2BB174213}"/>
    <cellStyle name="Comma 2 2 2 2 5 5 2 3" xfId="23641" xr:uid="{03BC8697-63FE-4553-9780-AF1225778487}"/>
    <cellStyle name="Comma 2 2 2 2 5 5 3" xfId="8545" xr:uid="{B7A39FAC-8E58-44EB-8370-AB6507DC8A16}"/>
    <cellStyle name="Comma 2 2 2 2 5 5 3 2" xfId="17598" xr:uid="{B9062792-DAD1-4402-8E07-A62ABB1183D1}"/>
    <cellStyle name="Comma 2 2 2 2 5 5 3 2 2" xfId="35708" xr:uid="{21242CD1-6FD6-4233-9A81-E406AE92AC5E}"/>
    <cellStyle name="Comma 2 2 2 2 5 5 3 3" xfId="26655" xr:uid="{CB5224D3-981A-4469-A10A-C44095E1D0F2}"/>
    <cellStyle name="Comma 2 2 2 2 5 5 4" xfId="11566" xr:uid="{AAC1F90A-D475-4E51-89CD-7912EF9E0076}"/>
    <cellStyle name="Comma 2 2 2 2 5 5 4 2" xfId="29676" xr:uid="{6D964B88-21E5-404A-9F80-6B0A02DD9A4D}"/>
    <cellStyle name="Comma 2 2 2 2 5 5 5" xfId="20623" xr:uid="{F4EF2D10-B4D2-49EF-9282-82D8A9F447FF}"/>
    <cellStyle name="Comma 2 2 2 2 5 6" xfId="3522" xr:uid="{9E584F5E-50B7-40B3-BFBD-E87C0503F931}"/>
    <cellStyle name="Comma 2 2 2 2 5 6 2" xfId="12575" xr:uid="{CB27E76E-C80A-4E46-AE39-F112D87A2C8D}"/>
    <cellStyle name="Comma 2 2 2 2 5 6 2 2" xfId="30685" xr:uid="{2EE8E535-1758-4AD9-8D76-84CA2BFD7095}"/>
    <cellStyle name="Comma 2 2 2 2 5 6 3" xfId="21632" xr:uid="{BFF0052B-A37C-447D-A6CF-F46E5FCA81C9}"/>
    <cellStyle name="Comma 2 2 2 2 5 7" xfId="6536" xr:uid="{D54DF22B-3402-481C-B234-21184B09F056}"/>
    <cellStyle name="Comma 2 2 2 2 5 7 2" xfId="15589" xr:uid="{B5C6CF7F-20BE-4AAF-A781-0178E33C8B3E}"/>
    <cellStyle name="Comma 2 2 2 2 5 7 2 2" xfId="33699" xr:uid="{C6D31155-9469-4433-A746-22D85F9C3138}"/>
    <cellStyle name="Comma 2 2 2 2 5 7 3" xfId="24646" xr:uid="{EFF7EC15-F6F2-47C9-ADC4-787C4EDDB8B7}"/>
    <cellStyle name="Comma 2 2 2 2 5 8" xfId="9556" xr:uid="{908C1FDF-F6D6-4C54-AD55-B3905125C53F}"/>
    <cellStyle name="Comma 2 2 2 2 5 8 2" xfId="27666" xr:uid="{79C34DD3-27BE-429A-A6F9-41319656DBB9}"/>
    <cellStyle name="Comma 2 2 2 2 5 9" xfId="18613" xr:uid="{7FF92136-6134-49EF-B702-59F989BFA33B}"/>
    <cellStyle name="Comma 2 2 2 2 6" xfId="694" xr:uid="{5B637E54-F369-4EF3-B180-FD030F95FE83}"/>
    <cellStyle name="Comma 2 2 2 2 6 2" xfId="1698" xr:uid="{C4E5A31F-7C8E-41D1-9FB9-699D8A374C9D}"/>
    <cellStyle name="Comma 2 2 2 2 6 2 2" xfId="4777" xr:uid="{788F2CDD-3A47-4B83-9359-445677FE4621}"/>
    <cellStyle name="Comma 2 2 2 2 6 2 2 2" xfId="13830" xr:uid="{F0AE6DF8-429A-4E0A-B939-334980C7AC08}"/>
    <cellStyle name="Comma 2 2 2 2 6 2 2 2 2" xfId="31940" xr:uid="{128BAF8A-1BA0-453E-8D6C-A290C6DB2ED1}"/>
    <cellStyle name="Comma 2 2 2 2 6 2 2 3" xfId="22887" xr:uid="{DFF42E68-8ACC-40C1-8B0D-8A8216127AFC}"/>
    <cellStyle name="Comma 2 2 2 2 6 2 3" xfId="7791" xr:uid="{99A159B3-83B8-4CBF-A811-B4D6DF1EE9B1}"/>
    <cellStyle name="Comma 2 2 2 2 6 2 3 2" xfId="16844" xr:uid="{A697C887-ED8C-4E5C-A0D4-7EAACC56761C}"/>
    <cellStyle name="Comma 2 2 2 2 6 2 3 2 2" xfId="34954" xr:uid="{D2D3C858-B63B-4E28-B0CE-DE83DA12F13E}"/>
    <cellStyle name="Comma 2 2 2 2 6 2 3 3" xfId="25901" xr:uid="{BD4F733C-2AD2-4F5A-87E7-9ABA0D7E595E}"/>
    <cellStyle name="Comma 2 2 2 2 6 2 4" xfId="10812" xr:uid="{311A9A06-3520-48A5-A41B-8C57EBFF1B82}"/>
    <cellStyle name="Comma 2 2 2 2 6 2 4 2" xfId="28922" xr:uid="{88E04254-3453-478A-878F-57FC26C136C3}"/>
    <cellStyle name="Comma 2 2 2 2 6 2 5" xfId="19869" xr:uid="{55F161A3-1600-43D9-82B4-66CC8E91A650}"/>
    <cellStyle name="Comma 2 2 2 2 6 3" xfId="2702" xr:uid="{999E1501-88B3-4CC7-B5BA-2BE64D1571A3}"/>
    <cellStyle name="Comma 2 2 2 2 6 3 2" xfId="5781" xr:uid="{EB5841CC-8EB0-4DAC-B362-5242DC27AEDC}"/>
    <cellStyle name="Comma 2 2 2 2 6 3 2 2" xfId="14834" xr:uid="{17B38932-E9E1-4B21-AE7F-9F7DEB7DFA4B}"/>
    <cellStyle name="Comma 2 2 2 2 6 3 2 2 2" xfId="32944" xr:uid="{4BF1C13F-5E67-4891-B112-B61ADBB5C18B}"/>
    <cellStyle name="Comma 2 2 2 2 6 3 2 3" xfId="23891" xr:uid="{F586C64F-658B-4A33-B7C5-78B9CEC49E34}"/>
    <cellStyle name="Comma 2 2 2 2 6 3 3" xfId="8795" xr:uid="{F343821A-5980-40F6-9C10-6C5071BF1640}"/>
    <cellStyle name="Comma 2 2 2 2 6 3 3 2" xfId="17848" xr:uid="{E5839950-5278-42B9-86EB-412D73504F25}"/>
    <cellStyle name="Comma 2 2 2 2 6 3 3 2 2" xfId="35958" xr:uid="{00B6C248-2836-4A75-8991-0D734EDB48DC}"/>
    <cellStyle name="Comma 2 2 2 2 6 3 3 3" xfId="26905" xr:uid="{F6FE8197-A1A1-41AE-822D-1681F4879623}"/>
    <cellStyle name="Comma 2 2 2 2 6 3 4" xfId="11816" xr:uid="{C3C2DAC2-DDFD-4681-8D2B-197D246E77A5}"/>
    <cellStyle name="Comma 2 2 2 2 6 3 4 2" xfId="29926" xr:uid="{BAB04A9B-0713-42C4-9B73-71AA2AA2ED38}"/>
    <cellStyle name="Comma 2 2 2 2 6 3 5" xfId="20873" xr:uid="{278EC0D0-39F9-4BE4-AC23-8441C9F77F48}"/>
    <cellStyle name="Comma 2 2 2 2 6 4" xfId="3773" xr:uid="{D492C845-F604-43A6-803F-DF64AA3D023A}"/>
    <cellStyle name="Comma 2 2 2 2 6 4 2" xfId="12826" xr:uid="{2D556240-1B19-4893-9107-408A6B31208A}"/>
    <cellStyle name="Comma 2 2 2 2 6 4 2 2" xfId="30936" xr:uid="{C0F6FF40-B8F5-4F30-A777-FA180BE2E76A}"/>
    <cellStyle name="Comma 2 2 2 2 6 4 3" xfId="21883" xr:uid="{475323C3-5B26-44E9-A561-A2F330236FC3}"/>
    <cellStyle name="Comma 2 2 2 2 6 5" xfId="6787" xr:uid="{0AA6362B-6F2C-41A2-A5C7-999A7C9BEA6C}"/>
    <cellStyle name="Comma 2 2 2 2 6 5 2" xfId="15840" xr:uid="{84B6AF6E-655E-4C81-8371-6557242275A8}"/>
    <cellStyle name="Comma 2 2 2 2 6 5 2 2" xfId="33950" xr:uid="{EAA4B989-04C9-4E2D-B28A-4312B302E734}"/>
    <cellStyle name="Comma 2 2 2 2 6 5 3" xfId="24897" xr:uid="{C5808B4A-0572-46AD-A6AF-CD1EC4FA75F9}"/>
    <cellStyle name="Comma 2 2 2 2 6 6" xfId="9808" xr:uid="{42BF36B2-11C2-4F62-9058-4324EAAA64E2}"/>
    <cellStyle name="Comma 2 2 2 2 6 6 2" xfId="27918" xr:uid="{C25D12CB-4343-4FC1-A689-C7DD3CE9BF2E}"/>
    <cellStyle name="Comma 2 2 2 2 6 7" xfId="18865" xr:uid="{55CE54B4-5338-47DB-9F24-E42F1EB948F7}"/>
    <cellStyle name="Comma 2 2 2 2 7" xfId="695" xr:uid="{6FE0C8AA-258C-45A2-B07C-31A3CD86ECCC}"/>
    <cellStyle name="Comma 2 2 2 2 7 2" xfId="1699" xr:uid="{FB21BCC5-4F20-49C1-AF6F-AA8D3A79A1D7}"/>
    <cellStyle name="Comma 2 2 2 2 7 2 2" xfId="4778" xr:uid="{4E7F5C83-D14C-43AA-9856-43F8BA636190}"/>
    <cellStyle name="Comma 2 2 2 2 7 2 2 2" xfId="13831" xr:uid="{86F5F544-3426-46A7-9226-9960B892E418}"/>
    <cellStyle name="Comma 2 2 2 2 7 2 2 2 2" xfId="31941" xr:uid="{2DF9C7E9-D292-4C71-A580-72762027F1FC}"/>
    <cellStyle name="Comma 2 2 2 2 7 2 2 3" xfId="22888" xr:uid="{FF10D3F6-5DCF-4185-B33A-ABB9CFF8CFD2}"/>
    <cellStyle name="Comma 2 2 2 2 7 2 3" xfId="7792" xr:uid="{003CB9E7-5899-4B13-B21F-80F45B078F34}"/>
    <cellStyle name="Comma 2 2 2 2 7 2 3 2" xfId="16845" xr:uid="{F1856163-EFE8-4B59-8810-671EE2770436}"/>
    <cellStyle name="Comma 2 2 2 2 7 2 3 2 2" xfId="34955" xr:uid="{7EE88AB0-354D-480F-B520-8DADF23DDFFB}"/>
    <cellStyle name="Comma 2 2 2 2 7 2 3 3" xfId="25902" xr:uid="{3832EB18-9E5E-413D-9E34-144542F6C684}"/>
    <cellStyle name="Comma 2 2 2 2 7 2 4" xfId="10813" xr:uid="{6171230B-A734-4B8F-97F8-94834033E1BB}"/>
    <cellStyle name="Comma 2 2 2 2 7 2 4 2" xfId="28923" xr:uid="{48BCF73F-78EA-48A9-9E9D-A083CB33D7F9}"/>
    <cellStyle name="Comma 2 2 2 2 7 2 5" xfId="19870" xr:uid="{FCD6F0B7-A599-458C-9B56-EEBA09941F1D}"/>
    <cellStyle name="Comma 2 2 2 2 7 3" xfId="2703" xr:uid="{CB82EA5F-3FA4-476A-86D9-037012EBA563}"/>
    <cellStyle name="Comma 2 2 2 2 7 3 2" xfId="5782" xr:uid="{2EDE483F-6BDD-43DB-ACA5-A806511C9AF7}"/>
    <cellStyle name="Comma 2 2 2 2 7 3 2 2" xfId="14835" xr:uid="{072F5570-1452-4A6F-A3B0-34F38C58DC33}"/>
    <cellStyle name="Comma 2 2 2 2 7 3 2 2 2" xfId="32945" xr:uid="{89FB2E82-29DB-4DEE-83E3-EDAB237E7970}"/>
    <cellStyle name="Comma 2 2 2 2 7 3 2 3" xfId="23892" xr:uid="{59AF0141-57AA-4AD5-87EA-98B295B48ADB}"/>
    <cellStyle name="Comma 2 2 2 2 7 3 3" xfId="8796" xr:uid="{6210149A-D307-4493-AC10-AAA7282CBEA7}"/>
    <cellStyle name="Comma 2 2 2 2 7 3 3 2" xfId="17849" xr:uid="{1A38CFEA-8F1A-4FD3-8F45-31DDBE5034F2}"/>
    <cellStyle name="Comma 2 2 2 2 7 3 3 2 2" xfId="35959" xr:uid="{7914B022-587C-4965-9DE8-79B9F1363C74}"/>
    <cellStyle name="Comma 2 2 2 2 7 3 3 3" xfId="26906" xr:uid="{68079211-B6D4-4377-BB3B-0815D81014CB}"/>
    <cellStyle name="Comma 2 2 2 2 7 3 4" xfId="11817" xr:uid="{ADAAA74F-286D-41C4-95C6-A125848CD1BC}"/>
    <cellStyle name="Comma 2 2 2 2 7 3 4 2" xfId="29927" xr:uid="{EA850B81-C67E-4435-B846-FD98D73A654E}"/>
    <cellStyle name="Comma 2 2 2 2 7 3 5" xfId="20874" xr:uid="{533AF4AA-14DC-4135-911A-CEC5321D7F80}"/>
    <cellStyle name="Comma 2 2 2 2 7 4" xfId="3774" xr:uid="{C6B96D49-7EEE-416C-9467-0F2994035EEE}"/>
    <cellStyle name="Comma 2 2 2 2 7 4 2" xfId="12827" xr:uid="{2EBD44B6-F0E2-46BF-8F94-5366970716A3}"/>
    <cellStyle name="Comma 2 2 2 2 7 4 2 2" xfId="30937" xr:uid="{97D0770E-5417-43B3-B9DA-9F7888E0335F}"/>
    <cellStyle name="Comma 2 2 2 2 7 4 3" xfId="21884" xr:uid="{93B2B215-9138-4081-96BF-262849E4485E}"/>
    <cellStyle name="Comma 2 2 2 2 7 5" xfId="6788" xr:uid="{E7A0BDE8-AC76-41FF-BDC1-CCAED8569D33}"/>
    <cellStyle name="Comma 2 2 2 2 7 5 2" xfId="15841" xr:uid="{60A4EC9B-E929-4EB1-8165-F71EDCC9DB41}"/>
    <cellStyle name="Comma 2 2 2 2 7 5 2 2" xfId="33951" xr:uid="{F2367DD9-177D-460F-93AE-DD785EEDD6CC}"/>
    <cellStyle name="Comma 2 2 2 2 7 5 3" xfId="24898" xr:uid="{98C6D75F-A7BC-40EB-A5E6-406503A5B77B}"/>
    <cellStyle name="Comma 2 2 2 2 7 6" xfId="9809" xr:uid="{F7570219-6266-45C0-B7D3-99FED5F87F3A}"/>
    <cellStyle name="Comma 2 2 2 2 7 6 2" xfId="27919" xr:uid="{E6FDC2DC-4D92-42E3-A479-F19E52DD6EE6}"/>
    <cellStyle name="Comma 2 2 2 2 7 7" xfId="18866" xr:uid="{E7EF56D7-3695-45D9-81B5-FEABE31EE339}"/>
    <cellStyle name="Comma 2 2 2 2 8" xfId="1277" xr:uid="{D2527D82-D8E6-4DFD-90FE-C14889180608}"/>
    <cellStyle name="Comma 2 2 2 2 8 2" xfId="4356" xr:uid="{9D5B6C4B-C06D-4773-B3EE-B800B1350736}"/>
    <cellStyle name="Comma 2 2 2 2 8 2 2" xfId="13409" xr:uid="{F912E5DD-D00A-4912-95C6-34E7215F3222}"/>
    <cellStyle name="Comma 2 2 2 2 8 2 2 2" xfId="31519" xr:uid="{7870EE1B-A410-4547-B5FC-46B179515F32}"/>
    <cellStyle name="Comma 2 2 2 2 8 2 3" xfId="22466" xr:uid="{912DAEB0-27B2-41E2-8B25-E7437109DFF9}"/>
    <cellStyle name="Comma 2 2 2 2 8 3" xfId="7370" xr:uid="{A20A3C6C-1B4C-4F71-9D5C-0BAC7FB96AEB}"/>
    <cellStyle name="Comma 2 2 2 2 8 3 2" xfId="16423" xr:uid="{B1D03B91-279D-4879-85BA-684AC5032E41}"/>
    <cellStyle name="Comma 2 2 2 2 8 3 2 2" xfId="34533" xr:uid="{9EBFF077-5A2C-4C36-B05B-F0B48F7E3A11}"/>
    <cellStyle name="Comma 2 2 2 2 8 3 3" xfId="25480" xr:uid="{87A0B625-E19A-47A8-875E-1B1A7BDE9FBC}"/>
    <cellStyle name="Comma 2 2 2 2 8 4" xfId="10391" xr:uid="{FAAF6332-9115-4A50-94E9-ECB1CC846518}"/>
    <cellStyle name="Comma 2 2 2 2 8 4 2" xfId="28501" xr:uid="{F85AE903-0A1F-46E7-B2EA-9A858288A52A}"/>
    <cellStyle name="Comma 2 2 2 2 8 5" xfId="19448" xr:uid="{13FA3BE4-FA03-4627-B34A-CAF38FEB4202}"/>
    <cellStyle name="Comma 2 2 2 2 9" xfId="2281" xr:uid="{FAF6F12D-C066-4BED-8BBF-0E297957402D}"/>
    <cellStyle name="Comma 2 2 2 2 9 2" xfId="5360" xr:uid="{4B411500-16BE-429C-9E79-CEB219CA8424}"/>
    <cellStyle name="Comma 2 2 2 2 9 2 2" xfId="14413" xr:uid="{EFC21D5A-1659-45F4-899E-8039D50255B8}"/>
    <cellStyle name="Comma 2 2 2 2 9 2 2 2" xfId="32523" xr:uid="{B3C03657-376F-4ECD-A7F4-AA1CDF7DE921}"/>
    <cellStyle name="Comma 2 2 2 2 9 2 3" xfId="23470" xr:uid="{01A57A6F-9BB3-43F5-A9D6-31D8897FC5FB}"/>
    <cellStyle name="Comma 2 2 2 2 9 3" xfId="8374" xr:uid="{D4DD5692-B66B-419C-90F8-26ABFF42259A}"/>
    <cellStyle name="Comma 2 2 2 2 9 3 2" xfId="17427" xr:uid="{F6DE1DEA-4D98-4512-8F14-F78B3F0D8C51}"/>
    <cellStyle name="Comma 2 2 2 2 9 3 2 2" xfId="35537" xr:uid="{7421F8AD-03D8-42D6-AD2C-16BAF161838C}"/>
    <cellStyle name="Comma 2 2 2 2 9 3 3" xfId="26484" xr:uid="{0C9D5054-3470-44B5-812A-BFE6C69A0ED5}"/>
    <cellStyle name="Comma 2 2 2 2 9 4" xfId="11395" xr:uid="{47E98649-A86F-4252-86C5-85A61D7E9DFE}"/>
    <cellStyle name="Comma 2 2 2 2 9 4 2" xfId="29505" xr:uid="{558A5469-CCE7-4DA8-99AB-666451410DC1}"/>
    <cellStyle name="Comma 2 2 2 2 9 5" xfId="20452" xr:uid="{2BB53D96-2B47-409A-B4A4-DAC96A1502E0}"/>
    <cellStyle name="Comma 2 2 2 3" xfId="128" xr:uid="{3722734F-B407-4140-8DC6-9BF7C6C73010}"/>
    <cellStyle name="Comma 2 2 2 3 10" xfId="6380" xr:uid="{AAA76989-F5A1-4724-8303-89485EAD66F0}"/>
    <cellStyle name="Comma 2 2 2 3 10 2" xfId="15433" xr:uid="{197EEC43-58FA-4CA1-84E0-A20924495FC6}"/>
    <cellStyle name="Comma 2 2 2 3 10 2 2" xfId="33543" xr:uid="{CF1D8A19-1F07-4E90-A486-A037F47CBA2F}"/>
    <cellStyle name="Comma 2 2 2 3 10 3" xfId="24490" xr:uid="{A799AACA-B3B9-4A08-B4C3-F06EDFB041A3}"/>
    <cellStyle name="Comma 2 2 2 3 11" xfId="9400" xr:uid="{55EA59B9-D3A2-41FB-83F0-016D7E94D725}"/>
    <cellStyle name="Comma 2 2 2 3 11 2" xfId="27510" xr:uid="{99E93836-AD79-4F82-9C32-51BE7576632F}"/>
    <cellStyle name="Comma 2 2 2 3 12" xfId="18457" xr:uid="{598504EB-BDF6-4E14-A18B-002D6010FE46}"/>
    <cellStyle name="Comma 2 2 2 3 2" xfId="220" xr:uid="{64B86D04-D139-447B-B1BC-1B3282F480C1}"/>
    <cellStyle name="Comma 2 2 2 3 2 10" xfId="18496" xr:uid="{C92CABFC-AF4E-441F-B7DE-98C5D64F518F}"/>
    <cellStyle name="Comma 2 2 2 3 2 2" xfId="495" xr:uid="{E1916B07-9357-43DB-9EDA-CFF01BD3EF60}"/>
    <cellStyle name="Comma 2 2 2 3 2 2 2" xfId="696" xr:uid="{4EE61059-6FA1-433F-9763-8030E6704F78}"/>
    <cellStyle name="Comma 2 2 2 3 2 2 2 2" xfId="1700" xr:uid="{784706D7-9F2F-4F0A-A7A6-3D6EA62313FD}"/>
    <cellStyle name="Comma 2 2 2 3 2 2 2 2 2" xfId="4779" xr:uid="{DF07642B-82D3-4B15-AE7A-7C9F2F5F3A56}"/>
    <cellStyle name="Comma 2 2 2 3 2 2 2 2 2 2" xfId="13832" xr:uid="{46FE464C-57E3-4167-BFCF-383787D55D8C}"/>
    <cellStyle name="Comma 2 2 2 3 2 2 2 2 2 2 2" xfId="31942" xr:uid="{246C0A0B-BCB3-40DC-93AF-25C0E6CFF21A}"/>
    <cellStyle name="Comma 2 2 2 3 2 2 2 2 2 3" xfId="22889" xr:uid="{EB6D688A-542E-4168-A340-44C03FD2D972}"/>
    <cellStyle name="Comma 2 2 2 3 2 2 2 2 3" xfId="7793" xr:uid="{FF4D905B-9543-4027-BD8E-487091718F4E}"/>
    <cellStyle name="Comma 2 2 2 3 2 2 2 2 3 2" xfId="16846" xr:uid="{E0938465-7A67-42BC-A7A4-4E6BB6B2B46C}"/>
    <cellStyle name="Comma 2 2 2 3 2 2 2 2 3 2 2" xfId="34956" xr:uid="{DDEF4E29-8018-498C-B91A-B08059BD49B4}"/>
    <cellStyle name="Comma 2 2 2 3 2 2 2 2 3 3" xfId="25903" xr:uid="{7AF07103-B823-427E-8BFB-6B06A2C96940}"/>
    <cellStyle name="Comma 2 2 2 3 2 2 2 2 4" xfId="10814" xr:uid="{5248C21D-629B-4661-B9C1-AF24F3A320DA}"/>
    <cellStyle name="Comma 2 2 2 3 2 2 2 2 4 2" xfId="28924" xr:uid="{12DD35FF-1AC2-4295-9233-CD01B9CC9950}"/>
    <cellStyle name="Comma 2 2 2 3 2 2 2 2 5" xfId="19871" xr:uid="{F6F1B522-4DAE-43BA-B56E-05B094310BFB}"/>
    <cellStyle name="Comma 2 2 2 3 2 2 2 3" xfId="2704" xr:uid="{69F0CB68-C326-4AB1-ACA6-EF90E542D6E7}"/>
    <cellStyle name="Comma 2 2 2 3 2 2 2 3 2" xfId="5783" xr:uid="{B749F2D0-6A4C-436A-A394-D7190C882B18}"/>
    <cellStyle name="Comma 2 2 2 3 2 2 2 3 2 2" xfId="14836" xr:uid="{8EB8722E-58EE-4B48-8177-2ED408DAE0CB}"/>
    <cellStyle name="Comma 2 2 2 3 2 2 2 3 2 2 2" xfId="32946" xr:uid="{C35754B6-87BC-4E60-A0BB-003DF68E9899}"/>
    <cellStyle name="Comma 2 2 2 3 2 2 2 3 2 3" xfId="23893" xr:uid="{394F01B9-D7F1-43EF-9F3D-5B75BA33E616}"/>
    <cellStyle name="Comma 2 2 2 3 2 2 2 3 3" xfId="8797" xr:uid="{1984CC92-B88E-4879-9A2D-0B8D89B3F29B}"/>
    <cellStyle name="Comma 2 2 2 3 2 2 2 3 3 2" xfId="17850" xr:uid="{1A68CF04-F690-4467-9FE0-FAAF61834AC1}"/>
    <cellStyle name="Comma 2 2 2 3 2 2 2 3 3 2 2" xfId="35960" xr:uid="{62082C26-D070-448D-83B1-D76B8CE654F1}"/>
    <cellStyle name="Comma 2 2 2 3 2 2 2 3 3 3" xfId="26907" xr:uid="{DD4336B4-4E84-4D6D-8414-242E6D6332AB}"/>
    <cellStyle name="Comma 2 2 2 3 2 2 2 3 4" xfId="11818" xr:uid="{4D96BB0D-26F7-4BC1-84C4-F79CA38F8BAE}"/>
    <cellStyle name="Comma 2 2 2 3 2 2 2 3 4 2" xfId="29928" xr:uid="{C029B588-1119-4F61-AAA6-76C9B2C6FFFB}"/>
    <cellStyle name="Comma 2 2 2 3 2 2 2 3 5" xfId="20875" xr:uid="{F38F6937-143D-482B-8ABB-A5BCF4C569D0}"/>
    <cellStyle name="Comma 2 2 2 3 2 2 2 4" xfId="3775" xr:uid="{7029BD29-A2FB-4266-921F-02204694D54E}"/>
    <cellStyle name="Comma 2 2 2 3 2 2 2 4 2" xfId="12828" xr:uid="{C7FA2A1C-DD9B-459A-992F-B7CED7EEEBF9}"/>
    <cellStyle name="Comma 2 2 2 3 2 2 2 4 2 2" xfId="30938" xr:uid="{BFDB5019-7271-44FE-96BB-A28445B6BD00}"/>
    <cellStyle name="Comma 2 2 2 3 2 2 2 4 3" xfId="21885" xr:uid="{D30C724E-E144-4CEB-A8F6-1413486C6FC7}"/>
    <cellStyle name="Comma 2 2 2 3 2 2 2 5" xfId="6789" xr:uid="{BCE5D6A2-4C71-4A9C-B266-5DF6A44F6CFC}"/>
    <cellStyle name="Comma 2 2 2 3 2 2 2 5 2" xfId="15842" xr:uid="{08650416-7ADB-45BB-AC18-68240A820718}"/>
    <cellStyle name="Comma 2 2 2 3 2 2 2 5 2 2" xfId="33952" xr:uid="{C8D32823-EF72-4439-9B92-AE6D76B4A0C5}"/>
    <cellStyle name="Comma 2 2 2 3 2 2 2 5 3" xfId="24899" xr:uid="{8E2D02FA-49B4-427E-A092-3E5651356CF5}"/>
    <cellStyle name="Comma 2 2 2 3 2 2 2 6" xfId="9810" xr:uid="{B675F8A8-4573-4D14-9925-0281B1A77051}"/>
    <cellStyle name="Comma 2 2 2 3 2 2 2 6 2" xfId="27920" xr:uid="{DF5C6AB1-7D93-4C7A-BED7-9D1CE91D9730}"/>
    <cellStyle name="Comma 2 2 2 3 2 2 2 7" xfId="18867" xr:uid="{5DDA709C-2937-47FE-88B7-9F8A3C83D15C}"/>
    <cellStyle name="Comma 2 2 2 3 2 2 3" xfId="697" xr:uid="{341479AB-F3FE-4934-9BB6-9755669F4B47}"/>
    <cellStyle name="Comma 2 2 2 3 2 2 3 2" xfId="1701" xr:uid="{7D78A1E6-48C4-4E76-AC75-D64678913B1E}"/>
    <cellStyle name="Comma 2 2 2 3 2 2 3 2 2" xfId="4780" xr:uid="{10BE514E-79DC-4146-B3AF-EFFFBE58CCC5}"/>
    <cellStyle name="Comma 2 2 2 3 2 2 3 2 2 2" xfId="13833" xr:uid="{CEA8978C-DC51-4A6C-B405-9DA3B6AC5A82}"/>
    <cellStyle name="Comma 2 2 2 3 2 2 3 2 2 2 2" xfId="31943" xr:uid="{4CC9D235-7F90-4188-A46E-DE5F2A1AB2A6}"/>
    <cellStyle name="Comma 2 2 2 3 2 2 3 2 2 3" xfId="22890" xr:uid="{764CA0B7-53F4-4DE8-8B78-8D90805CD494}"/>
    <cellStyle name="Comma 2 2 2 3 2 2 3 2 3" xfId="7794" xr:uid="{6339EC1B-9904-4FDA-B722-4CE49845112A}"/>
    <cellStyle name="Comma 2 2 2 3 2 2 3 2 3 2" xfId="16847" xr:uid="{8527A181-ECE3-42AE-83DE-24D66F9BB36C}"/>
    <cellStyle name="Comma 2 2 2 3 2 2 3 2 3 2 2" xfId="34957" xr:uid="{EEB476E0-B22D-4B04-990E-C546F5268D99}"/>
    <cellStyle name="Comma 2 2 2 3 2 2 3 2 3 3" xfId="25904" xr:uid="{8905F080-0B61-4592-A1A6-9621886A0026}"/>
    <cellStyle name="Comma 2 2 2 3 2 2 3 2 4" xfId="10815" xr:uid="{328518EA-BA4A-405E-AF27-80EE17E82B60}"/>
    <cellStyle name="Comma 2 2 2 3 2 2 3 2 4 2" xfId="28925" xr:uid="{B528DDB7-D29C-44C0-BD2A-F710D4C89130}"/>
    <cellStyle name="Comma 2 2 2 3 2 2 3 2 5" xfId="19872" xr:uid="{1D3D38ED-C9D1-45F2-B4FA-24E826A1D884}"/>
    <cellStyle name="Comma 2 2 2 3 2 2 3 3" xfId="2705" xr:uid="{B236F540-6FEF-4366-8ABB-E74827238409}"/>
    <cellStyle name="Comma 2 2 2 3 2 2 3 3 2" xfId="5784" xr:uid="{DFDD653C-13C2-41B7-84BB-BD8E59BB3F7F}"/>
    <cellStyle name="Comma 2 2 2 3 2 2 3 3 2 2" xfId="14837" xr:uid="{AC27BE9B-CBE4-4EC8-BB74-E2EC4772C101}"/>
    <cellStyle name="Comma 2 2 2 3 2 2 3 3 2 2 2" xfId="32947" xr:uid="{E3950FFD-79BA-46F6-ADE0-89D878E9D6CC}"/>
    <cellStyle name="Comma 2 2 2 3 2 2 3 3 2 3" xfId="23894" xr:uid="{EEA7C186-8DB8-4D7D-8AFF-B1DC265D46CA}"/>
    <cellStyle name="Comma 2 2 2 3 2 2 3 3 3" xfId="8798" xr:uid="{0C4DC6C6-4D94-4E65-9462-ED8195334B35}"/>
    <cellStyle name="Comma 2 2 2 3 2 2 3 3 3 2" xfId="17851" xr:uid="{16050208-6AC5-415C-B411-FD6D806CAD5D}"/>
    <cellStyle name="Comma 2 2 2 3 2 2 3 3 3 2 2" xfId="35961" xr:uid="{B9D913F8-E08D-4E97-A874-E412DA1A1EF6}"/>
    <cellStyle name="Comma 2 2 2 3 2 2 3 3 3 3" xfId="26908" xr:uid="{2A61DB57-C7EC-41BE-A337-CF14B3E55B97}"/>
    <cellStyle name="Comma 2 2 2 3 2 2 3 3 4" xfId="11819" xr:uid="{DF5994E0-5B5A-4CCF-951A-D504A95FB2F5}"/>
    <cellStyle name="Comma 2 2 2 3 2 2 3 3 4 2" xfId="29929" xr:uid="{791A3B13-C371-4899-81F7-40542A0D3894}"/>
    <cellStyle name="Comma 2 2 2 3 2 2 3 3 5" xfId="20876" xr:uid="{17E2F903-411E-4210-A1FC-9E0034B771AD}"/>
    <cellStyle name="Comma 2 2 2 3 2 2 3 4" xfId="3776" xr:uid="{BF5DC6E5-FC5F-432D-A109-983DEBCF1701}"/>
    <cellStyle name="Comma 2 2 2 3 2 2 3 4 2" xfId="12829" xr:uid="{6C2ACD1A-834A-4EB7-B612-C9CB08B9C1D4}"/>
    <cellStyle name="Comma 2 2 2 3 2 2 3 4 2 2" xfId="30939" xr:uid="{8A6F08BA-8FBB-4F92-B213-E4D8AE44D5B9}"/>
    <cellStyle name="Comma 2 2 2 3 2 2 3 4 3" xfId="21886" xr:uid="{8AD60879-131F-410A-9EE6-FC2BAFB1B0A7}"/>
    <cellStyle name="Comma 2 2 2 3 2 2 3 5" xfId="6790" xr:uid="{C1597CA8-828C-4428-AA5B-28ED63061F29}"/>
    <cellStyle name="Comma 2 2 2 3 2 2 3 5 2" xfId="15843" xr:uid="{5F362FDC-DED8-47B2-90A3-C7B74B611DF4}"/>
    <cellStyle name="Comma 2 2 2 3 2 2 3 5 2 2" xfId="33953" xr:uid="{1FF85DAC-433E-4E14-875A-A614BE267DB9}"/>
    <cellStyle name="Comma 2 2 2 3 2 2 3 5 3" xfId="24900" xr:uid="{9206965C-B2ED-4791-82FC-98A6AD0C10E7}"/>
    <cellStyle name="Comma 2 2 2 3 2 2 3 6" xfId="9811" xr:uid="{552F5350-2566-4892-93D5-D973A576F987}"/>
    <cellStyle name="Comma 2 2 2 3 2 2 3 6 2" xfId="27921" xr:uid="{75029384-2799-4F91-B6C5-0221B18C6E8D}"/>
    <cellStyle name="Comma 2 2 2 3 2 2 3 7" xfId="18868" xr:uid="{E70E2C0A-3515-4D81-A3A1-D1D77ADB95BF}"/>
    <cellStyle name="Comma 2 2 2 3 2 2 4" xfId="1503" xr:uid="{32EFAC9B-9679-48FD-8D38-E88525DE072B}"/>
    <cellStyle name="Comma 2 2 2 3 2 2 4 2" xfId="4582" xr:uid="{4E4B06CE-3F64-48F7-A4DB-847FE16F59E0}"/>
    <cellStyle name="Comma 2 2 2 3 2 2 4 2 2" xfId="13635" xr:uid="{5508CBE0-64D4-4AEE-B8A5-9EFA6D198A12}"/>
    <cellStyle name="Comma 2 2 2 3 2 2 4 2 2 2" xfId="31745" xr:uid="{7DE36441-204B-42B1-B5D3-C4DCD81D0121}"/>
    <cellStyle name="Comma 2 2 2 3 2 2 4 2 3" xfId="22692" xr:uid="{26A1C5F8-7F74-491E-920A-2BFCBE7933BD}"/>
    <cellStyle name="Comma 2 2 2 3 2 2 4 3" xfId="7596" xr:uid="{975E9BF9-1318-4CF2-8422-14E724557B73}"/>
    <cellStyle name="Comma 2 2 2 3 2 2 4 3 2" xfId="16649" xr:uid="{918EEC56-2BE8-4201-8C16-95A399798EA2}"/>
    <cellStyle name="Comma 2 2 2 3 2 2 4 3 2 2" xfId="34759" xr:uid="{7EC97058-D66D-403C-9E09-31E2050B6784}"/>
    <cellStyle name="Comma 2 2 2 3 2 2 4 3 3" xfId="25706" xr:uid="{9633F92D-5F24-440D-B779-353FAA07F0BB}"/>
    <cellStyle name="Comma 2 2 2 3 2 2 4 4" xfId="10617" xr:uid="{6CB8A391-BF39-4A50-883D-25C7AA546DD1}"/>
    <cellStyle name="Comma 2 2 2 3 2 2 4 4 2" xfId="28727" xr:uid="{05038D39-98C9-441E-8F66-C7372F558A25}"/>
    <cellStyle name="Comma 2 2 2 3 2 2 4 5" xfId="19674" xr:uid="{529091B4-495C-443B-8267-1B7C60C67539}"/>
    <cellStyle name="Comma 2 2 2 3 2 2 5" xfId="2507" xr:uid="{F2FAFF8B-AE8B-48E1-8FFC-013A8EA91E6A}"/>
    <cellStyle name="Comma 2 2 2 3 2 2 5 2" xfId="5586" xr:uid="{079070FD-356D-41C6-B251-4C4E0DC00E9E}"/>
    <cellStyle name="Comma 2 2 2 3 2 2 5 2 2" xfId="14639" xr:uid="{5F119A50-B575-4C06-805E-06F817E23FA8}"/>
    <cellStyle name="Comma 2 2 2 3 2 2 5 2 2 2" xfId="32749" xr:uid="{16E8C119-B9AB-484E-A351-CA041A002798}"/>
    <cellStyle name="Comma 2 2 2 3 2 2 5 2 3" xfId="23696" xr:uid="{E76DF95D-0690-448A-9CE8-801DCAF1A166}"/>
    <cellStyle name="Comma 2 2 2 3 2 2 5 3" xfId="8600" xr:uid="{5418E183-5147-4D55-B3A5-CE32CAC55418}"/>
    <cellStyle name="Comma 2 2 2 3 2 2 5 3 2" xfId="17653" xr:uid="{B7353D58-51F5-4048-A4EA-046E374057F0}"/>
    <cellStyle name="Comma 2 2 2 3 2 2 5 3 2 2" xfId="35763" xr:uid="{9E7269C4-B7C8-4D81-9C59-8F798FF2FDD5}"/>
    <cellStyle name="Comma 2 2 2 3 2 2 5 3 3" xfId="26710" xr:uid="{555C3809-3D62-4599-A1D4-BEF636405DF0}"/>
    <cellStyle name="Comma 2 2 2 3 2 2 5 4" xfId="11621" xr:uid="{70D3F719-86A0-491F-AA43-570AB29D1594}"/>
    <cellStyle name="Comma 2 2 2 3 2 2 5 4 2" xfId="29731" xr:uid="{F3BB72AD-EBC8-46CB-8E91-3D4E237FADEC}"/>
    <cellStyle name="Comma 2 2 2 3 2 2 5 5" xfId="20678" xr:uid="{C8E857D8-4F37-4CEA-97B7-BF9CD579CEFF}"/>
    <cellStyle name="Comma 2 2 2 3 2 2 6" xfId="3577" xr:uid="{E280C5EE-4DD1-41E0-8ECB-5856C1ACDA4E}"/>
    <cellStyle name="Comma 2 2 2 3 2 2 6 2" xfId="12630" xr:uid="{21FA3642-FCCB-4182-8BD4-DF6ED864F0D9}"/>
    <cellStyle name="Comma 2 2 2 3 2 2 6 2 2" xfId="30740" xr:uid="{B68DC995-B2C4-4941-9B34-30C287CB687D}"/>
    <cellStyle name="Comma 2 2 2 3 2 2 6 3" xfId="21687" xr:uid="{32F310BD-88E5-4784-8A60-A381A044A175}"/>
    <cellStyle name="Comma 2 2 2 3 2 2 7" xfId="6591" xr:uid="{9F97BF98-26DF-48F3-8E1F-39A030DC2495}"/>
    <cellStyle name="Comma 2 2 2 3 2 2 7 2" xfId="15644" xr:uid="{D0B8F9DA-DC01-4C3D-95B7-94CD5D30BAF1}"/>
    <cellStyle name="Comma 2 2 2 3 2 2 7 2 2" xfId="33754" xr:uid="{FDC32BE4-3CEC-4D2E-A44D-C507E4BB2B44}"/>
    <cellStyle name="Comma 2 2 2 3 2 2 7 3" xfId="24701" xr:uid="{A79FA8B0-09D5-463A-97A8-565DE9F4BC4C}"/>
    <cellStyle name="Comma 2 2 2 3 2 2 8" xfId="9611" xr:uid="{EF442AA5-418C-4E5B-92A3-A23A31A678C7}"/>
    <cellStyle name="Comma 2 2 2 3 2 2 8 2" xfId="27721" xr:uid="{0BE3163A-6262-4FB1-94CC-049B5E02B4DA}"/>
    <cellStyle name="Comma 2 2 2 3 2 2 9" xfId="18668" xr:uid="{1F7A241B-5439-4313-8BA8-792FE280B44A}"/>
    <cellStyle name="Comma 2 2 2 3 2 3" xfId="698" xr:uid="{003E1DC8-3F18-4DDC-BE8F-14EF15AE2761}"/>
    <cellStyle name="Comma 2 2 2 3 2 3 2" xfId="1702" xr:uid="{D0A52B74-03B6-41CC-B191-72D94BCB0DF9}"/>
    <cellStyle name="Comma 2 2 2 3 2 3 2 2" xfId="4781" xr:uid="{7790C632-48F5-4B25-B537-DBD9B88EBA44}"/>
    <cellStyle name="Comma 2 2 2 3 2 3 2 2 2" xfId="13834" xr:uid="{BED2F127-475B-4A8C-BADE-FCACACAB5050}"/>
    <cellStyle name="Comma 2 2 2 3 2 3 2 2 2 2" xfId="31944" xr:uid="{2FA69C53-E322-4E3F-BD08-8B66DBF3B2B8}"/>
    <cellStyle name="Comma 2 2 2 3 2 3 2 2 3" xfId="22891" xr:uid="{C062DA7D-9ABB-410E-807E-7223C5A1D647}"/>
    <cellStyle name="Comma 2 2 2 3 2 3 2 3" xfId="7795" xr:uid="{B6D52E56-786A-463F-A165-9FD08C6F0D8B}"/>
    <cellStyle name="Comma 2 2 2 3 2 3 2 3 2" xfId="16848" xr:uid="{FDC43607-7D5A-4CC7-855D-266E4722BCD6}"/>
    <cellStyle name="Comma 2 2 2 3 2 3 2 3 2 2" xfId="34958" xr:uid="{EB519275-A432-4711-BF8A-E28B6EF152FD}"/>
    <cellStyle name="Comma 2 2 2 3 2 3 2 3 3" xfId="25905" xr:uid="{C200E062-BD3C-4405-96E8-9DDEA849EF77}"/>
    <cellStyle name="Comma 2 2 2 3 2 3 2 4" xfId="10816" xr:uid="{2CB7CD75-7F0F-4597-AD2E-F9FEDD9A6C9F}"/>
    <cellStyle name="Comma 2 2 2 3 2 3 2 4 2" xfId="28926" xr:uid="{68825158-77B4-45E2-8658-05D8E6F20B07}"/>
    <cellStyle name="Comma 2 2 2 3 2 3 2 5" xfId="19873" xr:uid="{AE9F54D5-F2B9-4CA9-B863-B8B01062D8F4}"/>
    <cellStyle name="Comma 2 2 2 3 2 3 3" xfId="2706" xr:uid="{23B40CD0-420D-4E0C-A369-547A7465EF28}"/>
    <cellStyle name="Comma 2 2 2 3 2 3 3 2" xfId="5785" xr:uid="{D21D84F6-FD05-4BE7-98FF-BF25B2C1FC8A}"/>
    <cellStyle name="Comma 2 2 2 3 2 3 3 2 2" xfId="14838" xr:uid="{1CD17E3B-32E9-4128-86A3-4C22EBC43B56}"/>
    <cellStyle name="Comma 2 2 2 3 2 3 3 2 2 2" xfId="32948" xr:uid="{16413C96-5A60-4671-8E02-DF958FD0FEF8}"/>
    <cellStyle name="Comma 2 2 2 3 2 3 3 2 3" xfId="23895" xr:uid="{7A368B1B-065A-40A5-A1AE-ECF96797D6E3}"/>
    <cellStyle name="Comma 2 2 2 3 2 3 3 3" xfId="8799" xr:uid="{DDA22306-0449-4EC5-90E0-895BC258F542}"/>
    <cellStyle name="Comma 2 2 2 3 2 3 3 3 2" xfId="17852" xr:uid="{AA8D79A5-0312-438D-9D58-01023FCE3463}"/>
    <cellStyle name="Comma 2 2 2 3 2 3 3 3 2 2" xfId="35962" xr:uid="{ECD8DAC5-8F97-4B9E-8C60-8D98CCAE5176}"/>
    <cellStyle name="Comma 2 2 2 3 2 3 3 3 3" xfId="26909" xr:uid="{DA45B5B8-7661-421A-A4FB-D537401EE484}"/>
    <cellStyle name="Comma 2 2 2 3 2 3 3 4" xfId="11820" xr:uid="{830FF7FB-68BC-4C2F-BFD3-AA283984E8C4}"/>
    <cellStyle name="Comma 2 2 2 3 2 3 3 4 2" xfId="29930" xr:uid="{170BE997-47D3-4DBD-97F9-B06BA60FAD7D}"/>
    <cellStyle name="Comma 2 2 2 3 2 3 3 5" xfId="20877" xr:uid="{712E8467-AF2A-4548-9438-698C8BD6DA86}"/>
    <cellStyle name="Comma 2 2 2 3 2 3 4" xfId="3777" xr:uid="{C1878075-918E-45A9-BEF1-FF507E4D77BF}"/>
    <cellStyle name="Comma 2 2 2 3 2 3 4 2" xfId="12830" xr:uid="{AA03F1C1-A77E-48EC-B1E5-79B714604ED3}"/>
    <cellStyle name="Comma 2 2 2 3 2 3 4 2 2" xfId="30940" xr:uid="{A44CCD25-9465-44D7-B7C5-384A6DAD0715}"/>
    <cellStyle name="Comma 2 2 2 3 2 3 4 3" xfId="21887" xr:uid="{138FE92F-2760-4822-BAFC-DB5DEBC63403}"/>
    <cellStyle name="Comma 2 2 2 3 2 3 5" xfId="6791" xr:uid="{1DB3859D-023F-47AF-B37F-04ADECF2F0E9}"/>
    <cellStyle name="Comma 2 2 2 3 2 3 5 2" xfId="15844" xr:uid="{A95DC6A0-31F0-4449-9F94-6C7A119BBC39}"/>
    <cellStyle name="Comma 2 2 2 3 2 3 5 2 2" xfId="33954" xr:uid="{1DEC0FD6-1D7D-40E4-8877-FA8E0759FF53}"/>
    <cellStyle name="Comma 2 2 2 3 2 3 5 3" xfId="24901" xr:uid="{169F9504-6102-4A8C-816F-D7FF4D6D8921}"/>
    <cellStyle name="Comma 2 2 2 3 2 3 6" xfId="9812" xr:uid="{B8CA2D42-8053-4A2C-A92C-2EA0F875134E}"/>
    <cellStyle name="Comma 2 2 2 3 2 3 6 2" xfId="27922" xr:uid="{B7E50F0C-4965-4AC7-94EA-C00F69B73ADD}"/>
    <cellStyle name="Comma 2 2 2 3 2 3 7" xfId="18869" xr:uid="{762BBF55-B740-4A62-8E7F-5F5EF2DEAFD3}"/>
    <cellStyle name="Comma 2 2 2 3 2 4" xfId="699" xr:uid="{DFBA2391-B54C-4295-BF1E-B543D32F1636}"/>
    <cellStyle name="Comma 2 2 2 3 2 4 2" xfId="1703" xr:uid="{12A0C6BD-3C62-4A94-9156-4580F0328D05}"/>
    <cellStyle name="Comma 2 2 2 3 2 4 2 2" xfId="4782" xr:uid="{107EF380-D702-4EC3-A6BA-79DB90D265A1}"/>
    <cellStyle name="Comma 2 2 2 3 2 4 2 2 2" xfId="13835" xr:uid="{03635834-CED7-4C1E-AAE3-65738642C784}"/>
    <cellStyle name="Comma 2 2 2 3 2 4 2 2 2 2" xfId="31945" xr:uid="{974520EB-1F34-43EB-A5F4-338B73844CB5}"/>
    <cellStyle name="Comma 2 2 2 3 2 4 2 2 3" xfId="22892" xr:uid="{15318399-AE68-4663-8C31-DA1C9D2E7AE9}"/>
    <cellStyle name="Comma 2 2 2 3 2 4 2 3" xfId="7796" xr:uid="{4020BF87-9D05-4718-9A03-33F17414B676}"/>
    <cellStyle name="Comma 2 2 2 3 2 4 2 3 2" xfId="16849" xr:uid="{AE77E98B-0A48-491E-89D0-6D5AC25F4708}"/>
    <cellStyle name="Comma 2 2 2 3 2 4 2 3 2 2" xfId="34959" xr:uid="{2B63238C-491C-49AE-B8BE-304AEB54E58C}"/>
    <cellStyle name="Comma 2 2 2 3 2 4 2 3 3" xfId="25906" xr:uid="{89EE0D17-4FAB-4AE4-AB87-F439A6D8FC00}"/>
    <cellStyle name="Comma 2 2 2 3 2 4 2 4" xfId="10817" xr:uid="{5BB471BE-96F5-4BAA-AB2F-82838500B366}"/>
    <cellStyle name="Comma 2 2 2 3 2 4 2 4 2" xfId="28927" xr:uid="{0054FA07-B09A-4973-9F2A-750A7A4DD2F8}"/>
    <cellStyle name="Comma 2 2 2 3 2 4 2 5" xfId="19874" xr:uid="{A979FB03-2C5E-4380-B497-835ECA3B9326}"/>
    <cellStyle name="Comma 2 2 2 3 2 4 3" xfId="2707" xr:uid="{1D30FED3-FA06-4465-B869-A18EC1CCACFE}"/>
    <cellStyle name="Comma 2 2 2 3 2 4 3 2" xfId="5786" xr:uid="{D7DA8FD8-738A-4BE9-A06C-27DDE511AC33}"/>
    <cellStyle name="Comma 2 2 2 3 2 4 3 2 2" xfId="14839" xr:uid="{03FA2900-FB91-4371-A676-E351A8DE6141}"/>
    <cellStyle name="Comma 2 2 2 3 2 4 3 2 2 2" xfId="32949" xr:uid="{C77532F4-8D85-43AA-A09F-F93AAC6C999A}"/>
    <cellStyle name="Comma 2 2 2 3 2 4 3 2 3" xfId="23896" xr:uid="{735E1B86-D156-4D7E-867E-84D9FE6F5437}"/>
    <cellStyle name="Comma 2 2 2 3 2 4 3 3" xfId="8800" xr:uid="{3337BD41-C7B9-4CD1-9BAA-F14C80B9E1DF}"/>
    <cellStyle name="Comma 2 2 2 3 2 4 3 3 2" xfId="17853" xr:uid="{73BE6D11-D343-4892-9110-0347D4D9040B}"/>
    <cellStyle name="Comma 2 2 2 3 2 4 3 3 2 2" xfId="35963" xr:uid="{5E0A3918-9CEB-4332-8730-2CDEDB0551EA}"/>
    <cellStyle name="Comma 2 2 2 3 2 4 3 3 3" xfId="26910" xr:uid="{2C5FAC94-F79F-4800-B261-45068CC35147}"/>
    <cellStyle name="Comma 2 2 2 3 2 4 3 4" xfId="11821" xr:uid="{2CB8CD72-30AB-467B-902B-8378B86712DF}"/>
    <cellStyle name="Comma 2 2 2 3 2 4 3 4 2" xfId="29931" xr:uid="{FFA07EF1-8F9A-4C61-805C-52685286CA4E}"/>
    <cellStyle name="Comma 2 2 2 3 2 4 3 5" xfId="20878" xr:uid="{226C6C68-458F-4D24-B9AD-7837BAB7A713}"/>
    <cellStyle name="Comma 2 2 2 3 2 4 4" xfId="3778" xr:uid="{E44039E9-1A0B-4069-BE7E-56295A364E36}"/>
    <cellStyle name="Comma 2 2 2 3 2 4 4 2" xfId="12831" xr:uid="{3026DF85-4FDA-4903-BA66-67BC2445472F}"/>
    <cellStyle name="Comma 2 2 2 3 2 4 4 2 2" xfId="30941" xr:uid="{640A44D9-5407-455B-978B-0509627ABEC7}"/>
    <cellStyle name="Comma 2 2 2 3 2 4 4 3" xfId="21888" xr:uid="{7D5E2068-AEB6-4056-ABBE-D0D2052F3130}"/>
    <cellStyle name="Comma 2 2 2 3 2 4 5" xfId="6792" xr:uid="{4E9E1701-AE45-4183-B992-86F8454EC1C8}"/>
    <cellStyle name="Comma 2 2 2 3 2 4 5 2" xfId="15845" xr:uid="{A28D3B42-2A95-47DE-B019-5911CA517492}"/>
    <cellStyle name="Comma 2 2 2 3 2 4 5 2 2" xfId="33955" xr:uid="{C6BD7776-464C-4F94-839E-39DDBD562444}"/>
    <cellStyle name="Comma 2 2 2 3 2 4 5 3" xfId="24902" xr:uid="{B572F211-BB9C-426D-A093-38819C872650}"/>
    <cellStyle name="Comma 2 2 2 3 2 4 6" xfId="9813" xr:uid="{8746D08E-3608-4448-994C-240E1D8A54C1}"/>
    <cellStyle name="Comma 2 2 2 3 2 4 6 2" xfId="27923" xr:uid="{EABACCAF-03C0-4282-87F9-61D8230E2942}"/>
    <cellStyle name="Comma 2 2 2 3 2 4 7" xfId="18870" xr:uid="{C1ACEFB1-7B69-40FF-BED4-A1135D026575}"/>
    <cellStyle name="Comma 2 2 2 3 2 5" xfId="1332" xr:uid="{47E86AD5-4206-49BA-AAF3-6E97836C9664}"/>
    <cellStyle name="Comma 2 2 2 3 2 5 2" xfId="4411" xr:uid="{B1C4DCDC-DDD1-46C5-962E-7858EA7FE066}"/>
    <cellStyle name="Comma 2 2 2 3 2 5 2 2" xfId="13464" xr:uid="{699560DF-4350-4A21-A5BE-D3023AF5471E}"/>
    <cellStyle name="Comma 2 2 2 3 2 5 2 2 2" xfId="31574" xr:uid="{29879A78-5CA0-4356-90D3-267A6AA7C4E0}"/>
    <cellStyle name="Comma 2 2 2 3 2 5 2 3" xfId="22521" xr:uid="{A0F47171-53CC-475A-9EF9-1653F386D907}"/>
    <cellStyle name="Comma 2 2 2 3 2 5 3" xfId="7425" xr:uid="{53BFDB44-9E85-4BB2-B2E6-0DC1B9D35E36}"/>
    <cellStyle name="Comma 2 2 2 3 2 5 3 2" xfId="16478" xr:uid="{72BB2928-9BBD-4DC8-9B05-01E0507BECA4}"/>
    <cellStyle name="Comma 2 2 2 3 2 5 3 2 2" xfId="34588" xr:uid="{D61CB4FA-693D-4C48-B69A-8C220A350E1E}"/>
    <cellStyle name="Comma 2 2 2 3 2 5 3 3" xfId="25535" xr:uid="{E2812E13-17B0-4D0F-A944-FCC9A53ED99A}"/>
    <cellStyle name="Comma 2 2 2 3 2 5 4" xfId="10446" xr:uid="{83F35F36-920C-487E-8BD4-E95F39654CAC}"/>
    <cellStyle name="Comma 2 2 2 3 2 5 4 2" xfId="28556" xr:uid="{C3A94D5C-3A01-44AF-9787-435C23D03751}"/>
    <cellStyle name="Comma 2 2 2 3 2 5 5" xfId="19503" xr:uid="{A07F7409-AF84-4A76-B9B7-E6B2ACC8A28F}"/>
    <cellStyle name="Comma 2 2 2 3 2 6" xfId="2336" xr:uid="{97900E15-3C69-4FBF-9779-2F21768F6CAA}"/>
    <cellStyle name="Comma 2 2 2 3 2 6 2" xfId="5415" xr:uid="{C8771AC6-424A-4465-A1D9-191EE218A6A8}"/>
    <cellStyle name="Comma 2 2 2 3 2 6 2 2" xfId="14468" xr:uid="{21E0D2F1-408D-4A4E-BF2B-C46CA4F67F39}"/>
    <cellStyle name="Comma 2 2 2 3 2 6 2 2 2" xfId="32578" xr:uid="{ABF8CA86-BF0F-4517-B3F3-A00A27DEF2C6}"/>
    <cellStyle name="Comma 2 2 2 3 2 6 2 3" xfId="23525" xr:uid="{6DC6E980-2E01-4E87-A494-3B53CA9F4D1E}"/>
    <cellStyle name="Comma 2 2 2 3 2 6 3" xfId="8429" xr:uid="{20FA886A-CDD3-4B5A-9269-988E62B3513D}"/>
    <cellStyle name="Comma 2 2 2 3 2 6 3 2" xfId="17482" xr:uid="{134DD241-97D3-4D8D-8F49-0A4230CA4409}"/>
    <cellStyle name="Comma 2 2 2 3 2 6 3 2 2" xfId="35592" xr:uid="{541F163A-2B04-4A84-8CD7-9E61B6F8E863}"/>
    <cellStyle name="Comma 2 2 2 3 2 6 3 3" xfId="26539" xr:uid="{CE4DE60C-A7DB-455E-8F99-8ADA851B6742}"/>
    <cellStyle name="Comma 2 2 2 3 2 6 4" xfId="11450" xr:uid="{6E77C707-2C82-4521-95C7-6C9EA875DCEB}"/>
    <cellStyle name="Comma 2 2 2 3 2 6 4 2" xfId="29560" xr:uid="{CEB9BE10-D9DA-4AF4-9B9F-E03CAD837B7E}"/>
    <cellStyle name="Comma 2 2 2 3 2 6 5" xfId="20507" xr:uid="{0C542ED6-6E71-4567-A46B-F038707A5993}"/>
    <cellStyle name="Comma 2 2 2 3 2 7" xfId="3405" xr:uid="{7C505BCA-FCA7-47D1-9111-415B78264304}"/>
    <cellStyle name="Comma 2 2 2 3 2 7 2" xfId="12458" xr:uid="{37916377-227A-4193-9816-B6F121B3EDAC}"/>
    <cellStyle name="Comma 2 2 2 3 2 7 2 2" xfId="30568" xr:uid="{00528CEE-C5BB-4511-811F-5E53ECFA0C36}"/>
    <cellStyle name="Comma 2 2 2 3 2 7 3" xfId="21515" xr:uid="{0CF371C1-E55C-4D72-817E-0A1B30F2602B}"/>
    <cellStyle name="Comma 2 2 2 3 2 8" xfId="6419" xr:uid="{61A7F51F-20F8-491E-8FC5-9AEF2FDF6F52}"/>
    <cellStyle name="Comma 2 2 2 3 2 8 2" xfId="15472" xr:uid="{D3B42C98-CE77-4129-BC5F-42AAD22FC3D3}"/>
    <cellStyle name="Comma 2 2 2 3 2 8 2 2" xfId="33582" xr:uid="{725F2288-6CCA-46E0-9184-FFA677963D80}"/>
    <cellStyle name="Comma 2 2 2 3 2 8 3" xfId="24529" xr:uid="{B4A82ACA-2B53-4531-A56C-D7449010EB8D}"/>
    <cellStyle name="Comma 2 2 2 3 2 9" xfId="9439" xr:uid="{D5AED9E7-639B-4FAD-A691-9B50D42B08C6}"/>
    <cellStyle name="Comma 2 2 2 3 2 9 2" xfId="27549" xr:uid="{7163CF1B-6939-48FB-BAEE-E12577AABBF7}"/>
    <cellStyle name="Comma 2 2 2 3 3" xfId="337" xr:uid="{481B45F8-D229-4E84-BC6E-0DA67A86A184}"/>
    <cellStyle name="Comma 2 2 2 3 3 10" xfId="18535" xr:uid="{19459F19-5DAA-42FF-8395-189532C0F8CB}"/>
    <cellStyle name="Comma 2 2 2 3 3 2" xfId="535" xr:uid="{1F0E849B-4F5D-4D7A-873D-31776F7FD9F2}"/>
    <cellStyle name="Comma 2 2 2 3 3 2 2" xfId="700" xr:uid="{F350F3AA-1538-4970-A03F-A8D6B92F3678}"/>
    <cellStyle name="Comma 2 2 2 3 3 2 2 2" xfId="1704" xr:uid="{AA077581-30E6-4050-B583-5243C582EC1B}"/>
    <cellStyle name="Comma 2 2 2 3 3 2 2 2 2" xfId="4783" xr:uid="{1C1D06AE-55D9-42CF-91E9-CC197097E6C1}"/>
    <cellStyle name="Comma 2 2 2 3 3 2 2 2 2 2" xfId="13836" xr:uid="{236CD310-DD0F-4164-B507-8563827418CE}"/>
    <cellStyle name="Comma 2 2 2 3 3 2 2 2 2 2 2" xfId="31946" xr:uid="{CD1798C0-7268-4B27-9613-826B43F1D397}"/>
    <cellStyle name="Comma 2 2 2 3 3 2 2 2 2 3" xfId="22893" xr:uid="{A9C2B558-671F-458D-B13A-C962152A8C8A}"/>
    <cellStyle name="Comma 2 2 2 3 3 2 2 2 3" xfId="7797" xr:uid="{51DA3EAA-2F3C-40A2-9970-B7876B79B02B}"/>
    <cellStyle name="Comma 2 2 2 3 3 2 2 2 3 2" xfId="16850" xr:uid="{D1213A6B-A843-47E9-9351-BFD0F76B5183}"/>
    <cellStyle name="Comma 2 2 2 3 3 2 2 2 3 2 2" xfId="34960" xr:uid="{4753F418-6881-4063-8F27-23642B41AA0F}"/>
    <cellStyle name="Comma 2 2 2 3 3 2 2 2 3 3" xfId="25907" xr:uid="{1CCB6363-89A7-4736-8A8D-FEE9FF1B08C9}"/>
    <cellStyle name="Comma 2 2 2 3 3 2 2 2 4" xfId="10818" xr:uid="{26BD7005-301F-4585-AA12-92569D65B0F6}"/>
    <cellStyle name="Comma 2 2 2 3 3 2 2 2 4 2" xfId="28928" xr:uid="{85B27F8A-4A5D-470E-8C37-4011CE59D6CF}"/>
    <cellStyle name="Comma 2 2 2 3 3 2 2 2 5" xfId="19875" xr:uid="{5E78D609-8F00-4068-9A0B-DFF47FDE3E05}"/>
    <cellStyle name="Comma 2 2 2 3 3 2 2 3" xfId="2708" xr:uid="{A0386A8F-DCEE-4378-8C71-F973692ED853}"/>
    <cellStyle name="Comma 2 2 2 3 3 2 2 3 2" xfId="5787" xr:uid="{0CE6B8A3-291A-416D-ADB7-D60433276ABC}"/>
    <cellStyle name="Comma 2 2 2 3 3 2 2 3 2 2" xfId="14840" xr:uid="{CDEEB1FE-E734-402C-9624-2F2685382BA4}"/>
    <cellStyle name="Comma 2 2 2 3 3 2 2 3 2 2 2" xfId="32950" xr:uid="{4FF5552E-882D-42C6-8030-CA96247A3EA3}"/>
    <cellStyle name="Comma 2 2 2 3 3 2 2 3 2 3" xfId="23897" xr:uid="{C23347FB-FD0B-40CC-ACCB-FD3A19A55C0B}"/>
    <cellStyle name="Comma 2 2 2 3 3 2 2 3 3" xfId="8801" xr:uid="{0B265CE7-31BB-49AC-96E5-832F66DAAF6D}"/>
    <cellStyle name="Comma 2 2 2 3 3 2 2 3 3 2" xfId="17854" xr:uid="{2EBC115C-F39A-4961-A066-75AD6491DA5D}"/>
    <cellStyle name="Comma 2 2 2 3 3 2 2 3 3 2 2" xfId="35964" xr:uid="{AA3E1A94-8C2D-4019-B81F-607286DD0AE2}"/>
    <cellStyle name="Comma 2 2 2 3 3 2 2 3 3 3" xfId="26911" xr:uid="{0C102628-B078-4800-B35B-5DEC7523D668}"/>
    <cellStyle name="Comma 2 2 2 3 3 2 2 3 4" xfId="11822" xr:uid="{9A18A5E6-1788-4DD3-AFE0-7BB189B34B86}"/>
    <cellStyle name="Comma 2 2 2 3 3 2 2 3 4 2" xfId="29932" xr:uid="{9FF40099-98B4-4468-AA1A-7C375EF95B61}"/>
    <cellStyle name="Comma 2 2 2 3 3 2 2 3 5" xfId="20879" xr:uid="{E87DB52D-0E05-4159-B2A2-AA62DABA3D7B}"/>
    <cellStyle name="Comma 2 2 2 3 3 2 2 4" xfId="3779" xr:uid="{97F7D82A-8454-426C-A62B-41A177F7513F}"/>
    <cellStyle name="Comma 2 2 2 3 3 2 2 4 2" xfId="12832" xr:uid="{6A70D8A2-11CA-46EA-A2DB-8EB3E55F0EC5}"/>
    <cellStyle name="Comma 2 2 2 3 3 2 2 4 2 2" xfId="30942" xr:uid="{445FB9D6-1BF6-4614-A87B-C1D19510BBE1}"/>
    <cellStyle name="Comma 2 2 2 3 3 2 2 4 3" xfId="21889" xr:uid="{70AF12F5-7DAA-4233-9CA1-35458A587CF6}"/>
    <cellStyle name="Comma 2 2 2 3 3 2 2 5" xfId="6793" xr:uid="{35C27530-3816-4675-9A7F-2D9B320144BB}"/>
    <cellStyle name="Comma 2 2 2 3 3 2 2 5 2" xfId="15846" xr:uid="{C7CEF8B0-2C50-427F-903D-BEF12487A855}"/>
    <cellStyle name="Comma 2 2 2 3 3 2 2 5 2 2" xfId="33956" xr:uid="{EE024480-5112-4FC1-98BC-C65554C083B3}"/>
    <cellStyle name="Comma 2 2 2 3 3 2 2 5 3" xfId="24903" xr:uid="{F7256618-4B32-49A6-97B1-7A7DE5D52608}"/>
    <cellStyle name="Comma 2 2 2 3 3 2 2 6" xfId="9814" xr:uid="{AC6524CE-3E3A-422B-BE35-263A8A1E9E7A}"/>
    <cellStyle name="Comma 2 2 2 3 3 2 2 6 2" xfId="27924" xr:uid="{9C1FD49B-2388-4CDA-803E-7C3D567C2C36}"/>
    <cellStyle name="Comma 2 2 2 3 3 2 2 7" xfId="18871" xr:uid="{B7361E4F-2C87-4D51-A807-E736FB583014}"/>
    <cellStyle name="Comma 2 2 2 3 3 2 3" xfId="701" xr:uid="{DE200333-E564-47DC-85DC-838CDFAB2BE3}"/>
    <cellStyle name="Comma 2 2 2 3 3 2 3 2" xfId="1705" xr:uid="{48E73A9A-8464-4538-B719-67D8D2DE96CC}"/>
    <cellStyle name="Comma 2 2 2 3 3 2 3 2 2" xfId="4784" xr:uid="{5EB7F320-67D4-43F3-99E8-BB22339C62BA}"/>
    <cellStyle name="Comma 2 2 2 3 3 2 3 2 2 2" xfId="13837" xr:uid="{1EFAC7DF-07D9-4F40-A246-CECC559F0D26}"/>
    <cellStyle name="Comma 2 2 2 3 3 2 3 2 2 2 2" xfId="31947" xr:uid="{9EF4464B-9C75-498A-83FC-C892CAD36EBE}"/>
    <cellStyle name="Comma 2 2 2 3 3 2 3 2 2 3" xfId="22894" xr:uid="{EC587748-B8A1-4DED-82C6-F9D3748C6397}"/>
    <cellStyle name="Comma 2 2 2 3 3 2 3 2 3" xfId="7798" xr:uid="{C99A78E5-21CF-4DCE-AAB5-D38C725E3B58}"/>
    <cellStyle name="Comma 2 2 2 3 3 2 3 2 3 2" xfId="16851" xr:uid="{F6619565-7AD0-4D9E-A789-FCE080D9F54D}"/>
    <cellStyle name="Comma 2 2 2 3 3 2 3 2 3 2 2" xfId="34961" xr:uid="{50686591-1A74-41A7-B17D-2384B225380E}"/>
    <cellStyle name="Comma 2 2 2 3 3 2 3 2 3 3" xfId="25908" xr:uid="{4F2ACD70-4BEC-4ACE-9274-FCA8E79F1523}"/>
    <cellStyle name="Comma 2 2 2 3 3 2 3 2 4" xfId="10819" xr:uid="{811328F9-B8CE-4D38-8B3D-EF91C7C6801F}"/>
    <cellStyle name="Comma 2 2 2 3 3 2 3 2 4 2" xfId="28929" xr:uid="{3FD1EABD-0A36-465A-B662-9BAA21B613C9}"/>
    <cellStyle name="Comma 2 2 2 3 3 2 3 2 5" xfId="19876" xr:uid="{81C3E044-023C-4AFD-9EFF-2F53AA44E2A5}"/>
    <cellStyle name="Comma 2 2 2 3 3 2 3 3" xfId="2709" xr:uid="{7BC88764-DA0F-4585-A8BF-92F1F9E7D971}"/>
    <cellStyle name="Comma 2 2 2 3 3 2 3 3 2" xfId="5788" xr:uid="{CBCEA324-B2D2-47DE-A3FD-482E1CB498A1}"/>
    <cellStyle name="Comma 2 2 2 3 3 2 3 3 2 2" xfId="14841" xr:uid="{99F33116-C0F7-49D5-A2F8-380EF631DBA3}"/>
    <cellStyle name="Comma 2 2 2 3 3 2 3 3 2 2 2" xfId="32951" xr:uid="{A8D430B7-209A-41B8-8F8D-6BEDD26A2C2B}"/>
    <cellStyle name="Comma 2 2 2 3 3 2 3 3 2 3" xfId="23898" xr:uid="{9914C211-ADE8-4E93-A9A8-336432421254}"/>
    <cellStyle name="Comma 2 2 2 3 3 2 3 3 3" xfId="8802" xr:uid="{747C8724-4988-410C-97A3-54B7413D5272}"/>
    <cellStyle name="Comma 2 2 2 3 3 2 3 3 3 2" xfId="17855" xr:uid="{B5F1CBC5-02F9-49F6-B08B-0731D063A163}"/>
    <cellStyle name="Comma 2 2 2 3 3 2 3 3 3 2 2" xfId="35965" xr:uid="{24B8A439-A07E-4F72-A132-6CC68782CA91}"/>
    <cellStyle name="Comma 2 2 2 3 3 2 3 3 3 3" xfId="26912" xr:uid="{EDB83E9E-C594-467D-9216-1D2D376B7D01}"/>
    <cellStyle name="Comma 2 2 2 3 3 2 3 3 4" xfId="11823" xr:uid="{CC993AE7-7022-4833-91DE-C5B6C01065C0}"/>
    <cellStyle name="Comma 2 2 2 3 3 2 3 3 4 2" xfId="29933" xr:uid="{7BF16A89-188A-46A4-A146-A62F6C1E540E}"/>
    <cellStyle name="Comma 2 2 2 3 3 2 3 3 5" xfId="20880" xr:uid="{2BD849B1-F289-4C93-9255-FF4C66339B13}"/>
    <cellStyle name="Comma 2 2 2 3 3 2 3 4" xfId="3780" xr:uid="{23D27B26-D4EB-461D-8103-161DA17DFC2B}"/>
    <cellStyle name="Comma 2 2 2 3 3 2 3 4 2" xfId="12833" xr:uid="{E4747873-516D-4F7F-BB6D-DA44D2A12BB3}"/>
    <cellStyle name="Comma 2 2 2 3 3 2 3 4 2 2" xfId="30943" xr:uid="{9A3C522A-34A2-4AC4-9D57-8185608645F2}"/>
    <cellStyle name="Comma 2 2 2 3 3 2 3 4 3" xfId="21890" xr:uid="{D5A634FF-CE59-4F59-9DAC-BE1EDCF1F898}"/>
    <cellStyle name="Comma 2 2 2 3 3 2 3 5" xfId="6794" xr:uid="{A2DB16F0-ECC5-4C8A-B63F-2010F01135F6}"/>
    <cellStyle name="Comma 2 2 2 3 3 2 3 5 2" xfId="15847" xr:uid="{15F60335-6688-47C3-AF65-FE0B0A97DD28}"/>
    <cellStyle name="Comma 2 2 2 3 3 2 3 5 2 2" xfId="33957" xr:uid="{3A5F3A7C-169A-4037-B035-19BC4CDB0D14}"/>
    <cellStyle name="Comma 2 2 2 3 3 2 3 5 3" xfId="24904" xr:uid="{9988BF0B-3955-4CD7-AD9F-71FB79069E2D}"/>
    <cellStyle name="Comma 2 2 2 3 3 2 3 6" xfId="9815" xr:uid="{A08A0F43-E413-4167-8CA6-890CC9BE136E}"/>
    <cellStyle name="Comma 2 2 2 3 3 2 3 6 2" xfId="27925" xr:uid="{4B8AFF4F-85C9-4FEA-9C70-EB22F5EE0541}"/>
    <cellStyle name="Comma 2 2 2 3 3 2 3 7" xfId="18872" xr:uid="{B360C49C-D671-44A2-86C1-B95A8DE64AE5}"/>
    <cellStyle name="Comma 2 2 2 3 3 2 4" xfId="1542" xr:uid="{1278F6A4-D85B-4037-8CD3-B5D117A2497E}"/>
    <cellStyle name="Comma 2 2 2 3 3 2 4 2" xfId="4621" xr:uid="{6D27BB94-21E8-43F9-BACE-7A95AE6171A5}"/>
    <cellStyle name="Comma 2 2 2 3 3 2 4 2 2" xfId="13674" xr:uid="{B9DDC6FD-D1C7-4A07-9621-AB12B402DBEF}"/>
    <cellStyle name="Comma 2 2 2 3 3 2 4 2 2 2" xfId="31784" xr:uid="{14C55121-2707-4C1E-8B97-3CE467506CF7}"/>
    <cellStyle name="Comma 2 2 2 3 3 2 4 2 3" xfId="22731" xr:uid="{FCE5DE91-184A-4AED-B4D8-50383ABE33EE}"/>
    <cellStyle name="Comma 2 2 2 3 3 2 4 3" xfId="7635" xr:uid="{9ED9ED07-3E3E-4FC4-A1CC-C074D37D409B}"/>
    <cellStyle name="Comma 2 2 2 3 3 2 4 3 2" xfId="16688" xr:uid="{E3AF8491-715E-458B-9AFD-FF86EE5EA9B3}"/>
    <cellStyle name="Comma 2 2 2 3 3 2 4 3 2 2" xfId="34798" xr:uid="{0810C6E4-6552-4D9D-997E-89D3B43946FD}"/>
    <cellStyle name="Comma 2 2 2 3 3 2 4 3 3" xfId="25745" xr:uid="{4663DCBD-9856-4395-8785-22C53DA128F0}"/>
    <cellStyle name="Comma 2 2 2 3 3 2 4 4" xfId="10656" xr:uid="{83D62C15-FE43-4663-AA9B-0C19ACCEFA73}"/>
    <cellStyle name="Comma 2 2 2 3 3 2 4 4 2" xfId="28766" xr:uid="{3535DD3C-233C-4C7E-87B3-DECEDC6ADA10}"/>
    <cellStyle name="Comma 2 2 2 3 3 2 4 5" xfId="19713" xr:uid="{05468D1F-29B7-4343-AEA6-281B25F92FE0}"/>
    <cellStyle name="Comma 2 2 2 3 3 2 5" xfId="2546" xr:uid="{4C805B4E-C6A8-4E06-A3D6-83432B4AF01D}"/>
    <cellStyle name="Comma 2 2 2 3 3 2 5 2" xfId="5625" xr:uid="{72D245C6-5FC9-4780-9E53-882597AAD9E6}"/>
    <cellStyle name="Comma 2 2 2 3 3 2 5 2 2" xfId="14678" xr:uid="{2BED6FEE-6019-4755-8213-25A45357BCFA}"/>
    <cellStyle name="Comma 2 2 2 3 3 2 5 2 2 2" xfId="32788" xr:uid="{F0ECA9D0-A4A4-4858-888A-7F08E27F324A}"/>
    <cellStyle name="Comma 2 2 2 3 3 2 5 2 3" xfId="23735" xr:uid="{EFCC7F15-1430-473F-BFA4-A2BB620E9E24}"/>
    <cellStyle name="Comma 2 2 2 3 3 2 5 3" xfId="8639" xr:uid="{6A8CDA11-AAF4-4F9E-8D55-DA7E8816BFD8}"/>
    <cellStyle name="Comma 2 2 2 3 3 2 5 3 2" xfId="17692" xr:uid="{F8C82967-7DC9-4895-9AFF-D06DFD99B32B}"/>
    <cellStyle name="Comma 2 2 2 3 3 2 5 3 2 2" xfId="35802" xr:uid="{F2CC07CD-1573-439A-8301-1990CCC08DB8}"/>
    <cellStyle name="Comma 2 2 2 3 3 2 5 3 3" xfId="26749" xr:uid="{F89E7D1D-76BB-4240-BC90-807207436A51}"/>
    <cellStyle name="Comma 2 2 2 3 3 2 5 4" xfId="11660" xr:uid="{8953CBC7-5267-4D70-9614-DE3CB16BE013}"/>
    <cellStyle name="Comma 2 2 2 3 3 2 5 4 2" xfId="29770" xr:uid="{07047B2B-E1D1-43A1-81A2-24FE689AA3DE}"/>
    <cellStyle name="Comma 2 2 2 3 3 2 5 5" xfId="20717" xr:uid="{E4333D6A-8A87-4E5B-B89F-D4F5F76C9FF6}"/>
    <cellStyle name="Comma 2 2 2 3 3 2 6" xfId="3616" xr:uid="{8601E8E9-04FD-4212-83AD-A34BEC2B3995}"/>
    <cellStyle name="Comma 2 2 2 3 3 2 6 2" xfId="12669" xr:uid="{690C42EC-9740-4DE6-9C19-15E1A70F26F8}"/>
    <cellStyle name="Comma 2 2 2 3 3 2 6 2 2" xfId="30779" xr:uid="{B639256A-D6AD-4988-AE59-EA29DECB72BC}"/>
    <cellStyle name="Comma 2 2 2 3 3 2 6 3" xfId="21726" xr:uid="{508B9034-A57A-47D5-A876-2FFE26AE801A}"/>
    <cellStyle name="Comma 2 2 2 3 3 2 7" xfId="6630" xr:uid="{7CD9C86D-2597-4B65-9897-78D45F0B9B43}"/>
    <cellStyle name="Comma 2 2 2 3 3 2 7 2" xfId="15683" xr:uid="{104F52D4-27C8-49C8-B757-DD584AE543B3}"/>
    <cellStyle name="Comma 2 2 2 3 3 2 7 2 2" xfId="33793" xr:uid="{08478CC4-984B-4601-98EF-73E59AE43993}"/>
    <cellStyle name="Comma 2 2 2 3 3 2 7 3" xfId="24740" xr:uid="{7E01935E-A3A0-4E5A-8E66-A75AE3B0B5DE}"/>
    <cellStyle name="Comma 2 2 2 3 3 2 8" xfId="9650" xr:uid="{6AAAF454-49BE-4640-8767-DE08E0D572DB}"/>
    <cellStyle name="Comma 2 2 2 3 3 2 8 2" xfId="27760" xr:uid="{FE3129FC-A9E3-4612-A270-1701DBD0521F}"/>
    <cellStyle name="Comma 2 2 2 3 3 2 9" xfId="18707" xr:uid="{3071238C-8B93-4AA1-9544-61422E555ECC}"/>
    <cellStyle name="Comma 2 2 2 3 3 3" xfId="702" xr:uid="{24D1CFB5-623A-4378-A014-4193F5C94242}"/>
    <cellStyle name="Comma 2 2 2 3 3 3 2" xfId="1706" xr:uid="{B8392177-1EE4-4DAF-A281-17BBF8497D15}"/>
    <cellStyle name="Comma 2 2 2 3 3 3 2 2" xfId="4785" xr:uid="{7E27A56F-2D98-4AF4-AF90-7615C515B6CA}"/>
    <cellStyle name="Comma 2 2 2 3 3 3 2 2 2" xfId="13838" xr:uid="{6AA91873-AF5F-4EBA-AD6D-E810F8027D88}"/>
    <cellStyle name="Comma 2 2 2 3 3 3 2 2 2 2" xfId="31948" xr:uid="{28282671-8044-437E-96A9-E9D370403D57}"/>
    <cellStyle name="Comma 2 2 2 3 3 3 2 2 3" xfId="22895" xr:uid="{440DFF88-D026-4895-A862-35DD75CF69DC}"/>
    <cellStyle name="Comma 2 2 2 3 3 3 2 3" xfId="7799" xr:uid="{5131ECB2-9575-47F8-9EAB-F5FF1AE7E6FC}"/>
    <cellStyle name="Comma 2 2 2 3 3 3 2 3 2" xfId="16852" xr:uid="{C7F61A71-8F70-4AC5-A986-6D47C3F66618}"/>
    <cellStyle name="Comma 2 2 2 3 3 3 2 3 2 2" xfId="34962" xr:uid="{47D74819-6F6A-408D-8DB3-2010BBC8B6B3}"/>
    <cellStyle name="Comma 2 2 2 3 3 3 2 3 3" xfId="25909" xr:uid="{FD1B5AF0-43A4-4DC7-B19E-C0924C1F8BAA}"/>
    <cellStyle name="Comma 2 2 2 3 3 3 2 4" xfId="10820" xr:uid="{0E61BE07-FB78-40B9-9266-B4FE6B04A174}"/>
    <cellStyle name="Comma 2 2 2 3 3 3 2 4 2" xfId="28930" xr:uid="{01135D06-B31C-46E9-9114-17173A8BFFAF}"/>
    <cellStyle name="Comma 2 2 2 3 3 3 2 5" xfId="19877" xr:uid="{199EBB73-2C8C-4024-AAF4-7280830E7159}"/>
    <cellStyle name="Comma 2 2 2 3 3 3 3" xfId="2710" xr:uid="{92AA1CBE-765F-493C-8E20-4A1D41685BC0}"/>
    <cellStyle name="Comma 2 2 2 3 3 3 3 2" xfId="5789" xr:uid="{B8484EF7-9FFF-41DD-87BA-8A0D81017FDE}"/>
    <cellStyle name="Comma 2 2 2 3 3 3 3 2 2" xfId="14842" xr:uid="{A76F3C88-3E02-4F02-95AB-3ABAF51625AA}"/>
    <cellStyle name="Comma 2 2 2 3 3 3 3 2 2 2" xfId="32952" xr:uid="{426F0F14-697B-4BD6-8C53-DEFA25FBDAF5}"/>
    <cellStyle name="Comma 2 2 2 3 3 3 3 2 3" xfId="23899" xr:uid="{9DAE241E-A08A-4C29-A780-97D5F3A4573A}"/>
    <cellStyle name="Comma 2 2 2 3 3 3 3 3" xfId="8803" xr:uid="{C6E953BB-79F3-4A6B-90F9-CEB9CA901800}"/>
    <cellStyle name="Comma 2 2 2 3 3 3 3 3 2" xfId="17856" xr:uid="{AE163A7F-5299-440E-9DD8-5284024110AB}"/>
    <cellStyle name="Comma 2 2 2 3 3 3 3 3 2 2" xfId="35966" xr:uid="{E56960CE-A579-4101-94CB-12A1AC1D8851}"/>
    <cellStyle name="Comma 2 2 2 3 3 3 3 3 3" xfId="26913" xr:uid="{CB2600CF-6E3C-4ACD-A550-343CFA1C5148}"/>
    <cellStyle name="Comma 2 2 2 3 3 3 3 4" xfId="11824" xr:uid="{912E0A98-B041-4F7C-B79F-FF48F918EF74}"/>
    <cellStyle name="Comma 2 2 2 3 3 3 3 4 2" xfId="29934" xr:uid="{314ECA4C-6455-4240-A9FF-FB765BED4FB0}"/>
    <cellStyle name="Comma 2 2 2 3 3 3 3 5" xfId="20881" xr:uid="{6DD06D45-CC71-44D4-8A0F-521A85BE4EBE}"/>
    <cellStyle name="Comma 2 2 2 3 3 3 4" xfId="3781" xr:uid="{4F47C772-8161-4ECD-A882-2C9B52BEFD50}"/>
    <cellStyle name="Comma 2 2 2 3 3 3 4 2" xfId="12834" xr:uid="{674C7C33-0968-4E66-A77E-B6705001D6EB}"/>
    <cellStyle name="Comma 2 2 2 3 3 3 4 2 2" xfId="30944" xr:uid="{4DA2F040-A176-4937-814E-B5B956507631}"/>
    <cellStyle name="Comma 2 2 2 3 3 3 4 3" xfId="21891" xr:uid="{65F375A8-6FCE-4416-B327-0F72401BA212}"/>
    <cellStyle name="Comma 2 2 2 3 3 3 5" xfId="6795" xr:uid="{4A8B4010-CBF6-48EB-A798-9BAC40BBEF37}"/>
    <cellStyle name="Comma 2 2 2 3 3 3 5 2" xfId="15848" xr:uid="{E8D26541-D571-433E-B6B0-403F3803B372}"/>
    <cellStyle name="Comma 2 2 2 3 3 3 5 2 2" xfId="33958" xr:uid="{A02230A5-5A76-443B-B8A3-23D7D2F81091}"/>
    <cellStyle name="Comma 2 2 2 3 3 3 5 3" xfId="24905" xr:uid="{6865F071-F11A-4BFE-9D13-F968B96D64F7}"/>
    <cellStyle name="Comma 2 2 2 3 3 3 6" xfId="9816" xr:uid="{CBFB6686-D63E-4694-84DD-3379F26790EF}"/>
    <cellStyle name="Comma 2 2 2 3 3 3 6 2" xfId="27926" xr:uid="{64047863-5852-4F59-8BF8-24B1754F466D}"/>
    <cellStyle name="Comma 2 2 2 3 3 3 7" xfId="18873" xr:uid="{0DDD3FBA-7A02-487F-826E-1DE0B63CF46B}"/>
    <cellStyle name="Comma 2 2 2 3 3 4" xfId="703" xr:uid="{AA44FE62-4B33-483F-BF43-028B111AD3D4}"/>
    <cellStyle name="Comma 2 2 2 3 3 4 2" xfId="1707" xr:uid="{398AF098-E5F6-4E7D-A4AE-E3BC41779A14}"/>
    <cellStyle name="Comma 2 2 2 3 3 4 2 2" xfId="4786" xr:uid="{CEDD390C-D88F-4C6B-A6B6-D74B52A425B1}"/>
    <cellStyle name="Comma 2 2 2 3 3 4 2 2 2" xfId="13839" xr:uid="{0A9B57D3-1BDD-4B4C-9329-40521758BAD3}"/>
    <cellStyle name="Comma 2 2 2 3 3 4 2 2 2 2" xfId="31949" xr:uid="{D3D37946-3792-4724-903B-CA5E722DF97B}"/>
    <cellStyle name="Comma 2 2 2 3 3 4 2 2 3" xfId="22896" xr:uid="{5596B60D-5150-4B81-904F-5799C6BAE8B3}"/>
    <cellStyle name="Comma 2 2 2 3 3 4 2 3" xfId="7800" xr:uid="{E42C451A-9EC9-4C71-B154-C63352CB3E4D}"/>
    <cellStyle name="Comma 2 2 2 3 3 4 2 3 2" xfId="16853" xr:uid="{23007BE8-058A-4AF7-970E-71CE2D506C60}"/>
    <cellStyle name="Comma 2 2 2 3 3 4 2 3 2 2" xfId="34963" xr:uid="{86F9573A-5071-4FF6-B82C-4B8CF0FB5C65}"/>
    <cellStyle name="Comma 2 2 2 3 3 4 2 3 3" xfId="25910" xr:uid="{68C65E07-B1D9-4888-B3CF-B4C218551268}"/>
    <cellStyle name="Comma 2 2 2 3 3 4 2 4" xfId="10821" xr:uid="{8D5E9B73-56E2-47D8-A558-AD18D57C4589}"/>
    <cellStyle name="Comma 2 2 2 3 3 4 2 4 2" xfId="28931" xr:uid="{428468D8-12BD-423B-AFFD-D418F82A00BF}"/>
    <cellStyle name="Comma 2 2 2 3 3 4 2 5" xfId="19878" xr:uid="{63C50C93-D273-4879-A9B5-7792EBC96272}"/>
    <cellStyle name="Comma 2 2 2 3 3 4 3" xfId="2711" xr:uid="{0EA5E042-C35E-4DC5-880D-AE6F7B579C35}"/>
    <cellStyle name="Comma 2 2 2 3 3 4 3 2" xfId="5790" xr:uid="{492B75FE-3AE9-467C-9252-61231C71CD94}"/>
    <cellStyle name="Comma 2 2 2 3 3 4 3 2 2" xfId="14843" xr:uid="{31338D36-5A5F-41B0-BFD2-7EF92FE231E4}"/>
    <cellStyle name="Comma 2 2 2 3 3 4 3 2 2 2" xfId="32953" xr:uid="{6B6DA32F-A0A9-4010-8890-F16C7A133337}"/>
    <cellStyle name="Comma 2 2 2 3 3 4 3 2 3" xfId="23900" xr:uid="{8F6876DA-38C6-43D2-ACC4-9C00D30E3D5C}"/>
    <cellStyle name="Comma 2 2 2 3 3 4 3 3" xfId="8804" xr:uid="{C99D8373-D691-4A15-83C1-B6BD1E357C15}"/>
    <cellStyle name="Comma 2 2 2 3 3 4 3 3 2" xfId="17857" xr:uid="{DB3BB16A-A477-4988-8257-84EC98ABDB9A}"/>
    <cellStyle name="Comma 2 2 2 3 3 4 3 3 2 2" xfId="35967" xr:uid="{3573B929-9E3A-4EF1-A383-211AC55C32D3}"/>
    <cellStyle name="Comma 2 2 2 3 3 4 3 3 3" xfId="26914" xr:uid="{C997FEF9-2E4B-44B4-ABF9-F189F865ADF8}"/>
    <cellStyle name="Comma 2 2 2 3 3 4 3 4" xfId="11825" xr:uid="{A0267AB1-72BD-4ED8-9BCC-56A76DF2DAC4}"/>
    <cellStyle name="Comma 2 2 2 3 3 4 3 4 2" xfId="29935" xr:uid="{8461056F-9409-40B0-A03B-EDEFDC5CD3B7}"/>
    <cellStyle name="Comma 2 2 2 3 3 4 3 5" xfId="20882" xr:uid="{C2ADE467-8ECE-48C2-8DE2-E44C6B0CCEF8}"/>
    <cellStyle name="Comma 2 2 2 3 3 4 4" xfId="3782" xr:uid="{C3249451-A3F6-4AD1-8536-438FC881BF66}"/>
    <cellStyle name="Comma 2 2 2 3 3 4 4 2" xfId="12835" xr:uid="{AB92AB1B-5512-4AEE-A599-F3742FA39806}"/>
    <cellStyle name="Comma 2 2 2 3 3 4 4 2 2" xfId="30945" xr:uid="{25C69A14-F15A-4268-ADED-987AF1BBEBB1}"/>
    <cellStyle name="Comma 2 2 2 3 3 4 4 3" xfId="21892" xr:uid="{F6DC4EC8-406F-4CBA-9B07-30F171189151}"/>
    <cellStyle name="Comma 2 2 2 3 3 4 5" xfId="6796" xr:uid="{D18D60E0-6FB0-4276-BBB7-3F0ECA9B99B7}"/>
    <cellStyle name="Comma 2 2 2 3 3 4 5 2" xfId="15849" xr:uid="{07F132D7-6F0B-4C7F-9EC8-52A90CBB230E}"/>
    <cellStyle name="Comma 2 2 2 3 3 4 5 2 2" xfId="33959" xr:uid="{68C765E1-0CF0-450D-A186-7FFAB675165C}"/>
    <cellStyle name="Comma 2 2 2 3 3 4 5 3" xfId="24906" xr:uid="{2E93C7AF-049A-4853-AC28-48BC99F3B492}"/>
    <cellStyle name="Comma 2 2 2 3 3 4 6" xfId="9817" xr:uid="{24C3D062-DDB4-41A4-A214-0F6A731ADFA2}"/>
    <cellStyle name="Comma 2 2 2 3 3 4 6 2" xfId="27927" xr:uid="{A98EDC3B-CF4A-4C65-93FF-9E739EB4FAAB}"/>
    <cellStyle name="Comma 2 2 2 3 3 4 7" xfId="18874" xr:uid="{D1934A0A-58DB-4857-8F00-02326A5664CC}"/>
    <cellStyle name="Comma 2 2 2 3 3 5" xfId="1371" xr:uid="{31392938-7FC6-4117-9A6B-34EDEADB40C0}"/>
    <cellStyle name="Comma 2 2 2 3 3 5 2" xfId="4450" xr:uid="{D1E0A846-E9BB-4F45-B245-AD727DD2FC16}"/>
    <cellStyle name="Comma 2 2 2 3 3 5 2 2" xfId="13503" xr:uid="{17237B94-546A-4434-8591-E0DFD005EB0A}"/>
    <cellStyle name="Comma 2 2 2 3 3 5 2 2 2" xfId="31613" xr:uid="{007948DE-3F15-4209-9A4A-DDC8702808E2}"/>
    <cellStyle name="Comma 2 2 2 3 3 5 2 3" xfId="22560" xr:uid="{B259D1F0-B055-44A6-B671-2831AFA7BBD5}"/>
    <cellStyle name="Comma 2 2 2 3 3 5 3" xfId="7464" xr:uid="{710ECB21-4E3A-470A-8A63-17F283E8B2A7}"/>
    <cellStyle name="Comma 2 2 2 3 3 5 3 2" xfId="16517" xr:uid="{18A87ADC-4DD4-4585-8C6B-C04B4019D5FE}"/>
    <cellStyle name="Comma 2 2 2 3 3 5 3 2 2" xfId="34627" xr:uid="{8C1A5628-99BA-4AFB-A7BC-88E4A7525F61}"/>
    <cellStyle name="Comma 2 2 2 3 3 5 3 3" xfId="25574" xr:uid="{2B9BC428-89F7-481B-A668-84E741D09499}"/>
    <cellStyle name="Comma 2 2 2 3 3 5 4" xfId="10485" xr:uid="{68910869-D6AA-453D-B605-4EC3D12CD6C0}"/>
    <cellStyle name="Comma 2 2 2 3 3 5 4 2" xfId="28595" xr:uid="{40F6A0A9-C69D-474C-B0BC-705AEEF55F19}"/>
    <cellStyle name="Comma 2 2 2 3 3 5 5" xfId="19542" xr:uid="{A59826F6-8A5F-4F46-8214-66A855AFCFE3}"/>
    <cellStyle name="Comma 2 2 2 3 3 6" xfId="2375" xr:uid="{7B4E4150-FC30-4BE7-9F99-239F27F92EF6}"/>
    <cellStyle name="Comma 2 2 2 3 3 6 2" xfId="5454" xr:uid="{DF16DF15-16D5-44E0-8ADA-59303CC09A44}"/>
    <cellStyle name="Comma 2 2 2 3 3 6 2 2" xfId="14507" xr:uid="{9BFF0E63-D57A-4456-894B-21F6088E7E6B}"/>
    <cellStyle name="Comma 2 2 2 3 3 6 2 2 2" xfId="32617" xr:uid="{C1E14109-4640-4FFD-BA21-371B148F1854}"/>
    <cellStyle name="Comma 2 2 2 3 3 6 2 3" xfId="23564" xr:uid="{1078474B-24BC-419D-BDDD-20F6EA497C79}"/>
    <cellStyle name="Comma 2 2 2 3 3 6 3" xfId="8468" xr:uid="{EC6931D8-0D0D-4FAC-B51E-6541A7C7FFD7}"/>
    <cellStyle name="Comma 2 2 2 3 3 6 3 2" xfId="17521" xr:uid="{FEB3BC0C-6B85-4FBC-A2A4-F67CD96E0867}"/>
    <cellStyle name="Comma 2 2 2 3 3 6 3 2 2" xfId="35631" xr:uid="{7795C4BF-9CE1-400D-AEAF-F1EF3EF6E79A}"/>
    <cellStyle name="Comma 2 2 2 3 3 6 3 3" xfId="26578" xr:uid="{39D746B8-AA19-46FD-B019-2F35601DB44B}"/>
    <cellStyle name="Comma 2 2 2 3 3 6 4" xfId="11489" xr:uid="{52475FF3-D624-41C0-BB70-06F59EA45ECC}"/>
    <cellStyle name="Comma 2 2 2 3 3 6 4 2" xfId="29599" xr:uid="{D77DB723-B5D0-42F6-BC2E-44635D7E78B9}"/>
    <cellStyle name="Comma 2 2 2 3 3 6 5" xfId="20546" xr:uid="{453281F8-5D9F-4A84-823A-E315B78E1A6E}"/>
    <cellStyle name="Comma 2 2 2 3 3 7" xfId="3444" xr:uid="{38D8CCE0-6B26-4CE4-B3C4-E224D753E8E5}"/>
    <cellStyle name="Comma 2 2 2 3 3 7 2" xfId="12497" xr:uid="{EA15ADF3-0381-463B-BD43-9D774F922F51}"/>
    <cellStyle name="Comma 2 2 2 3 3 7 2 2" xfId="30607" xr:uid="{8989E8DA-5A7E-40B0-8BEB-8597D36FAF98}"/>
    <cellStyle name="Comma 2 2 2 3 3 7 3" xfId="21554" xr:uid="{9E194492-FAF5-42DB-9368-96A47FFF8A04}"/>
    <cellStyle name="Comma 2 2 2 3 3 8" xfId="6458" xr:uid="{78AB6319-773C-45A3-A0C1-32F84AD975BD}"/>
    <cellStyle name="Comma 2 2 2 3 3 8 2" xfId="15511" xr:uid="{27E92B00-14D9-4FD3-9131-374EF0D43A25}"/>
    <cellStyle name="Comma 2 2 2 3 3 8 2 2" xfId="33621" xr:uid="{61FD65C9-18B0-4C2A-BAF2-1655926EA493}"/>
    <cellStyle name="Comma 2 2 2 3 3 8 3" xfId="24568" xr:uid="{0C5141E3-D284-4593-89FC-281884DE7B37}"/>
    <cellStyle name="Comma 2 2 2 3 3 9" xfId="9478" xr:uid="{A6C339D6-6F56-4765-8D74-CD4F14C8D5BA}"/>
    <cellStyle name="Comma 2 2 2 3 3 9 2" xfId="27588" xr:uid="{25EC904A-2D32-499F-9920-73274DA07773}"/>
    <cellStyle name="Comma 2 2 2 3 4" xfId="455" xr:uid="{7947294F-D57A-41F1-8611-67130C525E43}"/>
    <cellStyle name="Comma 2 2 2 3 4 2" xfId="704" xr:uid="{4F95392F-5B23-4E35-93E5-139FC1C2DE4A}"/>
    <cellStyle name="Comma 2 2 2 3 4 2 2" xfId="1708" xr:uid="{2EDBF506-E8BE-4010-8EE5-7AF55BAA87E8}"/>
    <cellStyle name="Comma 2 2 2 3 4 2 2 2" xfId="4787" xr:uid="{3D333268-CEFB-4C78-9458-D5B92695C510}"/>
    <cellStyle name="Comma 2 2 2 3 4 2 2 2 2" xfId="13840" xr:uid="{65F323C9-1AE8-43F2-9F07-B49EA3B40250}"/>
    <cellStyle name="Comma 2 2 2 3 4 2 2 2 2 2" xfId="31950" xr:uid="{4933701B-7EF3-42A5-A9E5-99B02A3D8A57}"/>
    <cellStyle name="Comma 2 2 2 3 4 2 2 2 3" xfId="22897" xr:uid="{BD4FFEB8-89A2-4B9A-B701-684B0BD11A7A}"/>
    <cellStyle name="Comma 2 2 2 3 4 2 2 3" xfId="7801" xr:uid="{5E63E152-0190-45B0-90DB-2C4613C9C2B1}"/>
    <cellStyle name="Comma 2 2 2 3 4 2 2 3 2" xfId="16854" xr:uid="{0381F288-0B34-4CD4-A516-8560021571AC}"/>
    <cellStyle name="Comma 2 2 2 3 4 2 2 3 2 2" xfId="34964" xr:uid="{2AE76F62-8590-45F3-AD10-12E26A9DFACD}"/>
    <cellStyle name="Comma 2 2 2 3 4 2 2 3 3" xfId="25911" xr:uid="{BEB6BEFC-3E0B-415B-9DB0-D3AFE6C4C8A1}"/>
    <cellStyle name="Comma 2 2 2 3 4 2 2 4" xfId="10822" xr:uid="{247D0CF6-CF02-4E20-8DB1-ACBDB10D73BC}"/>
    <cellStyle name="Comma 2 2 2 3 4 2 2 4 2" xfId="28932" xr:uid="{BFE0FF20-5DDF-4831-96BC-BFFA0942CE07}"/>
    <cellStyle name="Comma 2 2 2 3 4 2 2 5" xfId="19879" xr:uid="{7AECEEF1-13C0-48A9-A384-10BB34D927D1}"/>
    <cellStyle name="Comma 2 2 2 3 4 2 3" xfId="2712" xr:uid="{DF89B2E6-93AC-42FC-8BB9-E324949693D7}"/>
    <cellStyle name="Comma 2 2 2 3 4 2 3 2" xfId="5791" xr:uid="{D4EE52E1-6876-48DC-B534-653E3788A726}"/>
    <cellStyle name="Comma 2 2 2 3 4 2 3 2 2" xfId="14844" xr:uid="{9D111B60-11B6-4B5A-B09C-62DAFA6EFCF0}"/>
    <cellStyle name="Comma 2 2 2 3 4 2 3 2 2 2" xfId="32954" xr:uid="{9C2BF0AA-A036-48A7-A45F-CDE3F11439F1}"/>
    <cellStyle name="Comma 2 2 2 3 4 2 3 2 3" xfId="23901" xr:uid="{C05FEFF2-8D56-4E17-BA7C-EDAFE268A3EE}"/>
    <cellStyle name="Comma 2 2 2 3 4 2 3 3" xfId="8805" xr:uid="{B1F9D167-6A9B-4A59-90CF-8D55281348F7}"/>
    <cellStyle name="Comma 2 2 2 3 4 2 3 3 2" xfId="17858" xr:uid="{A4F34579-8520-4619-BDC5-7DD2D271B790}"/>
    <cellStyle name="Comma 2 2 2 3 4 2 3 3 2 2" xfId="35968" xr:uid="{701D39DD-5911-4589-B261-D7B4FC73EFE1}"/>
    <cellStyle name="Comma 2 2 2 3 4 2 3 3 3" xfId="26915" xr:uid="{FA1D92F2-D9DD-4388-B32D-F6AE43DB2E20}"/>
    <cellStyle name="Comma 2 2 2 3 4 2 3 4" xfId="11826" xr:uid="{4F1E3F34-26F6-4975-864C-136F5EFE032A}"/>
    <cellStyle name="Comma 2 2 2 3 4 2 3 4 2" xfId="29936" xr:uid="{E40CAF34-83CC-420D-9926-3F6E3527EBD4}"/>
    <cellStyle name="Comma 2 2 2 3 4 2 3 5" xfId="20883" xr:uid="{46AE4D18-319D-48E6-8CE3-7D305D46C052}"/>
    <cellStyle name="Comma 2 2 2 3 4 2 4" xfId="3783" xr:uid="{050A3832-3E5B-4407-BCC8-AC0F15EA0896}"/>
    <cellStyle name="Comma 2 2 2 3 4 2 4 2" xfId="12836" xr:uid="{B7E60C64-EF4D-48A9-8D84-DEC82C54730D}"/>
    <cellStyle name="Comma 2 2 2 3 4 2 4 2 2" xfId="30946" xr:uid="{E484FDCB-8295-4A4C-B53F-8C2E8D353282}"/>
    <cellStyle name="Comma 2 2 2 3 4 2 4 3" xfId="21893" xr:uid="{46791A0C-4B51-4BE0-8F2F-2D77A6129280}"/>
    <cellStyle name="Comma 2 2 2 3 4 2 5" xfId="6797" xr:uid="{20394A95-4E9B-4F10-9B73-F475C8CCE772}"/>
    <cellStyle name="Comma 2 2 2 3 4 2 5 2" xfId="15850" xr:uid="{F09A7716-3069-48D8-9C5A-CB794C10B81B}"/>
    <cellStyle name="Comma 2 2 2 3 4 2 5 2 2" xfId="33960" xr:uid="{DFDF8E5F-0153-4707-9E79-490A89EB4C21}"/>
    <cellStyle name="Comma 2 2 2 3 4 2 5 3" xfId="24907" xr:uid="{BC95CF83-4A43-40D9-8214-BA9CEBC365B3}"/>
    <cellStyle name="Comma 2 2 2 3 4 2 6" xfId="9818" xr:uid="{FE608083-3409-462C-BEB1-F05B960A6A11}"/>
    <cellStyle name="Comma 2 2 2 3 4 2 6 2" xfId="27928" xr:uid="{4D6E18C4-131A-4DAC-A49D-29C6E37B561F}"/>
    <cellStyle name="Comma 2 2 2 3 4 2 7" xfId="18875" xr:uid="{32E23711-318B-4026-8D02-E08D3661D82D}"/>
    <cellStyle name="Comma 2 2 2 3 4 3" xfId="705" xr:uid="{F48D3706-1772-4E37-9C2B-3B7598C1F2C6}"/>
    <cellStyle name="Comma 2 2 2 3 4 3 2" xfId="1709" xr:uid="{06C9D601-E0C6-4F5C-91BE-BBC109F44AFE}"/>
    <cellStyle name="Comma 2 2 2 3 4 3 2 2" xfId="4788" xr:uid="{657DD4BA-B06C-4799-8F00-36ECE3FF1333}"/>
    <cellStyle name="Comma 2 2 2 3 4 3 2 2 2" xfId="13841" xr:uid="{AFB838FC-65C8-4F53-B468-1E14390644C5}"/>
    <cellStyle name="Comma 2 2 2 3 4 3 2 2 2 2" xfId="31951" xr:uid="{85AD3AA4-17D7-4D54-9D60-197EF0507F27}"/>
    <cellStyle name="Comma 2 2 2 3 4 3 2 2 3" xfId="22898" xr:uid="{3D0F4906-5B27-4FD0-A70B-FCF1671FFF9B}"/>
    <cellStyle name="Comma 2 2 2 3 4 3 2 3" xfId="7802" xr:uid="{81F44B55-D34D-45FB-9F3D-1195E426CA3D}"/>
    <cellStyle name="Comma 2 2 2 3 4 3 2 3 2" xfId="16855" xr:uid="{F635BFE0-A9EF-49FD-9846-5449C04E18B0}"/>
    <cellStyle name="Comma 2 2 2 3 4 3 2 3 2 2" xfId="34965" xr:uid="{D32EAF54-D02A-40EF-AD6B-14A9B8CDA465}"/>
    <cellStyle name="Comma 2 2 2 3 4 3 2 3 3" xfId="25912" xr:uid="{F83EBB20-EED1-4AE1-B7E1-FC47645CA730}"/>
    <cellStyle name="Comma 2 2 2 3 4 3 2 4" xfId="10823" xr:uid="{866BEF48-E4D9-41F9-B98A-D5C778599B55}"/>
    <cellStyle name="Comma 2 2 2 3 4 3 2 4 2" xfId="28933" xr:uid="{864174BE-F14C-4AB9-9CBC-CDB6D3681F68}"/>
    <cellStyle name="Comma 2 2 2 3 4 3 2 5" xfId="19880" xr:uid="{CE2D9598-6170-4595-9E0C-9066274B0EF1}"/>
    <cellStyle name="Comma 2 2 2 3 4 3 3" xfId="2713" xr:uid="{FA4BACA3-4199-498F-A2A2-729F58438276}"/>
    <cellStyle name="Comma 2 2 2 3 4 3 3 2" xfId="5792" xr:uid="{7BA5A155-DEE5-4A24-B618-25ADD2E99DAD}"/>
    <cellStyle name="Comma 2 2 2 3 4 3 3 2 2" xfId="14845" xr:uid="{AFFC83BB-9F2A-49B7-99B1-F26787C06220}"/>
    <cellStyle name="Comma 2 2 2 3 4 3 3 2 2 2" xfId="32955" xr:uid="{D108FF0D-C3CB-4646-9777-987721B55B94}"/>
    <cellStyle name="Comma 2 2 2 3 4 3 3 2 3" xfId="23902" xr:uid="{59ABDBFC-83BE-4093-884A-161F18D9054E}"/>
    <cellStyle name="Comma 2 2 2 3 4 3 3 3" xfId="8806" xr:uid="{44888CDC-237B-4E87-ABA7-1081CA50CEBB}"/>
    <cellStyle name="Comma 2 2 2 3 4 3 3 3 2" xfId="17859" xr:uid="{346D30D0-E666-4CB3-AD81-9E19CB476F67}"/>
    <cellStyle name="Comma 2 2 2 3 4 3 3 3 2 2" xfId="35969" xr:uid="{73BD9438-D442-4F96-9DA8-2E157D995D24}"/>
    <cellStyle name="Comma 2 2 2 3 4 3 3 3 3" xfId="26916" xr:uid="{88065D2E-D6A8-408B-B192-AE4AFF37F5D0}"/>
    <cellStyle name="Comma 2 2 2 3 4 3 3 4" xfId="11827" xr:uid="{44C1C2C4-0E1C-4B29-872D-FF00A8CBF163}"/>
    <cellStyle name="Comma 2 2 2 3 4 3 3 4 2" xfId="29937" xr:uid="{4856E8EF-231E-4211-97B2-602DCAFDAEEB}"/>
    <cellStyle name="Comma 2 2 2 3 4 3 3 5" xfId="20884" xr:uid="{E1965BA5-B188-4A40-A2FF-E310AD0203BC}"/>
    <cellStyle name="Comma 2 2 2 3 4 3 4" xfId="3784" xr:uid="{A62ACDF3-61E2-4668-9963-3FE480C9B827}"/>
    <cellStyle name="Comma 2 2 2 3 4 3 4 2" xfId="12837" xr:uid="{9494DB08-B35E-42F1-865D-F3252B0D531A}"/>
    <cellStyle name="Comma 2 2 2 3 4 3 4 2 2" xfId="30947" xr:uid="{9EFBFECE-5665-473F-B436-BBC278531AC4}"/>
    <cellStyle name="Comma 2 2 2 3 4 3 4 3" xfId="21894" xr:uid="{9D9108F3-BEF4-4A34-8C50-C06E7E7D9052}"/>
    <cellStyle name="Comma 2 2 2 3 4 3 5" xfId="6798" xr:uid="{69C40D06-182A-4E88-94BC-1C6F0B42FC80}"/>
    <cellStyle name="Comma 2 2 2 3 4 3 5 2" xfId="15851" xr:uid="{53DA6D7A-2F93-4A0B-8830-1921F9EFAC43}"/>
    <cellStyle name="Comma 2 2 2 3 4 3 5 2 2" xfId="33961" xr:uid="{D68370F0-BF25-40BC-BDCF-A1A4E6413367}"/>
    <cellStyle name="Comma 2 2 2 3 4 3 5 3" xfId="24908" xr:uid="{6873F339-4A68-4035-9A13-A1EF148AD8EB}"/>
    <cellStyle name="Comma 2 2 2 3 4 3 6" xfId="9819" xr:uid="{E6939C18-B947-41CF-9C79-91AB8D9D8DC4}"/>
    <cellStyle name="Comma 2 2 2 3 4 3 6 2" xfId="27929" xr:uid="{A9BF01C2-5E18-4D72-93B3-E6EEE02048FF}"/>
    <cellStyle name="Comma 2 2 2 3 4 3 7" xfId="18876" xr:uid="{06E89328-1F62-4247-8435-282D5C83BD9B}"/>
    <cellStyle name="Comma 2 2 2 3 4 4" xfId="1464" xr:uid="{9BADC875-5E11-407F-BB8C-E8FBC9C8ABCA}"/>
    <cellStyle name="Comma 2 2 2 3 4 4 2" xfId="4543" xr:uid="{F197FF40-E2E1-4DB7-AA71-CD5B58E685E3}"/>
    <cellStyle name="Comma 2 2 2 3 4 4 2 2" xfId="13596" xr:uid="{52C1CD59-4505-495D-9EB1-441BC1E1BC11}"/>
    <cellStyle name="Comma 2 2 2 3 4 4 2 2 2" xfId="31706" xr:uid="{195B7375-DC45-41BC-8E48-21201444734C}"/>
    <cellStyle name="Comma 2 2 2 3 4 4 2 3" xfId="22653" xr:uid="{8229C26D-74B4-4334-A3ED-2786CEF66691}"/>
    <cellStyle name="Comma 2 2 2 3 4 4 3" xfId="7557" xr:uid="{753F0C06-AC2C-455E-A53B-CFAB00D963CD}"/>
    <cellStyle name="Comma 2 2 2 3 4 4 3 2" xfId="16610" xr:uid="{C6065EE2-1B5A-42FD-B909-4C5DFB513E85}"/>
    <cellStyle name="Comma 2 2 2 3 4 4 3 2 2" xfId="34720" xr:uid="{D00FDD1D-7A18-41BD-88FF-B2D1E2B89BDD}"/>
    <cellStyle name="Comma 2 2 2 3 4 4 3 3" xfId="25667" xr:uid="{132E3D0B-07BC-4035-8334-B3E65E3CA2D9}"/>
    <cellStyle name="Comma 2 2 2 3 4 4 4" xfId="10578" xr:uid="{F25B8582-8CE0-4148-A0D4-A8E6A85CD832}"/>
    <cellStyle name="Comma 2 2 2 3 4 4 4 2" xfId="28688" xr:uid="{B1B6305E-1BCD-4707-9B70-A566DB07BA70}"/>
    <cellStyle name="Comma 2 2 2 3 4 4 5" xfId="19635" xr:uid="{904D3E73-9A4E-407D-BCF7-9C0FAC6F9C9D}"/>
    <cellStyle name="Comma 2 2 2 3 4 5" xfId="2468" xr:uid="{81A634DF-9451-47E2-BD0E-824B8DD7DD4C}"/>
    <cellStyle name="Comma 2 2 2 3 4 5 2" xfId="5547" xr:uid="{70F34774-28B8-4B19-96AB-598964C63779}"/>
    <cellStyle name="Comma 2 2 2 3 4 5 2 2" xfId="14600" xr:uid="{4C24DB47-B09C-48EC-96D3-C5E41CF25855}"/>
    <cellStyle name="Comma 2 2 2 3 4 5 2 2 2" xfId="32710" xr:uid="{FD5F82BA-2C98-495E-B8EF-B743EC9D58AD}"/>
    <cellStyle name="Comma 2 2 2 3 4 5 2 3" xfId="23657" xr:uid="{A9080496-3ABE-44E3-8739-EE889644A56C}"/>
    <cellStyle name="Comma 2 2 2 3 4 5 3" xfId="8561" xr:uid="{CCCE2B00-5128-43B1-B5C4-C0BB40BFF394}"/>
    <cellStyle name="Comma 2 2 2 3 4 5 3 2" xfId="17614" xr:uid="{5D845774-66D5-417D-9B73-29E4FC20A816}"/>
    <cellStyle name="Comma 2 2 2 3 4 5 3 2 2" xfId="35724" xr:uid="{5E1C2FAE-A2F5-4A87-88EA-FF9B0DF19D59}"/>
    <cellStyle name="Comma 2 2 2 3 4 5 3 3" xfId="26671" xr:uid="{1C3F4C96-E8DE-4474-8098-389B2FBA062C}"/>
    <cellStyle name="Comma 2 2 2 3 4 5 4" xfId="11582" xr:uid="{9CB3556C-77C2-4D2D-A3F3-F078A0950F89}"/>
    <cellStyle name="Comma 2 2 2 3 4 5 4 2" xfId="29692" xr:uid="{DAC3782A-57A1-4D7D-BC77-3D62DEEBBA5E}"/>
    <cellStyle name="Comma 2 2 2 3 4 5 5" xfId="20639" xr:uid="{2D6697D4-C715-41C8-AD20-87FD0A222410}"/>
    <cellStyle name="Comma 2 2 2 3 4 6" xfId="3538" xr:uid="{813265FD-2AFC-4FFA-B246-57D55B22F774}"/>
    <cellStyle name="Comma 2 2 2 3 4 6 2" xfId="12591" xr:uid="{58657626-7617-456F-82BF-C5D4BCDEA53F}"/>
    <cellStyle name="Comma 2 2 2 3 4 6 2 2" xfId="30701" xr:uid="{46D396B4-6241-44EC-AF18-749697573BAB}"/>
    <cellStyle name="Comma 2 2 2 3 4 6 3" xfId="21648" xr:uid="{4A9A02DA-0435-4C24-8056-2A203ABB744A}"/>
    <cellStyle name="Comma 2 2 2 3 4 7" xfId="6552" xr:uid="{B0CC1A94-4334-48C0-9426-461DC84ADCE9}"/>
    <cellStyle name="Comma 2 2 2 3 4 7 2" xfId="15605" xr:uid="{29AC21E9-347F-4873-B0C3-744014FFA964}"/>
    <cellStyle name="Comma 2 2 2 3 4 7 2 2" xfId="33715" xr:uid="{EDA3FE48-52AE-4989-98AA-C3F9E1D8A4E7}"/>
    <cellStyle name="Comma 2 2 2 3 4 7 3" xfId="24662" xr:uid="{252C0B52-561A-4D97-A56B-6C70EE6DC5F1}"/>
    <cellStyle name="Comma 2 2 2 3 4 8" xfId="9572" xr:uid="{6A84FBD4-2801-4AF3-9A08-BEB3953EBF73}"/>
    <cellStyle name="Comma 2 2 2 3 4 8 2" xfId="27682" xr:uid="{B67494FB-40E0-40EA-94D8-E525B4388269}"/>
    <cellStyle name="Comma 2 2 2 3 4 9" xfId="18629" xr:uid="{F6203D95-6056-4760-B798-BC33E32BE432}"/>
    <cellStyle name="Comma 2 2 2 3 5" xfId="706" xr:uid="{5EC1E1F4-36A2-4C50-BAEA-31BF4D8F420F}"/>
    <cellStyle name="Comma 2 2 2 3 5 2" xfId="1710" xr:uid="{13539E55-03A2-4C98-A158-E8F401EA2A62}"/>
    <cellStyle name="Comma 2 2 2 3 5 2 2" xfId="4789" xr:uid="{88C4FDFA-2794-4B9D-8F2C-A82ED8EC1959}"/>
    <cellStyle name="Comma 2 2 2 3 5 2 2 2" xfId="13842" xr:uid="{5E834B30-F19C-4A70-AEAC-A1E15C778016}"/>
    <cellStyle name="Comma 2 2 2 3 5 2 2 2 2" xfId="31952" xr:uid="{DCB090D5-9211-4A2C-8F45-1B3C5922E7A0}"/>
    <cellStyle name="Comma 2 2 2 3 5 2 2 3" xfId="22899" xr:uid="{E7017219-281A-46F4-A19D-83C7E67268B9}"/>
    <cellStyle name="Comma 2 2 2 3 5 2 3" xfId="7803" xr:uid="{C5EF0C03-34C1-4378-970C-6C62C38DFD60}"/>
    <cellStyle name="Comma 2 2 2 3 5 2 3 2" xfId="16856" xr:uid="{711737AA-B51D-4911-9533-BDEB43F90AE1}"/>
    <cellStyle name="Comma 2 2 2 3 5 2 3 2 2" xfId="34966" xr:uid="{A5BDB508-CCB3-46B2-B060-00F67127699C}"/>
    <cellStyle name="Comma 2 2 2 3 5 2 3 3" xfId="25913" xr:uid="{E99F5199-EFD8-44B4-A32D-7BF1B30BD9D3}"/>
    <cellStyle name="Comma 2 2 2 3 5 2 4" xfId="10824" xr:uid="{F1CC6B6C-3336-49F0-9297-DF5885FCAEC8}"/>
    <cellStyle name="Comma 2 2 2 3 5 2 4 2" xfId="28934" xr:uid="{184C95CA-B995-41C5-ABCE-F0A5325C8C02}"/>
    <cellStyle name="Comma 2 2 2 3 5 2 5" xfId="19881" xr:uid="{33408886-A3C9-424C-B292-E8F9ECAD1F44}"/>
    <cellStyle name="Comma 2 2 2 3 5 3" xfId="2714" xr:uid="{053160C2-4D0A-424F-A9DC-16C38A87F720}"/>
    <cellStyle name="Comma 2 2 2 3 5 3 2" xfId="5793" xr:uid="{720EDE77-2F39-453D-A507-EE40957CB66E}"/>
    <cellStyle name="Comma 2 2 2 3 5 3 2 2" xfId="14846" xr:uid="{C9C19722-9383-4355-A575-B6D3AAB6A3EC}"/>
    <cellStyle name="Comma 2 2 2 3 5 3 2 2 2" xfId="32956" xr:uid="{BA133E62-153E-4B60-8A25-D9AD7A0CB5A4}"/>
    <cellStyle name="Comma 2 2 2 3 5 3 2 3" xfId="23903" xr:uid="{0E2965B4-4BBD-4B62-844C-B599CC892C91}"/>
    <cellStyle name="Comma 2 2 2 3 5 3 3" xfId="8807" xr:uid="{125566AA-82A1-4C8D-AAD3-6590CF041252}"/>
    <cellStyle name="Comma 2 2 2 3 5 3 3 2" xfId="17860" xr:uid="{28462467-C612-4DB9-8706-656A876A6E87}"/>
    <cellStyle name="Comma 2 2 2 3 5 3 3 2 2" xfId="35970" xr:uid="{BAA5B681-98C5-45E8-AFA2-6D279D55C72F}"/>
    <cellStyle name="Comma 2 2 2 3 5 3 3 3" xfId="26917" xr:uid="{E9A92C81-E162-4C63-ADBB-8CD806FE287B}"/>
    <cellStyle name="Comma 2 2 2 3 5 3 4" xfId="11828" xr:uid="{2AEAC346-DD85-4070-96F1-94F54AD1C979}"/>
    <cellStyle name="Comma 2 2 2 3 5 3 4 2" xfId="29938" xr:uid="{097AC08C-2208-4B01-BD66-A13BCC44E65F}"/>
    <cellStyle name="Comma 2 2 2 3 5 3 5" xfId="20885" xr:uid="{8BD8F876-57F7-44AF-885F-C4448464026C}"/>
    <cellStyle name="Comma 2 2 2 3 5 4" xfId="3785" xr:uid="{FB7FBDE5-5F43-4F86-B530-957BBB82720E}"/>
    <cellStyle name="Comma 2 2 2 3 5 4 2" xfId="12838" xr:uid="{C3296817-0F77-4E02-A3AB-95121FB82D22}"/>
    <cellStyle name="Comma 2 2 2 3 5 4 2 2" xfId="30948" xr:uid="{B362A12B-2F07-4CFD-A747-847B47B6CCB5}"/>
    <cellStyle name="Comma 2 2 2 3 5 4 3" xfId="21895" xr:uid="{0112D879-78CC-4804-A029-129EF15D4E78}"/>
    <cellStyle name="Comma 2 2 2 3 5 5" xfId="6799" xr:uid="{CA513963-6E93-4235-B80E-DF7A7D76FAC1}"/>
    <cellStyle name="Comma 2 2 2 3 5 5 2" xfId="15852" xr:uid="{A2FD236D-6018-4A4B-85BF-49017B32BD17}"/>
    <cellStyle name="Comma 2 2 2 3 5 5 2 2" xfId="33962" xr:uid="{FDA05252-B722-4889-81DD-F7FB17150DC3}"/>
    <cellStyle name="Comma 2 2 2 3 5 5 3" xfId="24909" xr:uid="{05D4C6D3-72B6-4DC0-AD34-756FA1728249}"/>
    <cellStyle name="Comma 2 2 2 3 5 6" xfId="9820" xr:uid="{D6D3BEC2-99FC-48B0-B83C-B678CF180516}"/>
    <cellStyle name="Comma 2 2 2 3 5 6 2" xfId="27930" xr:uid="{78A72B23-4ABF-4F01-953A-08BF1B8DD125}"/>
    <cellStyle name="Comma 2 2 2 3 5 7" xfId="18877" xr:uid="{57ED5850-3B69-4A40-89CB-70C54C8F2600}"/>
    <cellStyle name="Comma 2 2 2 3 6" xfId="707" xr:uid="{03416965-44B8-481C-B0A3-3192E750AD45}"/>
    <cellStyle name="Comma 2 2 2 3 6 2" xfId="1711" xr:uid="{298991B2-952C-49CC-B70A-6125225DCB66}"/>
    <cellStyle name="Comma 2 2 2 3 6 2 2" xfId="4790" xr:uid="{C5B8CFDB-3B0C-49EA-AFE7-C67DAD341A8B}"/>
    <cellStyle name="Comma 2 2 2 3 6 2 2 2" xfId="13843" xr:uid="{490445BE-A35C-4BFC-A3A7-9089661F2EBE}"/>
    <cellStyle name="Comma 2 2 2 3 6 2 2 2 2" xfId="31953" xr:uid="{6EE81E55-CC53-4E5E-9217-7DA881B202E4}"/>
    <cellStyle name="Comma 2 2 2 3 6 2 2 3" xfId="22900" xr:uid="{D8B69458-76E0-4583-B15E-3844EBD1990B}"/>
    <cellStyle name="Comma 2 2 2 3 6 2 3" xfId="7804" xr:uid="{0128F5A3-3ACF-46A5-A214-4DD8C9710B9A}"/>
    <cellStyle name="Comma 2 2 2 3 6 2 3 2" xfId="16857" xr:uid="{3AFA27D4-5108-4F5B-9F38-52BBD659CD77}"/>
    <cellStyle name="Comma 2 2 2 3 6 2 3 2 2" xfId="34967" xr:uid="{F856BEF7-5823-4F13-9D01-DF7F888B4F86}"/>
    <cellStyle name="Comma 2 2 2 3 6 2 3 3" xfId="25914" xr:uid="{8713BE55-8F9F-4CA8-8814-9A52AE184B23}"/>
    <cellStyle name="Comma 2 2 2 3 6 2 4" xfId="10825" xr:uid="{58ECF9A0-FF72-4DF2-AF38-CF81CCA77AB1}"/>
    <cellStyle name="Comma 2 2 2 3 6 2 4 2" xfId="28935" xr:uid="{338944A8-E507-4FE4-9827-CC99F9E6DBB0}"/>
    <cellStyle name="Comma 2 2 2 3 6 2 5" xfId="19882" xr:uid="{181A8E1F-A898-484D-9C4E-C4ECB60078BB}"/>
    <cellStyle name="Comma 2 2 2 3 6 3" xfId="2715" xr:uid="{A2CE5946-7BE2-4E75-858C-C03F27FAB539}"/>
    <cellStyle name="Comma 2 2 2 3 6 3 2" xfId="5794" xr:uid="{E665000E-76BD-45A4-9B8A-7A204D587EF2}"/>
    <cellStyle name="Comma 2 2 2 3 6 3 2 2" xfId="14847" xr:uid="{05551E2B-958F-4609-B45E-783E8AE250EB}"/>
    <cellStyle name="Comma 2 2 2 3 6 3 2 2 2" xfId="32957" xr:uid="{9F65CC71-BF8C-4029-82B9-0C2C225FBEEF}"/>
    <cellStyle name="Comma 2 2 2 3 6 3 2 3" xfId="23904" xr:uid="{7CE2C958-4A6B-4DD7-9D02-0ACB53FEFDDF}"/>
    <cellStyle name="Comma 2 2 2 3 6 3 3" xfId="8808" xr:uid="{BDD4F91A-A70E-494B-903C-94B295B0B58B}"/>
    <cellStyle name="Comma 2 2 2 3 6 3 3 2" xfId="17861" xr:uid="{E3E5DB34-9DF0-486C-B3E0-A63D5BC26497}"/>
    <cellStyle name="Comma 2 2 2 3 6 3 3 2 2" xfId="35971" xr:uid="{C0876204-0785-4B47-A761-77AE4E8D0E91}"/>
    <cellStyle name="Comma 2 2 2 3 6 3 3 3" xfId="26918" xr:uid="{AA706A65-DC48-4A00-9904-F65BE8A6DADA}"/>
    <cellStyle name="Comma 2 2 2 3 6 3 4" xfId="11829" xr:uid="{B730CEF7-8703-4E2D-9713-64CB947B3EA8}"/>
    <cellStyle name="Comma 2 2 2 3 6 3 4 2" xfId="29939" xr:uid="{B606C3AA-0420-46D7-8408-5A978A169C73}"/>
    <cellStyle name="Comma 2 2 2 3 6 3 5" xfId="20886" xr:uid="{5920721F-8A2F-4236-94A6-26E7B74605EE}"/>
    <cellStyle name="Comma 2 2 2 3 6 4" xfId="3786" xr:uid="{5622EE24-2287-44F1-AA3A-CB2E36D031C5}"/>
    <cellStyle name="Comma 2 2 2 3 6 4 2" xfId="12839" xr:uid="{5C522825-B915-4E08-985E-484AC733D209}"/>
    <cellStyle name="Comma 2 2 2 3 6 4 2 2" xfId="30949" xr:uid="{95EFA28D-C088-4998-B82B-480465237D55}"/>
    <cellStyle name="Comma 2 2 2 3 6 4 3" xfId="21896" xr:uid="{31ADB4F6-98A9-40A0-BEC6-A766FBE35C79}"/>
    <cellStyle name="Comma 2 2 2 3 6 5" xfId="6800" xr:uid="{BC436111-03A5-4DB3-9442-39D64DC0969E}"/>
    <cellStyle name="Comma 2 2 2 3 6 5 2" xfId="15853" xr:uid="{AAF019D9-86E6-4D2A-B253-4F8054FC5442}"/>
    <cellStyle name="Comma 2 2 2 3 6 5 2 2" xfId="33963" xr:uid="{241CF14A-3303-4703-A9A6-ADF62E66FA7B}"/>
    <cellStyle name="Comma 2 2 2 3 6 5 3" xfId="24910" xr:uid="{4D4C07C0-43FE-4501-AE05-760EF6F3A89A}"/>
    <cellStyle name="Comma 2 2 2 3 6 6" xfId="9821" xr:uid="{F08E1F2F-BF62-4F89-B8E0-59B12B3BB76E}"/>
    <cellStyle name="Comma 2 2 2 3 6 6 2" xfId="27931" xr:uid="{E0D2D349-B791-4412-AEDE-648C197ABECD}"/>
    <cellStyle name="Comma 2 2 2 3 6 7" xfId="18878" xr:uid="{01C76C1C-DE8F-4CC8-9477-46E0C92186E7}"/>
    <cellStyle name="Comma 2 2 2 3 7" xfId="1293" xr:uid="{D202B7D5-AE99-4651-8145-D24234B215A6}"/>
    <cellStyle name="Comma 2 2 2 3 7 2" xfId="4372" xr:uid="{55D90305-E0AD-4B2C-991F-4A60696390FB}"/>
    <cellStyle name="Comma 2 2 2 3 7 2 2" xfId="13425" xr:uid="{19A6E89D-4CED-4317-BE70-734856AADCD1}"/>
    <cellStyle name="Comma 2 2 2 3 7 2 2 2" xfId="31535" xr:uid="{42F394E0-64AC-4266-B954-2DEC32869721}"/>
    <cellStyle name="Comma 2 2 2 3 7 2 3" xfId="22482" xr:uid="{623D7C8F-7705-4FF4-8936-FBD7BA7CA1BF}"/>
    <cellStyle name="Comma 2 2 2 3 7 3" xfId="7386" xr:uid="{A5546EFB-5ADF-4D35-B932-DDA457914B86}"/>
    <cellStyle name="Comma 2 2 2 3 7 3 2" xfId="16439" xr:uid="{574ECE8E-017B-403E-9440-3FA47DD5A6EC}"/>
    <cellStyle name="Comma 2 2 2 3 7 3 2 2" xfId="34549" xr:uid="{576582E7-BC13-4CDC-A1AF-6EA1235A5A60}"/>
    <cellStyle name="Comma 2 2 2 3 7 3 3" xfId="25496" xr:uid="{3B970224-3EBB-470F-B2CD-4C5ECA9AF5E2}"/>
    <cellStyle name="Comma 2 2 2 3 7 4" xfId="10407" xr:uid="{E8789370-CEA4-4278-BCC5-D9C1804D892D}"/>
    <cellStyle name="Comma 2 2 2 3 7 4 2" xfId="28517" xr:uid="{7A77161D-689E-4004-B664-9AF533B83A21}"/>
    <cellStyle name="Comma 2 2 2 3 7 5" xfId="19464" xr:uid="{31BF657F-1EC7-413B-96F5-1F605963F1DD}"/>
    <cellStyle name="Comma 2 2 2 3 8" xfId="2297" xr:uid="{1B2E4095-8ECE-4A93-89D2-87194BF23790}"/>
    <cellStyle name="Comma 2 2 2 3 8 2" xfId="5376" xr:uid="{0FCF5C41-677C-4933-98E0-7DC8380337CB}"/>
    <cellStyle name="Comma 2 2 2 3 8 2 2" xfId="14429" xr:uid="{656E22D9-D83B-4B0F-940A-0785B4CE4552}"/>
    <cellStyle name="Comma 2 2 2 3 8 2 2 2" xfId="32539" xr:uid="{5844B5B9-8799-405F-BBA8-1145FB76AB77}"/>
    <cellStyle name="Comma 2 2 2 3 8 2 3" xfId="23486" xr:uid="{93478A16-DF7E-4745-A1A0-349342988A1C}"/>
    <cellStyle name="Comma 2 2 2 3 8 3" xfId="8390" xr:uid="{8E0F7CD2-8763-4D31-BC32-B238F95D375F}"/>
    <cellStyle name="Comma 2 2 2 3 8 3 2" xfId="17443" xr:uid="{61050B30-A7F3-4B2C-B158-FD32877D3F7C}"/>
    <cellStyle name="Comma 2 2 2 3 8 3 2 2" xfId="35553" xr:uid="{7BDAFE94-E416-4207-9ABE-122D730F4102}"/>
    <cellStyle name="Comma 2 2 2 3 8 3 3" xfId="26500" xr:uid="{E00BAFAC-4966-45EC-812E-00F645BB8F8A}"/>
    <cellStyle name="Comma 2 2 2 3 8 4" xfId="11411" xr:uid="{DCE85863-2EF1-48CF-AFD6-1B91022D6717}"/>
    <cellStyle name="Comma 2 2 2 3 8 4 2" xfId="29521" xr:uid="{C197E6A6-0FAC-453D-9C74-235C09166B7E}"/>
    <cellStyle name="Comma 2 2 2 3 8 5" xfId="20468" xr:uid="{5AD1CB2E-4FE9-4BF4-8BCA-2436071F8908}"/>
    <cellStyle name="Comma 2 2 2 3 9" xfId="3366" xr:uid="{3623D305-E85D-49E4-B6D0-8E3DD445811C}"/>
    <cellStyle name="Comma 2 2 2 3 9 2" xfId="12419" xr:uid="{E60F0C71-1567-4195-AD74-89D121A634C7}"/>
    <cellStyle name="Comma 2 2 2 3 9 2 2" xfId="30529" xr:uid="{391DC7A2-D560-4B53-911B-F5F13C325739}"/>
    <cellStyle name="Comma 2 2 2 3 9 3" xfId="21476" xr:uid="{80D96B79-A6E8-4B9E-8233-C2FB85B711C2}"/>
    <cellStyle name="Comma 2 2 2 4" xfId="195" xr:uid="{31F2D1AA-6283-4414-8230-540F85CF6C7A}"/>
    <cellStyle name="Comma 2 2 2 4 10" xfId="18490" xr:uid="{BEB33039-FDA0-41FF-9CC4-4B2F89380DE5}"/>
    <cellStyle name="Comma 2 2 2 4 2" xfId="488" xr:uid="{83382171-0FA7-405B-8589-C5CB4C4F0A8F}"/>
    <cellStyle name="Comma 2 2 2 4 2 2" xfId="708" xr:uid="{C4A1FE35-3DFE-4769-9F88-4855CE21D93B}"/>
    <cellStyle name="Comma 2 2 2 4 2 2 2" xfId="1712" xr:uid="{3CEB828A-881E-4A10-BCCF-31C03A43DDA4}"/>
    <cellStyle name="Comma 2 2 2 4 2 2 2 2" xfId="4791" xr:uid="{F0F35249-8F82-492C-8252-2A4487B144F6}"/>
    <cellStyle name="Comma 2 2 2 4 2 2 2 2 2" xfId="13844" xr:uid="{B7DA4519-CC2D-4314-8BDE-AA3FCD5DD5B2}"/>
    <cellStyle name="Comma 2 2 2 4 2 2 2 2 2 2" xfId="31954" xr:uid="{FB1F1311-BA48-463B-9303-D022472C2844}"/>
    <cellStyle name="Comma 2 2 2 4 2 2 2 2 3" xfId="22901" xr:uid="{56921F35-B841-4C5C-9F91-A356E35027A8}"/>
    <cellStyle name="Comma 2 2 2 4 2 2 2 3" xfId="7805" xr:uid="{E6CFD349-64D2-494B-A129-B0C6C644F39D}"/>
    <cellStyle name="Comma 2 2 2 4 2 2 2 3 2" xfId="16858" xr:uid="{D6CF49DF-EEBB-4B9F-B9E6-826F8C09F49F}"/>
    <cellStyle name="Comma 2 2 2 4 2 2 2 3 2 2" xfId="34968" xr:uid="{A4DB11E8-208D-4651-8859-E8B1EF3ADC00}"/>
    <cellStyle name="Comma 2 2 2 4 2 2 2 3 3" xfId="25915" xr:uid="{65778CC1-6907-45D2-908F-1DEAF60B888A}"/>
    <cellStyle name="Comma 2 2 2 4 2 2 2 4" xfId="10826" xr:uid="{B7335544-D9D3-4072-B758-AC72DD757894}"/>
    <cellStyle name="Comma 2 2 2 4 2 2 2 4 2" xfId="28936" xr:uid="{A214BBBD-FEBE-4935-B8BF-C034D6A27852}"/>
    <cellStyle name="Comma 2 2 2 4 2 2 2 5" xfId="19883" xr:uid="{DB7B8386-305A-4FBD-A012-38789C4D55C8}"/>
    <cellStyle name="Comma 2 2 2 4 2 2 3" xfId="2716" xr:uid="{ECAF4B9B-5A84-4FB9-89CA-4BC617517B42}"/>
    <cellStyle name="Comma 2 2 2 4 2 2 3 2" xfId="5795" xr:uid="{C1D01034-B242-4176-838A-4632A7453EAD}"/>
    <cellStyle name="Comma 2 2 2 4 2 2 3 2 2" xfId="14848" xr:uid="{0E909971-81CC-4170-8057-83D227324D22}"/>
    <cellStyle name="Comma 2 2 2 4 2 2 3 2 2 2" xfId="32958" xr:uid="{75EEA284-ED52-479E-908B-E1509A9E5D3B}"/>
    <cellStyle name="Comma 2 2 2 4 2 2 3 2 3" xfId="23905" xr:uid="{59DBB5BE-42EF-4D23-B834-796F4F541970}"/>
    <cellStyle name="Comma 2 2 2 4 2 2 3 3" xfId="8809" xr:uid="{A026E1E8-F019-4A25-B734-FB64FCB5A654}"/>
    <cellStyle name="Comma 2 2 2 4 2 2 3 3 2" xfId="17862" xr:uid="{39CBAD41-7313-4819-AA6D-ED3C55F2E484}"/>
    <cellStyle name="Comma 2 2 2 4 2 2 3 3 2 2" xfId="35972" xr:uid="{32EE498F-C509-425E-9433-05B2CC70FA1C}"/>
    <cellStyle name="Comma 2 2 2 4 2 2 3 3 3" xfId="26919" xr:uid="{7FB069CB-C038-45A5-AEA4-D9C926C513A5}"/>
    <cellStyle name="Comma 2 2 2 4 2 2 3 4" xfId="11830" xr:uid="{255F4E5A-6C32-4E8C-9F16-A71AFE448649}"/>
    <cellStyle name="Comma 2 2 2 4 2 2 3 4 2" xfId="29940" xr:uid="{5AE7CC08-3061-40A4-86F6-DB86B5CFD758}"/>
    <cellStyle name="Comma 2 2 2 4 2 2 3 5" xfId="20887" xr:uid="{A4446C96-223B-4CC0-AD5E-C4304BFFD904}"/>
    <cellStyle name="Comma 2 2 2 4 2 2 4" xfId="3787" xr:uid="{273F0DF9-9301-4FC1-93EC-A5D418550E9E}"/>
    <cellStyle name="Comma 2 2 2 4 2 2 4 2" xfId="12840" xr:uid="{C89719BD-9BC7-415F-BD11-B1041CA15AFE}"/>
    <cellStyle name="Comma 2 2 2 4 2 2 4 2 2" xfId="30950" xr:uid="{4B2C8BE2-204E-4C6F-8F2B-CF22CF7DC983}"/>
    <cellStyle name="Comma 2 2 2 4 2 2 4 3" xfId="21897" xr:uid="{3BECBD51-FC35-4584-874A-25A830613E32}"/>
    <cellStyle name="Comma 2 2 2 4 2 2 5" xfId="6801" xr:uid="{91DA5651-4270-40F7-B1AC-37A0543EA995}"/>
    <cellStyle name="Comma 2 2 2 4 2 2 5 2" xfId="15854" xr:uid="{15955D10-C006-418F-B826-68D363048E48}"/>
    <cellStyle name="Comma 2 2 2 4 2 2 5 2 2" xfId="33964" xr:uid="{BB5774CF-E133-4C88-AD21-526D0F189B61}"/>
    <cellStyle name="Comma 2 2 2 4 2 2 5 3" xfId="24911" xr:uid="{A12E2038-1010-4EDC-ABDD-6AB4772442D2}"/>
    <cellStyle name="Comma 2 2 2 4 2 2 6" xfId="9822" xr:uid="{9902A46D-C202-4D30-9CBC-433DF953E1F1}"/>
    <cellStyle name="Comma 2 2 2 4 2 2 6 2" xfId="27932" xr:uid="{CB5A341C-4076-40F0-8CC6-7E050ED50D74}"/>
    <cellStyle name="Comma 2 2 2 4 2 2 7" xfId="18879" xr:uid="{40821ABB-A408-480E-908A-5C321ABD2C2B}"/>
    <cellStyle name="Comma 2 2 2 4 2 3" xfId="709" xr:uid="{7EC9623B-2BCD-4F63-9E0E-BA642557BA4C}"/>
    <cellStyle name="Comma 2 2 2 4 2 3 2" xfId="1713" xr:uid="{2BED0D73-EB35-42B7-AC72-120219C18CB6}"/>
    <cellStyle name="Comma 2 2 2 4 2 3 2 2" xfId="4792" xr:uid="{A8AAA58F-962E-42C5-99D1-707694616C39}"/>
    <cellStyle name="Comma 2 2 2 4 2 3 2 2 2" xfId="13845" xr:uid="{4E1690DB-76B9-4BFE-A001-976C3258FB87}"/>
    <cellStyle name="Comma 2 2 2 4 2 3 2 2 2 2" xfId="31955" xr:uid="{82D1B873-E1B9-4C51-8897-7510F3515656}"/>
    <cellStyle name="Comma 2 2 2 4 2 3 2 2 3" xfId="22902" xr:uid="{5D0D0C30-4DA6-440A-80DD-2A3E9B6C55EF}"/>
    <cellStyle name="Comma 2 2 2 4 2 3 2 3" xfId="7806" xr:uid="{CD01F7CD-ABEF-4ECE-B9E7-37DB82738C30}"/>
    <cellStyle name="Comma 2 2 2 4 2 3 2 3 2" xfId="16859" xr:uid="{AD179B66-F041-4368-A84F-33C803861A8B}"/>
    <cellStyle name="Comma 2 2 2 4 2 3 2 3 2 2" xfId="34969" xr:uid="{00C4DA08-3080-4540-94F0-B8411A942498}"/>
    <cellStyle name="Comma 2 2 2 4 2 3 2 3 3" xfId="25916" xr:uid="{C6E92BA4-FD88-438F-BFD8-6C315C9A0471}"/>
    <cellStyle name="Comma 2 2 2 4 2 3 2 4" xfId="10827" xr:uid="{11D8FB06-3D49-485A-980D-67C8B7C0F3C9}"/>
    <cellStyle name="Comma 2 2 2 4 2 3 2 4 2" xfId="28937" xr:uid="{22ADCD64-6FD3-4446-A375-54294DF472EA}"/>
    <cellStyle name="Comma 2 2 2 4 2 3 2 5" xfId="19884" xr:uid="{69F1A81C-558C-44AF-A934-007AA4D99523}"/>
    <cellStyle name="Comma 2 2 2 4 2 3 3" xfId="2717" xr:uid="{E638F300-01A8-441B-B705-3782E05B685A}"/>
    <cellStyle name="Comma 2 2 2 4 2 3 3 2" xfId="5796" xr:uid="{C1B65116-8313-4E65-93A8-EB319E6AAC58}"/>
    <cellStyle name="Comma 2 2 2 4 2 3 3 2 2" xfId="14849" xr:uid="{C7559065-5578-47E8-B7E2-1EABD03A9DD0}"/>
    <cellStyle name="Comma 2 2 2 4 2 3 3 2 2 2" xfId="32959" xr:uid="{221E9CC6-39BC-4708-8A57-432C66D95D6E}"/>
    <cellStyle name="Comma 2 2 2 4 2 3 3 2 3" xfId="23906" xr:uid="{9E2ED3DC-EAC4-4A66-8620-302032915C42}"/>
    <cellStyle name="Comma 2 2 2 4 2 3 3 3" xfId="8810" xr:uid="{4DEB51C3-AF4D-4025-B336-33BC3C8CF501}"/>
    <cellStyle name="Comma 2 2 2 4 2 3 3 3 2" xfId="17863" xr:uid="{E96993BC-FEDA-4EF3-9CC8-B8C289CD59C3}"/>
    <cellStyle name="Comma 2 2 2 4 2 3 3 3 2 2" xfId="35973" xr:uid="{E31127E9-0A40-4765-86CE-79213D2CD98B}"/>
    <cellStyle name="Comma 2 2 2 4 2 3 3 3 3" xfId="26920" xr:uid="{6F03333E-E17B-498C-AFE3-1AF6BE77AD7F}"/>
    <cellStyle name="Comma 2 2 2 4 2 3 3 4" xfId="11831" xr:uid="{C71B9C59-C11C-40CF-AFAB-8DFE52B9AAA1}"/>
    <cellStyle name="Comma 2 2 2 4 2 3 3 4 2" xfId="29941" xr:uid="{0466BC0D-0CAD-4076-90AC-7951A16E33AE}"/>
    <cellStyle name="Comma 2 2 2 4 2 3 3 5" xfId="20888" xr:uid="{D7613755-EFA1-48BC-BE96-002D2B92C10C}"/>
    <cellStyle name="Comma 2 2 2 4 2 3 4" xfId="3788" xr:uid="{C79591E2-0ADA-4393-94E4-797B29EA388B}"/>
    <cellStyle name="Comma 2 2 2 4 2 3 4 2" xfId="12841" xr:uid="{80A0D2A0-23B2-4BC5-9D28-88DE30BE21B7}"/>
    <cellStyle name="Comma 2 2 2 4 2 3 4 2 2" xfId="30951" xr:uid="{2B523EBD-7E6E-4618-8BA4-F141EB0D6C4D}"/>
    <cellStyle name="Comma 2 2 2 4 2 3 4 3" xfId="21898" xr:uid="{7BF44FDF-6580-4E92-9434-1DED245FDC18}"/>
    <cellStyle name="Comma 2 2 2 4 2 3 5" xfId="6802" xr:uid="{DAB8995D-E872-4D5B-A8EF-960E7B8BCCC5}"/>
    <cellStyle name="Comma 2 2 2 4 2 3 5 2" xfId="15855" xr:uid="{B2995C4A-D60A-43F9-B7CA-8D842849D28B}"/>
    <cellStyle name="Comma 2 2 2 4 2 3 5 2 2" xfId="33965" xr:uid="{54355AB1-5641-43FD-A6C8-0AE3CABF4CCC}"/>
    <cellStyle name="Comma 2 2 2 4 2 3 5 3" xfId="24912" xr:uid="{5B60F53B-5C14-484E-AAAF-29EAA80EA1D1}"/>
    <cellStyle name="Comma 2 2 2 4 2 3 6" xfId="9823" xr:uid="{2491EF96-B495-4D10-9014-2EED34436B09}"/>
    <cellStyle name="Comma 2 2 2 4 2 3 6 2" xfId="27933" xr:uid="{C9115D86-AC20-4738-AE29-5337074ABCB2}"/>
    <cellStyle name="Comma 2 2 2 4 2 3 7" xfId="18880" xr:uid="{C275E8C1-74F7-4B98-B07A-B3DC876C083E}"/>
    <cellStyle name="Comma 2 2 2 4 2 4" xfId="1497" xr:uid="{C5B4089E-1C3D-48FE-9CCB-C0C7A767F6A7}"/>
    <cellStyle name="Comma 2 2 2 4 2 4 2" xfId="4576" xr:uid="{17D5EC87-377D-424E-B856-006A0A66F0FB}"/>
    <cellStyle name="Comma 2 2 2 4 2 4 2 2" xfId="13629" xr:uid="{BB7ED0FB-73B3-4CCF-8EDC-4B407AEDA2FD}"/>
    <cellStyle name="Comma 2 2 2 4 2 4 2 2 2" xfId="31739" xr:uid="{8BAC703B-6C6C-40D4-9342-C25FADA8EFF7}"/>
    <cellStyle name="Comma 2 2 2 4 2 4 2 3" xfId="22686" xr:uid="{FDD74294-75FF-4C91-8B9E-08DF7640AE42}"/>
    <cellStyle name="Comma 2 2 2 4 2 4 3" xfId="7590" xr:uid="{4DA9C715-DB20-4623-B872-57F6982AA713}"/>
    <cellStyle name="Comma 2 2 2 4 2 4 3 2" xfId="16643" xr:uid="{768F26BA-000D-4E3A-9B85-80CCECD04D4A}"/>
    <cellStyle name="Comma 2 2 2 4 2 4 3 2 2" xfId="34753" xr:uid="{ACB25253-C05E-4D0B-83E1-165AFBCE62BE}"/>
    <cellStyle name="Comma 2 2 2 4 2 4 3 3" xfId="25700" xr:uid="{96B94A2D-4B5F-4362-8C8F-23C586027F11}"/>
    <cellStyle name="Comma 2 2 2 4 2 4 4" xfId="10611" xr:uid="{183C7D0F-1459-494C-B52D-AEF3AC3B3E79}"/>
    <cellStyle name="Comma 2 2 2 4 2 4 4 2" xfId="28721" xr:uid="{E4C0DCAD-8C38-44A9-8F30-48F6499284F0}"/>
    <cellStyle name="Comma 2 2 2 4 2 4 5" xfId="19668" xr:uid="{49C67D71-0838-4323-B37B-134B7F672232}"/>
    <cellStyle name="Comma 2 2 2 4 2 5" xfId="2501" xr:uid="{87030FD4-8DEF-4D60-AC88-A9F4DD67B2E5}"/>
    <cellStyle name="Comma 2 2 2 4 2 5 2" xfId="5580" xr:uid="{F0AE6713-D8F6-4E51-956F-E13F9CFC9EAF}"/>
    <cellStyle name="Comma 2 2 2 4 2 5 2 2" xfId="14633" xr:uid="{5BF31D9B-A63F-47DE-8BEB-91EA407F66E1}"/>
    <cellStyle name="Comma 2 2 2 4 2 5 2 2 2" xfId="32743" xr:uid="{D5574B07-6C3F-435F-B647-98B4E18AF6FF}"/>
    <cellStyle name="Comma 2 2 2 4 2 5 2 3" xfId="23690" xr:uid="{1B288FFF-D972-4D67-BA65-AB7B759296B8}"/>
    <cellStyle name="Comma 2 2 2 4 2 5 3" xfId="8594" xr:uid="{1F2B2C19-02CC-4D41-8013-242712497FBA}"/>
    <cellStyle name="Comma 2 2 2 4 2 5 3 2" xfId="17647" xr:uid="{E6B7FE2F-8DF9-4B0E-8AFA-6EAD7B6630EB}"/>
    <cellStyle name="Comma 2 2 2 4 2 5 3 2 2" xfId="35757" xr:uid="{1F3261B4-E039-4576-8393-4C25A8C6154A}"/>
    <cellStyle name="Comma 2 2 2 4 2 5 3 3" xfId="26704" xr:uid="{FF8BCE07-68E2-4FB6-9B90-5ABB8BC440E7}"/>
    <cellStyle name="Comma 2 2 2 4 2 5 4" xfId="11615" xr:uid="{CB961141-F371-4C70-B240-285DFEA6A9EB}"/>
    <cellStyle name="Comma 2 2 2 4 2 5 4 2" xfId="29725" xr:uid="{72B57EC1-3F06-4914-93F2-94F795166A0D}"/>
    <cellStyle name="Comma 2 2 2 4 2 5 5" xfId="20672" xr:uid="{BD134ACD-AC0E-4FA8-8BFB-FFEF20E4F739}"/>
    <cellStyle name="Comma 2 2 2 4 2 6" xfId="3571" xr:uid="{510F64E4-4199-47E2-A36B-EE1E344F391D}"/>
    <cellStyle name="Comma 2 2 2 4 2 6 2" xfId="12624" xr:uid="{AE73ABC9-3F35-46DD-A648-7216D1F80606}"/>
    <cellStyle name="Comma 2 2 2 4 2 6 2 2" xfId="30734" xr:uid="{8506702E-AA89-4C69-9766-C8BB90F4BE61}"/>
    <cellStyle name="Comma 2 2 2 4 2 6 3" xfId="21681" xr:uid="{7291430E-4E2E-46BB-A79E-389B770DEB61}"/>
    <cellStyle name="Comma 2 2 2 4 2 7" xfId="6585" xr:uid="{026B5ABD-1D53-4543-8639-CEDBD389DBF7}"/>
    <cellStyle name="Comma 2 2 2 4 2 7 2" xfId="15638" xr:uid="{E7F9B1E4-ACFC-4353-A209-070C4195F813}"/>
    <cellStyle name="Comma 2 2 2 4 2 7 2 2" xfId="33748" xr:uid="{27DFE368-91A8-4D05-BFEB-E48854D79180}"/>
    <cellStyle name="Comma 2 2 2 4 2 7 3" xfId="24695" xr:uid="{969020F8-9D72-4128-9084-D582715383A0}"/>
    <cellStyle name="Comma 2 2 2 4 2 8" xfId="9605" xr:uid="{669A9F87-70DF-4ADE-A389-7F00FA479C52}"/>
    <cellStyle name="Comma 2 2 2 4 2 8 2" xfId="27715" xr:uid="{4BA36E43-72D9-4ADC-BE09-6E06D01DA275}"/>
    <cellStyle name="Comma 2 2 2 4 2 9" xfId="18662" xr:uid="{CEAF814A-50EE-4017-93BD-4114A0B27A8C}"/>
    <cellStyle name="Comma 2 2 2 4 3" xfId="710" xr:uid="{6BC75576-9B4F-4054-8E9F-DE9F8516C882}"/>
    <cellStyle name="Comma 2 2 2 4 3 2" xfId="1714" xr:uid="{FD2B7F30-AA34-4328-A479-761A436AE9F6}"/>
    <cellStyle name="Comma 2 2 2 4 3 2 2" xfId="4793" xr:uid="{DBAA7646-B302-4A28-91C9-7AE45D86C757}"/>
    <cellStyle name="Comma 2 2 2 4 3 2 2 2" xfId="13846" xr:uid="{09BE60D6-4FE3-4A8F-BE4C-B439ECA6F6BD}"/>
    <cellStyle name="Comma 2 2 2 4 3 2 2 2 2" xfId="31956" xr:uid="{E6D200CD-0C2C-4CA3-BF4B-4B618860F0CE}"/>
    <cellStyle name="Comma 2 2 2 4 3 2 2 3" xfId="22903" xr:uid="{9D09E385-33BA-47CB-8249-9A2504ECF601}"/>
    <cellStyle name="Comma 2 2 2 4 3 2 3" xfId="7807" xr:uid="{D053AF6B-5624-47E5-B8EE-C5AC97314F27}"/>
    <cellStyle name="Comma 2 2 2 4 3 2 3 2" xfId="16860" xr:uid="{5C16F0DC-67D8-41BE-AF0C-69DC350A305D}"/>
    <cellStyle name="Comma 2 2 2 4 3 2 3 2 2" xfId="34970" xr:uid="{9D692F14-BABD-47C2-8CCB-0F27EBBD299D}"/>
    <cellStyle name="Comma 2 2 2 4 3 2 3 3" xfId="25917" xr:uid="{2987F744-71AF-49F9-BC8F-50BD3D7798F0}"/>
    <cellStyle name="Comma 2 2 2 4 3 2 4" xfId="10828" xr:uid="{4D19CD14-7709-47C2-A085-F70DA36D7A45}"/>
    <cellStyle name="Comma 2 2 2 4 3 2 4 2" xfId="28938" xr:uid="{40FE1926-B136-4565-A8D9-A7BF749D17F6}"/>
    <cellStyle name="Comma 2 2 2 4 3 2 5" xfId="19885" xr:uid="{8C730235-72B0-4194-81D7-C48798C30091}"/>
    <cellStyle name="Comma 2 2 2 4 3 3" xfId="2718" xr:uid="{31725775-7627-44A4-9BBA-95787D28E3A4}"/>
    <cellStyle name="Comma 2 2 2 4 3 3 2" xfId="5797" xr:uid="{E201A87D-C53A-4739-8BAA-8865D9A46DAB}"/>
    <cellStyle name="Comma 2 2 2 4 3 3 2 2" xfId="14850" xr:uid="{EC25525B-2C88-43A0-9F27-F70A93FECC98}"/>
    <cellStyle name="Comma 2 2 2 4 3 3 2 2 2" xfId="32960" xr:uid="{D205DA3E-CB2E-40E9-BE6C-6EC0860A1075}"/>
    <cellStyle name="Comma 2 2 2 4 3 3 2 3" xfId="23907" xr:uid="{B2E73780-38A3-4BCA-B2A9-0292C1AD9537}"/>
    <cellStyle name="Comma 2 2 2 4 3 3 3" xfId="8811" xr:uid="{3AFD33D4-3C69-4F7A-9480-A3260AFCEA8D}"/>
    <cellStyle name="Comma 2 2 2 4 3 3 3 2" xfId="17864" xr:uid="{3250F458-C59F-461F-A6D0-2426F43A1526}"/>
    <cellStyle name="Comma 2 2 2 4 3 3 3 2 2" xfId="35974" xr:uid="{4802EB52-75A4-4E48-89A7-F4708C185827}"/>
    <cellStyle name="Comma 2 2 2 4 3 3 3 3" xfId="26921" xr:uid="{89E79504-F835-4B11-8BE3-5263B702BB6D}"/>
    <cellStyle name="Comma 2 2 2 4 3 3 4" xfId="11832" xr:uid="{92B3BED0-FD50-4FF4-8C7C-5E108E6A5F2B}"/>
    <cellStyle name="Comma 2 2 2 4 3 3 4 2" xfId="29942" xr:uid="{E2F442CB-C8D7-4435-B2E7-A07C6CB39932}"/>
    <cellStyle name="Comma 2 2 2 4 3 3 5" xfId="20889" xr:uid="{3256AE9A-B167-48E2-8400-D15D013CE9FC}"/>
    <cellStyle name="Comma 2 2 2 4 3 4" xfId="3789" xr:uid="{F1ED88B2-FA77-4B9E-A7F8-F79060E48248}"/>
    <cellStyle name="Comma 2 2 2 4 3 4 2" xfId="12842" xr:uid="{8DD82956-0142-43FF-AF82-633D3EDA3EE7}"/>
    <cellStyle name="Comma 2 2 2 4 3 4 2 2" xfId="30952" xr:uid="{988AE24E-E151-4638-9BB9-0999BE05DA2E}"/>
    <cellStyle name="Comma 2 2 2 4 3 4 3" xfId="21899" xr:uid="{D32E4A58-86AD-4278-8CD9-57D150EB6E3C}"/>
    <cellStyle name="Comma 2 2 2 4 3 5" xfId="6803" xr:uid="{2AC338FD-0148-43C8-90A9-EF960A44B14B}"/>
    <cellStyle name="Comma 2 2 2 4 3 5 2" xfId="15856" xr:uid="{99D0D25E-1FD8-481C-9132-C6AAB536244A}"/>
    <cellStyle name="Comma 2 2 2 4 3 5 2 2" xfId="33966" xr:uid="{E44853C7-B3F2-4ED2-AE92-72EED7A039C6}"/>
    <cellStyle name="Comma 2 2 2 4 3 5 3" xfId="24913" xr:uid="{26E37562-DDFF-47B8-B710-D86467C989E7}"/>
    <cellStyle name="Comma 2 2 2 4 3 6" xfId="9824" xr:uid="{1F405AB6-CF8B-4C5F-9517-E7B7ECCA7677}"/>
    <cellStyle name="Comma 2 2 2 4 3 6 2" xfId="27934" xr:uid="{4EC0E6A6-57E7-4D7E-9A22-39B7172E0178}"/>
    <cellStyle name="Comma 2 2 2 4 3 7" xfId="18881" xr:uid="{7026A78B-1D5A-413E-A86A-F16774843A2C}"/>
    <cellStyle name="Comma 2 2 2 4 4" xfId="711" xr:uid="{3DC2A613-1044-4D3B-98DC-AED9CC4B07F2}"/>
    <cellStyle name="Comma 2 2 2 4 4 2" xfId="1715" xr:uid="{58FE4D51-CC7E-48AF-8515-2F96FA0C2A02}"/>
    <cellStyle name="Comma 2 2 2 4 4 2 2" xfId="4794" xr:uid="{0138D4B9-42AB-4EE0-93BA-AA399BBCD4FA}"/>
    <cellStyle name="Comma 2 2 2 4 4 2 2 2" xfId="13847" xr:uid="{AEE9D157-5B69-4EDD-B12C-FF21A3DBF789}"/>
    <cellStyle name="Comma 2 2 2 4 4 2 2 2 2" xfId="31957" xr:uid="{1FD85199-6E2F-4CE5-923B-C99E611681BE}"/>
    <cellStyle name="Comma 2 2 2 4 4 2 2 3" xfId="22904" xr:uid="{3515DE65-A84B-49B2-B486-8C270F256133}"/>
    <cellStyle name="Comma 2 2 2 4 4 2 3" xfId="7808" xr:uid="{5DB51059-E524-47E0-A757-C60ABD89C215}"/>
    <cellStyle name="Comma 2 2 2 4 4 2 3 2" xfId="16861" xr:uid="{D3F4B470-A3A9-4ACD-B095-9453B14C74D1}"/>
    <cellStyle name="Comma 2 2 2 4 4 2 3 2 2" xfId="34971" xr:uid="{2E02B66F-E1BA-4CE5-B0DC-1425344FB789}"/>
    <cellStyle name="Comma 2 2 2 4 4 2 3 3" xfId="25918" xr:uid="{9A0CECCA-9B23-4DAD-B2B1-42818E18608E}"/>
    <cellStyle name="Comma 2 2 2 4 4 2 4" xfId="10829" xr:uid="{80B8FCFD-F014-4ED3-A417-91EAAAA09DA7}"/>
    <cellStyle name="Comma 2 2 2 4 4 2 4 2" xfId="28939" xr:uid="{BE1587E3-6E68-488B-94C9-8A17856D0EE7}"/>
    <cellStyle name="Comma 2 2 2 4 4 2 5" xfId="19886" xr:uid="{642FF308-2A79-4F0D-ABBD-E1E4468BF7A2}"/>
    <cellStyle name="Comma 2 2 2 4 4 3" xfId="2719" xr:uid="{BB39AC1E-CAE5-4CBE-95BC-26EAF9D6B752}"/>
    <cellStyle name="Comma 2 2 2 4 4 3 2" xfId="5798" xr:uid="{A24EA301-C2D4-452E-9E37-CAC14989A182}"/>
    <cellStyle name="Comma 2 2 2 4 4 3 2 2" xfId="14851" xr:uid="{93ED581E-6492-4C52-AA33-ADC5BD98D69A}"/>
    <cellStyle name="Comma 2 2 2 4 4 3 2 2 2" xfId="32961" xr:uid="{936AB73D-1217-4EDD-866C-950BB74C4B9D}"/>
    <cellStyle name="Comma 2 2 2 4 4 3 2 3" xfId="23908" xr:uid="{2B795D21-3B8E-4480-9B4F-5E22407325E0}"/>
    <cellStyle name="Comma 2 2 2 4 4 3 3" xfId="8812" xr:uid="{F2D63C10-093E-4FE5-8892-4B036A1601AD}"/>
    <cellStyle name="Comma 2 2 2 4 4 3 3 2" xfId="17865" xr:uid="{B0C3095B-1474-4B00-B78E-7BB209392329}"/>
    <cellStyle name="Comma 2 2 2 4 4 3 3 2 2" xfId="35975" xr:uid="{04CAF2DC-D13A-4586-AE30-BA1F421859F7}"/>
    <cellStyle name="Comma 2 2 2 4 4 3 3 3" xfId="26922" xr:uid="{654176C8-2849-43B4-8E58-8712DB296C1A}"/>
    <cellStyle name="Comma 2 2 2 4 4 3 4" xfId="11833" xr:uid="{EEA03EF0-716F-4B60-83EF-CEDD60EB0AA4}"/>
    <cellStyle name="Comma 2 2 2 4 4 3 4 2" xfId="29943" xr:uid="{C0262D43-93AC-4082-BA3F-B90AA74D659A}"/>
    <cellStyle name="Comma 2 2 2 4 4 3 5" xfId="20890" xr:uid="{15D78289-0B91-4770-9789-2C5874BABF65}"/>
    <cellStyle name="Comma 2 2 2 4 4 4" xfId="3790" xr:uid="{E8E1940B-E3CA-4C96-9070-5877B94F3E5E}"/>
    <cellStyle name="Comma 2 2 2 4 4 4 2" xfId="12843" xr:uid="{CC5283E4-1B79-4061-B6DC-1FD3F14AA067}"/>
    <cellStyle name="Comma 2 2 2 4 4 4 2 2" xfId="30953" xr:uid="{D31884BA-5EA6-45B2-8570-39618BB209D0}"/>
    <cellStyle name="Comma 2 2 2 4 4 4 3" xfId="21900" xr:uid="{074251AE-22D8-4BA9-B0F9-840128AD3768}"/>
    <cellStyle name="Comma 2 2 2 4 4 5" xfId="6804" xr:uid="{17599164-56F3-4C81-8154-46AF1D7B0FCE}"/>
    <cellStyle name="Comma 2 2 2 4 4 5 2" xfId="15857" xr:uid="{61F9896A-99DB-4629-82B3-7841573AEEAE}"/>
    <cellStyle name="Comma 2 2 2 4 4 5 2 2" xfId="33967" xr:uid="{33BCB268-A4EE-4C47-ACE3-1D513D66731F}"/>
    <cellStyle name="Comma 2 2 2 4 4 5 3" xfId="24914" xr:uid="{D924A39E-0604-4D63-B109-34A025DE055C}"/>
    <cellStyle name="Comma 2 2 2 4 4 6" xfId="9825" xr:uid="{BB0A05B2-E346-4E38-B5D0-150441A21A33}"/>
    <cellStyle name="Comma 2 2 2 4 4 6 2" xfId="27935" xr:uid="{35B75A40-2FBD-4D5E-9740-C7EC777464A8}"/>
    <cellStyle name="Comma 2 2 2 4 4 7" xfId="18882" xr:uid="{E771C16D-3CE7-4783-A0EC-C3C6BF91B8D8}"/>
    <cellStyle name="Comma 2 2 2 4 5" xfId="1326" xr:uid="{0958B4FE-D4C5-479C-9067-D4F21EA431BB}"/>
    <cellStyle name="Comma 2 2 2 4 5 2" xfId="4405" xr:uid="{F1937181-A4B4-45FA-80EC-E9AF3DC682F9}"/>
    <cellStyle name="Comma 2 2 2 4 5 2 2" xfId="13458" xr:uid="{5FD4EE8C-33AA-4E40-8A89-47999065EC24}"/>
    <cellStyle name="Comma 2 2 2 4 5 2 2 2" xfId="31568" xr:uid="{83BF74D1-6D33-49CE-9CA5-4081B577BF4E}"/>
    <cellStyle name="Comma 2 2 2 4 5 2 3" xfId="22515" xr:uid="{80FBEAD5-DC51-42A3-86A1-11640D9DFA82}"/>
    <cellStyle name="Comma 2 2 2 4 5 3" xfId="7419" xr:uid="{B75DB69A-41DE-46E9-9F82-1B6E64C42132}"/>
    <cellStyle name="Comma 2 2 2 4 5 3 2" xfId="16472" xr:uid="{3E54665E-C9D6-48C8-A9F2-7081311CD24C}"/>
    <cellStyle name="Comma 2 2 2 4 5 3 2 2" xfId="34582" xr:uid="{7164FB5F-F6B8-433F-BCCC-9A4776C27174}"/>
    <cellStyle name="Comma 2 2 2 4 5 3 3" xfId="25529" xr:uid="{912F3009-D837-4DAA-A990-6725A7B71028}"/>
    <cellStyle name="Comma 2 2 2 4 5 4" xfId="10440" xr:uid="{6181B851-B908-41AB-BA1A-CEFAB0FD636F}"/>
    <cellStyle name="Comma 2 2 2 4 5 4 2" xfId="28550" xr:uid="{67E84DCA-4D67-4EE8-924A-30E5B1FC9994}"/>
    <cellStyle name="Comma 2 2 2 4 5 5" xfId="19497" xr:uid="{295556F7-4D47-483F-B574-359E027C510F}"/>
    <cellStyle name="Comma 2 2 2 4 6" xfId="2330" xr:uid="{3AA01A7A-8930-4658-9357-AFBE32F46037}"/>
    <cellStyle name="Comma 2 2 2 4 6 2" xfId="5409" xr:uid="{2EE3AC6D-8BA5-45AC-B89F-A45DF8A3489F}"/>
    <cellStyle name="Comma 2 2 2 4 6 2 2" xfId="14462" xr:uid="{1F7AFED4-67F4-4313-A501-AB1D6B0F61B7}"/>
    <cellStyle name="Comma 2 2 2 4 6 2 2 2" xfId="32572" xr:uid="{356AB2A0-4A09-4265-B81C-4412B20BE97D}"/>
    <cellStyle name="Comma 2 2 2 4 6 2 3" xfId="23519" xr:uid="{04E995D3-E0F5-4EF9-8F81-E62D3585607A}"/>
    <cellStyle name="Comma 2 2 2 4 6 3" xfId="8423" xr:uid="{CF47535E-BE9D-4A66-A5F9-53F666BE1E2F}"/>
    <cellStyle name="Comma 2 2 2 4 6 3 2" xfId="17476" xr:uid="{10939E1E-CEF4-4F83-9A18-CE0EA1A56BC8}"/>
    <cellStyle name="Comma 2 2 2 4 6 3 2 2" xfId="35586" xr:uid="{B052F685-4D5C-4129-AE5D-C028EC9B9E4F}"/>
    <cellStyle name="Comma 2 2 2 4 6 3 3" xfId="26533" xr:uid="{63C9091D-BFE7-45B3-8401-1C5272F60654}"/>
    <cellStyle name="Comma 2 2 2 4 6 4" xfId="11444" xr:uid="{8DD766D0-67A3-4FF0-A889-5637569DD920}"/>
    <cellStyle name="Comma 2 2 2 4 6 4 2" xfId="29554" xr:uid="{B43B7CE7-09F3-4F1B-BD23-C2B5CD09F03A}"/>
    <cellStyle name="Comma 2 2 2 4 6 5" xfId="20501" xr:uid="{3B9C0BE5-F6A6-4C4D-B85A-FFA7B9D25D40}"/>
    <cellStyle name="Comma 2 2 2 4 7" xfId="3399" xr:uid="{341831DC-061E-4212-B15F-B13F4D80D546}"/>
    <cellStyle name="Comma 2 2 2 4 7 2" xfId="12452" xr:uid="{B23DF18D-54DE-4BBD-AB40-58007B583B95}"/>
    <cellStyle name="Comma 2 2 2 4 7 2 2" xfId="30562" xr:uid="{675BB1C0-E5E1-4A00-AE1F-6AEEB9BAEEB2}"/>
    <cellStyle name="Comma 2 2 2 4 7 3" xfId="21509" xr:uid="{3C726FAD-426A-4F0E-B4A8-BF11ABD47C9A}"/>
    <cellStyle name="Comma 2 2 2 4 8" xfId="6413" xr:uid="{6913643C-297A-425F-BC31-B545B3C26675}"/>
    <cellStyle name="Comma 2 2 2 4 8 2" xfId="15466" xr:uid="{EAAEA30D-7F93-4B39-B735-1FD96C06B497}"/>
    <cellStyle name="Comma 2 2 2 4 8 2 2" xfId="33576" xr:uid="{56BEC29C-D45C-4B6B-8C0B-2F504A64DC42}"/>
    <cellStyle name="Comma 2 2 2 4 8 3" xfId="24523" xr:uid="{2EDE970F-B5F5-4731-BDBA-6258008A0C0C}"/>
    <cellStyle name="Comma 2 2 2 4 9" xfId="9433" xr:uid="{D99DD0D9-6998-4834-9EC6-80546C71CE58}"/>
    <cellStyle name="Comma 2 2 2 4 9 2" xfId="27543" xr:uid="{B1F50C83-0148-4645-82C3-003A95686E4F}"/>
    <cellStyle name="Comma 2 2 2 5" xfId="331" xr:uid="{A88E4E94-5428-4980-A797-DCE3A1B9D4CF}"/>
    <cellStyle name="Comma 2 2 2 5 10" xfId="18529" xr:uid="{46E41D13-A988-4E44-9742-41B8F84F5E03}"/>
    <cellStyle name="Comma 2 2 2 5 2" xfId="529" xr:uid="{F501FDE1-E7FB-4207-85F6-F3427667D8C2}"/>
    <cellStyle name="Comma 2 2 2 5 2 2" xfId="712" xr:uid="{7F6841F8-48C2-43F7-95BE-32E0B19CD0C7}"/>
    <cellStyle name="Comma 2 2 2 5 2 2 2" xfId="1716" xr:uid="{54AA2BA0-241A-4405-9B63-648583F3544E}"/>
    <cellStyle name="Comma 2 2 2 5 2 2 2 2" xfId="4795" xr:uid="{0CEEC9B7-7C4C-41C0-9C36-079F2385EAA6}"/>
    <cellStyle name="Comma 2 2 2 5 2 2 2 2 2" xfId="13848" xr:uid="{89C95B45-9C05-4385-A7DD-3EE54F37C508}"/>
    <cellStyle name="Comma 2 2 2 5 2 2 2 2 2 2" xfId="31958" xr:uid="{29F2F6BC-45FC-455C-8C50-7F344536C009}"/>
    <cellStyle name="Comma 2 2 2 5 2 2 2 2 3" xfId="22905" xr:uid="{C56E0D34-82AD-4727-80BE-F2BFA8EB02E6}"/>
    <cellStyle name="Comma 2 2 2 5 2 2 2 3" xfId="7809" xr:uid="{AE99FA10-A881-4877-9346-8A6ACFFD67F6}"/>
    <cellStyle name="Comma 2 2 2 5 2 2 2 3 2" xfId="16862" xr:uid="{4847FE3E-1444-4E79-B533-9F4BA1134AC7}"/>
    <cellStyle name="Comma 2 2 2 5 2 2 2 3 2 2" xfId="34972" xr:uid="{D14EDB94-E92C-4B97-AA42-7B9B04898BB1}"/>
    <cellStyle name="Comma 2 2 2 5 2 2 2 3 3" xfId="25919" xr:uid="{4750F33D-A923-48C4-8232-E4CB54523E33}"/>
    <cellStyle name="Comma 2 2 2 5 2 2 2 4" xfId="10830" xr:uid="{7340E523-4566-4660-ACD3-4E035971A92E}"/>
    <cellStyle name="Comma 2 2 2 5 2 2 2 4 2" xfId="28940" xr:uid="{32991F40-7E8B-4058-9ECD-428C750FA84C}"/>
    <cellStyle name="Comma 2 2 2 5 2 2 2 5" xfId="19887" xr:uid="{DC5FED11-D126-4D29-9C6D-EBDF4E74E236}"/>
    <cellStyle name="Comma 2 2 2 5 2 2 3" xfId="2720" xr:uid="{0558A7E9-E7C4-4BCF-B44A-0BDD10FC7A74}"/>
    <cellStyle name="Comma 2 2 2 5 2 2 3 2" xfId="5799" xr:uid="{82397C4A-C406-4873-984E-4695B8EEEA5D}"/>
    <cellStyle name="Comma 2 2 2 5 2 2 3 2 2" xfId="14852" xr:uid="{6DC55F9B-C48E-4BF5-B2CC-B7E83381FDC4}"/>
    <cellStyle name="Comma 2 2 2 5 2 2 3 2 2 2" xfId="32962" xr:uid="{FC5FEF3D-DCA1-488E-B31E-EE57B49CF2F5}"/>
    <cellStyle name="Comma 2 2 2 5 2 2 3 2 3" xfId="23909" xr:uid="{A3559484-2BC3-437A-8C7C-F00F87C36677}"/>
    <cellStyle name="Comma 2 2 2 5 2 2 3 3" xfId="8813" xr:uid="{481DBD12-7DF9-4DB0-BE14-15CC79F46EAB}"/>
    <cellStyle name="Comma 2 2 2 5 2 2 3 3 2" xfId="17866" xr:uid="{F5983DB0-B0D3-4ACD-9F11-BC4474FF0821}"/>
    <cellStyle name="Comma 2 2 2 5 2 2 3 3 2 2" xfId="35976" xr:uid="{69892D01-7534-4D22-BE70-357A87FFBD8D}"/>
    <cellStyle name="Comma 2 2 2 5 2 2 3 3 3" xfId="26923" xr:uid="{07CDF1D0-55A9-416B-9B51-61F467796063}"/>
    <cellStyle name="Comma 2 2 2 5 2 2 3 4" xfId="11834" xr:uid="{CD8E5E60-C135-4361-8E6B-286942ED05EF}"/>
    <cellStyle name="Comma 2 2 2 5 2 2 3 4 2" xfId="29944" xr:uid="{8406AFF2-98CA-4D0E-B578-F4BCDE328D94}"/>
    <cellStyle name="Comma 2 2 2 5 2 2 3 5" xfId="20891" xr:uid="{368EDFB6-406E-4927-B9DA-51F69C06DD45}"/>
    <cellStyle name="Comma 2 2 2 5 2 2 4" xfId="3791" xr:uid="{54988A9D-9EEF-46B9-8E37-4236EDB4921E}"/>
    <cellStyle name="Comma 2 2 2 5 2 2 4 2" xfId="12844" xr:uid="{BC6A51C0-1D45-443B-A2AE-B05C75159FA4}"/>
    <cellStyle name="Comma 2 2 2 5 2 2 4 2 2" xfId="30954" xr:uid="{E3FDB8FF-FEDF-4490-AF30-B006BDC766BA}"/>
    <cellStyle name="Comma 2 2 2 5 2 2 4 3" xfId="21901" xr:uid="{B1405F15-5554-4C0D-A10A-3BAD9D1EBCE2}"/>
    <cellStyle name="Comma 2 2 2 5 2 2 5" xfId="6805" xr:uid="{25FE48A7-16E1-47B5-8021-2516A26AED02}"/>
    <cellStyle name="Comma 2 2 2 5 2 2 5 2" xfId="15858" xr:uid="{B5D107F3-3C36-4EFC-8291-668BB100EE61}"/>
    <cellStyle name="Comma 2 2 2 5 2 2 5 2 2" xfId="33968" xr:uid="{5FE28CCA-80E1-438D-80F1-E381C5B97F83}"/>
    <cellStyle name="Comma 2 2 2 5 2 2 5 3" xfId="24915" xr:uid="{AACDE4CC-A033-47A2-9A83-2EF5088FB52C}"/>
    <cellStyle name="Comma 2 2 2 5 2 2 6" xfId="9826" xr:uid="{F15AEDD2-EE51-4976-9787-18ADFBCE38CF}"/>
    <cellStyle name="Comma 2 2 2 5 2 2 6 2" xfId="27936" xr:uid="{736A4F60-8E36-44AB-9A92-8F45D1174F09}"/>
    <cellStyle name="Comma 2 2 2 5 2 2 7" xfId="18883" xr:uid="{ECDBDAD3-B9E4-4CC4-BD31-CCF8C3CE9679}"/>
    <cellStyle name="Comma 2 2 2 5 2 3" xfId="713" xr:uid="{ACBF1744-F879-49B8-901B-A55FCC791CC3}"/>
    <cellStyle name="Comma 2 2 2 5 2 3 2" xfId="1717" xr:uid="{31B741CC-7D5D-411F-BF32-CE9875FADF15}"/>
    <cellStyle name="Comma 2 2 2 5 2 3 2 2" xfId="4796" xr:uid="{7358159E-6D42-44AE-A715-AE4FA2E5004A}"/>
    <cellStyle name="Comma 2 2 2 5 2 3 2 2 2" xfId="13849" xr:uid="{38470EA6-0E7C-4C39-A978-31743B6CDFBE}"/>
    <cellStyle name="Comma 2 2 2 5 2 3 2 2 2 2" xfId="31959" xr:uid="{EF78865B-6582-4C1D-BCD9-5ED9C346B23B}"/>
    <cellStyle name="Comma 2 2 2 5 2 3 2 2 3" xfId="22906" xr:uid="{BBE777D7-998E-4323-A0A1-C36F51AC7DCD}"/>
    <cellStyle name="Comma 2 2 2 5 2 3 2 3" xfId="7810" xr:uid="{A086D47D-8732-4EB4-85FB-1D749A955B30}"/>
    <cellStyle name="Comma 2 2 2 5 2 3 2 3 2" xfId="16863" xr:uid="{691E93FD-993C-4632-990D-AB829FC6C3AF}"/>
    <cellStyle name="Comma 2 2 2 5 2 3 2 3 2 2" xfId="34973" xr:uid="{A6E2D42C-FA31-493A-A8C1-E4F0F7846FA5}"/>
    <cellStyle name="Comma 2 2 2 5 2 3 2 3 3" xfId="25920" xr:uid="{2262D3CE-A968-42F4-8B52-B0B298A2307C}"/>
    <cellStyle name="Comma 2 2 2 5 2 3 2 4" xfId="10831" xr:uid="{ACE23B4B-818B-4E09-A155-E44EAAE58C45}"/>
    <cellStyle name="Comma 2 2 2 5 2 3 2 4 2" xfId="28941" xr:uid="{A1467B55-5446-4006-B964-C8E91366F0A8}"/>
    <cellStyle name="Comma 2 2 2 5 2 3 2 5" xfId="19888" xr:uid="{2B2B7C0E-760D-4275-A864-16713964E664}"/>
    <cellStyle name="Comma 2 2 2 5 2 3 3" xfId="2721" xr:uid="{BB5D3965-101B-4F0D-9BAF-016A4795A986}"/>
    <cellStyle name="Comma 2 2 2 5 2 3 3 2" xfId="5800" xr:uid="{AE1489A5-F707-4642-B008-A8A192EBF8DB}"/>
    <cellStyle name="Comma 2 2 2 5 2 3 3 2 2" xfId="14853" xr:uid="{1305C994-BE45-462B-9132-F93109FDC276}"/>
    <cellStyle name="Comma 2 2 2 5 2 3 3 2 2 2" xfId="32963" xr:uid="{CC29C79E-BD02-44CA-B454-89AD2DE0A3D3}"/>
    <cellStyle name="Comma 2 2 2 5 2 3 3 2 3" xfId="23910" xr:uid="{7FCEBB6B-643A-4B2F-A697-6BC461B8F038}"/>
    <cellStyle name="Comma 2 2 2 5 2 3 3 3" xfId="8814" xr:uid="{790AD920-0FE3-4874-B802-5B1F44828EFB}"/>
    <cellStyle name="Comma 2 2 2 5 2 3 3 3 2" xfId="17867" xr:uid="{3F0C88D4-3318-4DFA-88DC-74BAAFD8049B}"/>
    <cellStyle name="Comma 2 2 2 5 2 3 3 3 2 2" xfId="35977" xr:uid="{E0E3FF71-70E0-4224-9944-D160C267EE42}"/>
    <cellStyle name="Comma 2 2 2 5 2 3 3 3 3" xfId="26924" xr:uid="{CF932F6D-DE4A-46E5-B548-0CEEE5B8D46E}"/>
    <cellStyle name="Comma 2 2 2 5 2 3 3 4" xfId="11835" xr:uid="{2F7141B3-BE18-4431-82E4-AB470F7A7824}"/>
    <cellStyle name="Comma 2 2 2 5 2 3 3 4 2" xfId="29945" xr:uid="{48D03F39-5324-4E9A-86AF-5C9996403F4E}"/>
    <cellStyle name="Comma 2 2 2 5 2 3 3 5" xfId="20892" xr:uid="{A0EEF549-934F-4128-95FB-F8A952A92274}"/>
    <cellStyle name="Comma 2 2 2 5 2 3 4" xfId="3792" xr:uid="{7B69E486-272B-4456-9933-DB37C372C39C}"/>
    <cellStyle name="Comma 2 2 2 5 2 3 4 2" xfId="12845" xr:uid="{06DDA5B7-393B-41E2-868A-51F3DC8AA807}"/>
    <cellStyle name="Comma 2 2 2 5 2 3 4 2 2" xfId="30955" xr:uid="{2C25FB70-8C6B-4352-9851-18522167FFC3}"/>
    <cellStyle name="Comma 2 2 2 5 2 3 4 3" xfId="21902" xr:uid="{563CCE59-39BE-442A-831A-5461C628E42A}"/>
    <cellStyle name="Comma 2 2 2 5 2 3 5" xfId="6806" xr:uid="{37E49211-AF53-4EF9-879A-E9D92E22FFAA}"/>
    <cellStyle name="Comma 2 2 2 5 2 3 5 2" xfId="15859" xr:uid="{6A7A73C2-38CD-4C8F-A16E-EDA646642C3F}"/>
    <cellStyle name="Comma 2 2 2 5 2 3 5 2 2" xfId="33969" xr:uid="{FF9F21BA-3B27-4EDB-A7B1-21860842A2CD}"/>
    <cellStyle name="Comma 2 2 2 5 2 3 5 3" xfId="24916" xr:uid="{6F0574FE-D065-48ED-BC64-A65CE80AF597}"/>
    <cellStyle name="Comma 2 2 2 5 2 3 6" xfId="9827" xr:uid="{875F57A3-31F3-40C9-8895-86D456569D8D}"/>
    <cellStyle name="Comma 2 2 2 5 2 3 6 2" xfId="27937" xr:uid="{2832C5C0-FC94-4262-B1EE-F409B6B9C63C}"/>
    <cellStyle name="Comma 2 2 2 5 2 3 7" xfId="18884" xr:uid="{C742FD1E-123B-4777-A89D-6565365BCB2F}"/>
    <cellStyle name="Comma 2 2 2 5 2 4" xfId="1536" xr:uid="{F7C13A67-C4A1-4EB2-836E-775256F2CE3E}"/>
    <cellStyle name="Comma 2 2 2 5 2 4 2" xfId="4615" xr:uid="{BE6A779A-F4B3-4EF6-9BDF-C9F9B3F184E9}"/>
    <cellStyle name="Comma 2 2 2 5 2 4 2 2" xfId="13668" xr:uid="{CAC6ECDB-E719-4D6F-8CCD-F189AF6EFB52}"/>
    <cellStyle name="Comma 2 2 2 5 2 4 2 2 2" xfId="31778" xr:uid="{778184EB-552B-48B0-AA72-5DA2EB30A203}"/>
    <cellStyle name="Comma 2 2 2 5 2 4 2 3" xfId="22725" xr:uid="{424792B5-C08E-4554-A043-BDE14B4F6AD6}"/>
    <cellStyle name="Comma 2 2 2 5 2 4 3" xfId="7629" xr:uid="{BD61FBBF-1F4D-402B-8E63-E2C39CD97BF8}"/>
    <cellStyle name="Comma 2 2 2 5 2 4 3 2" xfId="16682" xr:uid="{43A39A1F-5BA7-4411-B48F-776223DB4341}"/>
    <cellStyle name="Comma 2 2 2 5 2 4 3 2 2" xfId="34792" xr:uid="{6BC511E0-3E99-4DA6-96FC-1D72235B6135}"/>
    <cellStyle name="Comma 2 2 2 5 2 4 3 3" xfId="25739" xr:uid="{68E3B206-171C-496A-935D-712757CA3DB4}"/>
    <cellStyle name="Comma 2 2 2 5 2 4 4" xfId="10650" xr:uid="{9E1AAF84-5C85-481F-AD79-E4E8ACE93DB0}"/>
    <cellStyle name="Comma 2 2 2 5 2 4 4 2" xfId="28760" xr:uid="{39E61202-A08B-4E19-AB01-A2BD59DC98A4}"/>
    <cellStyle name="Comma 2 2 2 5 2 4 5" xfId="19707" xr:uid="{A336FFA5-D402-4B91-B8FA-93EC5F72B7B6}"/>
    <cellStyle name="Comma 2 2 2 5 2 5" xfId="2540" xr:uid="{ECDAE1DA-3B6A-481F-8EA6-CA4CB5041858}"/>
    <cellStyle name="Comma 2 2 2 5 2 5 2" xfId="5619" xr:uid="{6F7609CB-A3B3-46FF-8A83-8B8F92127B2F}"/>
    <cellStyle name="Comma 2 2 2 5 2 5 2 2" xfId="14672" xr:uid="{D37A13C9-8D0C-4B05-9D03-257B2AA8E826}"/>
    <cellStyle name="Comma 2 2 2 5 2 5 2 2 2" xfId="32782" xr:uid="{3FF0CE03-301A-4429-BDE2-96446BD57AF0}"/>
    <cellStyle name="Comma 2 2 2 5 2 5 2 3" xfId="23729" xr:uid="{488F6003-DC75-4676-8950-348F1036D235}"/>
    <cellStyle name="Comma 2 2 2 5 2 5 3" xfId="8633" xr:uid="{8C4A3980-F0A3-4408-BCD1-FEB94B98073E}"/>
    <cellStyle name="Comma 2 2 2 5 2 5 3 2" xfId="17686" xr:uid="{40673A9B-60BE-49C6-BE08-F1B3CA61D800}"/>
    <cellStyle name="Comma 2 2 2 5 2 5 3 2 2" xfId="35796" xr:uid="{A1B0EC7B-D286-4FEA-A6B2-B3C89D20CE1F}"/>
    <cellStyle name="Comma 2 2 2 5 2 5 3 3" xfId="26743" xr:uid="{C55256A3-F3C4-4C76-B85D-51CE8FDB6873}"/>
    <cellStyle name="Comma 2 2 2 5 2 5 4" xfId="11654" xr:uid="{9B4EB4C3-B610-43FD-984A-2DFBB1B29639}"/>
    <cellStyle name="Comma 2 2 2 5 2 5 4 2" xfId="29764" xr:uid="{567AA439-7652-44BB-8C8E-8997C5C9E9FD}"/>
    <cellStyle name="Comma 2 2 2 5 2 5 5" xfId="20711" xr:uid="{1C4DD405-4C8D-4C0A-A6F5-42CC071E4D54}"/>
    <cellStyle name="Comma 2 2 2 5 2 6" xfId="3610" xr:uid="{3E35CFA4-3CF9-419B-A9BF-B4217281E5DC}"/>
    <cellStyle name="Comma 2 2 2 5 2 6 2" xfId="12663" xr:uid="{90870101-E9A5-43D8-A3E5-0AD677A285C7}"/>
    <cellStyle name="Comma 2 2 2 5 2 6 2 2" xfId="30773" xr:uid="{60134907-4937-43E1-B2E6-FE1D27FB4782}"/>
    <cellStyle name="Comma 2 2 2 5 2 6 3" xfId="21720" xr:uid="{C73CE61F-F6D1-47AC-9EBC-2C32EF19FFC9}"/>
    <cellStyle name="Comma 2 2 2 5 2 7" xfId="6624" xr:uid="{2465941F-24F2-40A5-9C8D-4E903CCC06BD}"/>
    <cellStyle name="Comma 2 2 2 5 2 7 2" xfId="15677" xr:uid="{D19F041B-1EB0-4860-A1A2-56BA02F59D45}"/>
    <cellStyle name="Comma 2 2 2 5 2 7 2 2" xfId="33787" xr:uid="{E53083A1-6A29-464F-A235-A11CED683A68}"/>
    <cellStyle name="Comma 2 2 2 5 2 7 3" xfId="24734" xr:uid="{BF45D0AF-E667-45B0-AD92-6C4BB5AE00C0}"/>
    <cellStyle name="Comma 2 2 2 5 2 8" xfId="9644" xr:uid="{92EF652F-C50F-4187-A043-959E57E5A4B4}"/>
    <cellStyle name="Comma 2 2 2 5 2 8 2" xfId="27754" xr:uid="{48AE1ADB-7C23-4ACB-BD56-58C1A5911295}"/>
    <cellStyle name="Comma 2 2 2 5 2 9" xfId="18701" xr:uid="{2FC4054F-72AF-46BF-8E2E-77DA2B43BEEE}"/>
    <cellStyle name="Comma 2 2 2 5 3" xfId="714" xr:uid="{BE92C2ED-33E3-497F-8EB9-12B0F4D19A4A}"/>
    <cellStyle name="Comma 2 2 2 5 3 2" xfId="1718" xr:uid="{154E7BD0-99D7-4A8E-8E77-89D605561387}"/>
    <cellStyle name="Comma 2 2 2 5 3 2 2" xfId="4797" xr:uid="{9CA0CD75-EFE6-4BE5-A67C-2A7FA81AE38E}"/>
    <cellStyle name="Comma 2 2 2 5 3 2 2 2" xfId="13850" xr:uid="{65BB49F5-5919-4502-B502-9147A54AD461}"/>
    <cellStyle name="Comma 2 2 2 5 3 2 2 2 2" xfId="31960" xr:uid="{A699040D-359C-4B2B-A45D-4316F3523081}"/>
    <cellStyle name="Comma 2 2 2 5 3 2 2 3" xfId="22907" xr:uid="{C43E2F4E-178C-4CF3-9F05-9D1524F408E1}"/>
    <cellStyle name="Comma 2 2 2 5 3 2 3" xfId="7811" xr:uid="{17329B54-ED86-42BB-9AB0-AD2E6F261806}"/>
    <cellStyle name="Comma 2 2 2 5 3 2 3 2" xfId="16864" xr:uid="{4738DEA2-08CF-4BBF-ADFF-ECDB1B70550E}"/>
    <cellStyle name="Comma 2 2 2 5 3 2 3 2 2" xfId="34974" xr:uid="{558C731E-4767-4B3B-B76B-7D57E11B01F7}"/>
    <cellStyle name="Comma 2 2 2 5 3 2 3 3" xfId="25921" xr:uid="{072A983C-2ED9-4B3C-A48A-7DF683C03C62}"/>
    <cellStyle name="Comma 2 2 2 5 3 2 4" xfId="10832" xr:uid="{2CF0BEA6-8C13-4985-BCB0-2019DDABE006}"/>
    <cellStyle name="Comma 2 2 2 5 3 2 4 2" xfId="28942" xr:uid="{96B56DFE-3DAB-4752-B712-E85AF878ABB5}"/>
    <cellStyle name="Comma 2 2 2 5 3 2 5" xfId="19889" xr:uid="{A83B7DC6-793E-43C8-97C9-2B471F2915CE}"/>
    <cellStyle name="Comma 2 2 2 5 3 3" xfId="2722" xr:uid="{4F3D3C5A-956F-4794-A719-FD0BEEC79F0D}"/>
    <cellStyle name="Comma 2 2 2 5 3 3 2" xfId="5801" xr:uid="{EE832674-F1B5-4188-9DE2-7B1FD0E30112}"/>
    <cellStyle name="Comma 2 2 2 5 3 3 2 2" xfId="14854" xr:uid="{1028EC7E-B02A-4C45-8147-8DE1FB5F17B7}"/>
    <cellStyle name="Comma 2 2 2 5 3 3 2 2 2" xfId="32964" xr:uid="{EC35F468-1273-4138-B286-8AC1EE359E10}"/>
    <cellStyle name="Comma 2 2 2 5 3 3 2 3" xfId="23911" xr:uid="{F464412F-CF00-4DA4-B5FC-67D5C444A4EC}"/>
    <cellStyle name="Comma 2 2 2 5 3 3 3" xfId="8815" xr:uid="{B05B4519-144C-4017-A400-CC3E3CA89A1A}"/>
    <cellStyle name="Comma 2 2 2 5 3 3 3 2" xfId="17868" xr:uid="{572293CC-4C1B-4C82-B7DA-B32E5ABC4999}"/>
    <cellStyle name="Comma 2 2 2 5 3 3 3 2 2" xfId="35978" xr:uid="{D22C5520-055D-4815-8E5E-8A8DB6AB2DEE}"/>
    <cellStyle name="Comma 2 2 2 5 3 3 3 3" xfId="26925" xr:uid="{7C9CE25C-77B7-4C3C-8EBA-8B4DE82BAAD1}"/>
    <cellStyle name="Comma 2 2 2 5 3 3 4" xfId="11836" xr:uid="{5EDB698B-5E17-4135-9351-34D556F56E1F}"/>
    <cellStyle name="Comma 2 2 2 5 3 3 4 2" xfId="29946" xr:uid="{D8559895-03A7-48D3-9F0B-502E7A89D5AD}"/>
    <cellStyle name="Comma 2 2 2 5 3 3 5" xfId="20893" xr:uid="{EC6E0827-3C4B-4096-8F9E-73FD2B6FD6BA}"/>
    <cellStyle name="Comma 2 2 2 5 3 4" xfId="3793" xr:uid="{14DE870E-AEAB-4EA2-B18F-E22AA52E6878}"/>
    <cellStyle name="Comma 2 2 2 5 3 4 2" xfId="12846" xr:uid="{2C72929C-1A19-41B2-B8AE-2A9F80DFC3BA}"/>
    <cellStyle name="Comma 2 2 2 5 3 4 2 2" xfId="30956" xr:uid="{2F7AAA53-5543-474F-8342-F2FACEC30366}"/>
    <cellStyle name="Comma 2 2 2 5 3 4 3" xfId="21903" xr:uid="{564ACA87-769E-4EF6-94E5-722A310354D8}"/>
    <cellStyle name="Comma 2 2 2 5 3 5" xfId="6807" xr:uid="{12C581F8-9EF3-4445-92B1-688B4A9106D3}"/>
    <cellStyle name="Comma 2 2 2 5 3 5 2" xfId="15860" xr:uid="{9774EA6F-7F91-4CC8-8B7F-EC31AEEF7897}"/>
    <cellStyle name="Comma 2 2 2 5 3 5 2 2" xfId="33970" xr:uid="{48E0530F-26EB-47B6-AA0E-354EE2C27312}"/>
    <cellStyle name="Comma 2 2 2 5 3 5 3" xfId="24917" xr:uid="{02C6E823-0C3D-4229-BD14-D0BBD9A2185D}"/>
    <cellStyle name="Comma 2 2 2 5 3 6" xfId="9828" xr:uid="{673C1232-2AC8-4BEC-950D-D709F94FDD39}"/>
    <cellStyle name="Comma 2 2 2 5 3 6 2" xfId="27938" xr:uid="{C813A8B5-F44D-41BC-8F4F-D90E69B26675}"/>
    <cellStyle name="Comma 2 2 2 5 3 7" xfId="18885" xr:uid="{E986024F-CDF3-4673-9CDE-6332AE0A8A1D}"/>
    <cellStyle name="Comma 2 2 2 5 4" xfId="715" xr:uid="{2540D796-ED75-4EA0-9B59-4CE12874B7EF}"/>
    <cellStyle name="Comma 2 2 2 5 4 2" xfId="1719" xr:uid="{07E8668A-C018-460D-8BF7-D1B873E453C5}"/>
    <cellStyle name="Comma 2 2 2 5 4 2 2" xfId="4798" xr:uid="{DEA9CDAF-69DE-4A04-9390-B499E31F4C1B}"/>
    <cellStyle name="Comma 2 2 2 5 4 2 2 2" xfId="13851" xr:uid="{788EC9AF-B5BB-4899-947A-C46BE7A2D1F0}"/>
    <cellStyle name="Comma 2 2 2 5 4 2 2 2 2" xfId="31961" xr:uid="{DAA5BBA0-6903-426B-9252-C6D0F6AFCD9C}"/>
    <cellStyle name="Comma 2 2 2 5 4 2 2 3" xfId="22908" xr:uid="{830496AC-EAB2-42E0-A519-F0C07841D958}"/>
    <cellStyle name="Comma 2 2 2 5 4 2 3" xfId="7812" xr:uid="{1F2CEFE5-27D4-4808-B173-E1A20E50897A}"/>
    <cellStyle name="Comma 2 2 2 5 4 2 3 2" xfId="16865" xr:uid="{8331C1DB-1267-4231-A82E-CBC02ABEB6EB}"/>
    <cellStyle name="Comma 2 2 2 5 4 2 3 2 2" xfId="34975" xr:uid="{08402EBD-50D8-48D9-9C5B-DA5E917E7B03}"/>
    <cellStyle name="Comma 2 2 2 5 4 2 3 3" xfId="25922" xr:uid="{9C091642-B5FA-42E4-9DC9-B48D378A0655}"/>
    <cellStyle name="Comma 2 2 2 5 4 2 4" xfId="10833" xr:uid="{52A674F0-CBE2-470C-915C-DD93A4CD77A6}"/>
    <cellStyle name="Comma 2 2 2 5 4 2 4 2" xfId="28943" xr:uid="{E1010B59-EC1E-4576-A858-9DEDE6B22D67}"/>
    <cellStyle name="Comma 2 2 2 5 4 2 5" xfId="19890" xr:uid="{BAA13DEA-7CAD-4FA7-949E-356B95FF221F}"/>
    <cellStyle name="Comma 2 2 2 5 4 3" xfId="2723" xr:uid="{7032245B-E981-4C7E-B897-98039D38E925}"/>
    <cellStyle name="Comma 2 2 2 5 4 3 2" xfId="5802" xr:uid="{D8F325FE-4E7A-40A5-BF48-13C34FD1A041}"/>
    <cellStyle name="Comma 2 2 2 5 4 3 2 2" xfId="14855" xr:uid="{41093A1A-10D9-41C8-B488-CA6DFA8BE1DE}"/>
    <cellStyle name="Comma 2 2 2 5 4 3 2 2 2" xfId="32965" xr:uid="{E467922F-51F9-4B84-BB20-A57FBEAAD12D}"/>
    <cellStyle name="Comma 2 2 2 5 4 3 2 3" xfId="23912" xr:uid="{3C38192F-1DEC-4F90-B387-01C10C861B0E}"/>
    <cellStyle name="Comma 2 2 2 5 4 3 3" xfId="8816" xr:uid="{4DF885D3-0784-4E35-8676-B5F60DC697E0}"/>
    <cellStyle name="Comma 2 2 2 5 4 3 3 2" xfId="17869" xr:uid="{9E66F5C5-49BE-424D-98F4-84898EC9DBC7}"/>
    <cellStyle name="Comma 2 2 2 5 4 3 3 2 2" xfId="35979" xr:uid="{6DB01D40-8F8B-4AA1-AA17-D3508A0620F0}"/>
    <cellStyle name="Comma 2 2 2 5 4 3 3 3" xfId="26926" xr:uid="{2036D1FD-C903-45BC-9DB7-0C4F1FC3C244}"/>
    <cellStyle name="Comma 2 2 2 5 4 3 4" xfId="11837" xr:uid="{BF0240DE-2D43-4887-87D4-940ED56E1A45}"/>
    <cellStyle name="Comma 2 2 2 5 4 3 4 2" xfId="29947" xr:uid="{98EC74C3-1C85-4C43-AEFB-6E08C6C3260F}"/>
    <cellStyle name="Comma 2 2 2 5 4 3 5" xfId="20894" xr:uid="{71FC647C-88D7-4042-AE2C-004B09A55F28}"/>
    <cellStyle name="Comma 2 2 2 5 4 4" xfId="3794" xr:uid="{CD26FE3C-D15A-4348-9B33-FEA6C1522A34}"/>
    <cellStyle name="Comma 2 2 2 5 4 4 2" xfId="12847" xr:uid="{59B29CC8-0101-4F35-B97F-BBBD304AE82E}"/>
    <cellStyle name="Comma 2 2 2 5 4 4 2 2" xfId="30957" xr:uid="{542EDF1F-7135-4196-BB1B-AB936D06A7D2}"/>
    <cellStyle name="Comma 2 2 2 5 4 4 3" xfId="21904" xr:uid="{93534BEE-EDDC-4093-A198-5BCF89134617}"/>
    <cellStyle name="Comma 2 2 2 5 4 5" xfId="6808" xr:uid="{5946290A-D715-4309-AA38-E4BDCD0EC7A8}"/>
    <cellStyle name="Comma 2 2 2 5 4 5 2" xfId="15861" xr:uid="{6820E9C2-5CF8-4291-83BA-4128FA6600D6}"/>
    <cellStyle name="Comma 2 2 2 5 4 5 2 2" xfId="33971" xr:uid="{B796E9F3-0554-4AD4-ABD2-23C76B0E1A20}"/>
    <cellStyle name="Comma 2 2 2 5 4 5 3" xfId="24918" xr:uid="{528FAB4A-DF32-4B44-A015-C88DA2377141}"/>
    <cellStyle name="Comma 2 2 2 5 4 6" xfId="9829" xr:uid="{D1F0D347-66F1-4606-9F01-FEA1435D9CA9}"/>
    <cellStyle name="Comma 2 2 2 5 4 6 2" xfId="27939" xr:uid="{1D382828-DF16-4CA1-913B-985F9C20E03E}"/>
    <cellStyle name="Comma 2 2 2 5 4 7" xfId="18886" xr:uid="{56D217FE-20EF-4379-A816-FF479D28CE77}"/>
    <cellStyle name="Comma 2 2 2 5 5" xfId="1365" xr:uid="{70F0DB23-7B8B-48C2-B296-EE4C61E242CD}"/>
    <cellStyle name="Comma 2 2 2 5 5 2" xfId="4444" xr:uid="{A637423F-62E8-447F-8374-B8217E9D06DA}"/>
    <cellStyle name="Comma 2 2 2 5 5 2 2" xfId="13497" xr:uid="{8A28B9B3-DBAE-4A54-A50E-FDE1647EA92F}"/>
    <cellStyle name="Comma 2 2 2 5 5 2 2 2" xfId="31607" xr:uid="{61A40766-6C7D-4928-823B-51811B87CA86}"/>
    <cellStyle name="Comma 2 2 2 5 5 2 3" xfId="22554" xr:uid="{55259776-526B-46E2-9BFB-822BCCCD4F84}"/>
    <cellStyle name="Comma 2 2 2 5 5 3" xfId="7458" xr:uid="{7FFC0021-3115-4D62-9EDB-B402F2B25264}"/>
    <cellStyle name="Comma 2 2 2 5 5 3 2" xfId="16511" xr:uid="{A31E178B-A742-4EB9-8C08-08D06F9A781B}"/>
    <cellStyle name="Comma 2 2 2 5 5 3 2 2" xfId="34621" xr:uid="{57F3B0D4-B874-4730-85B7-CD11BF2F9FAC}"/>
    <cellStyle name="Comma 2 2 2 5 5 3 3" xfId="25568" xr:uid="{D91B5603-23EF-4860-AB7F-7187B9DBF00C}"/>
    <cellStyle name="Comma 2 2 2 5 5 4" xfId="10479" xr:uid="{1948CFBD-1840-436D-91B9-BD60762FCF08}"/>
    <cellStyle name="Comma 2 2 2 5 5 4 2" xfId="28589" xr:uid="{0A3DF06D-EB25-46B2-981A-BA7F1479A0C0}"/>
    <cellStyle name="Comma 2 2 2 5 5 5" xfId="19536" xr:uid="{A16A25C5-1649-48C9-BEC1-B4182E1DA8E8}"/>
    <cellStyle name="Comma 2 2 2 5 6" xfId="2369" xr:uid="{508C542A-2510-44F5-8E85-F694C7D6ABBD}"/>
    <cellStyle name="Comma 2 2 2 5 6 2" xfId="5448" xr:uid="{CB6F7363-FFE1-4599-B35B-90FC6238C276}"/>
    <cellStyle name="Comma 2 2 2 5 6 2 2" xfId="14501" xr:uid="{3C363E02-49EA-4027-8173-2DC629E2AD28}"/>
    <cellStyle name="Comma 2 2 2 5 6 2 2 2" xfId="32611" xr:uid="{1F160AB7-5CEC-4270-ADEE-49E1CF602FBB}"/>
    <cellStyle name="Comma 2 2 2 5 6 2 3" xfId="23558" xr:uid="{E6C66F00-4005-432A-8FC8-178C5C77634F}"/>
    <cellStyle name="Comma 2 2 2 5 6 3" xfId="8462" xr:uid="{0E1497EF-92DD-451C-8333-DD6D9BC4721A}"/>
    <cellStyle name="Comma 2 2 2 5 6 3 2" xfId="17515" xr:uid="{0A434C9D-082A-4CF7-B06E-47515C94A09B}"/>
    <cellStyle name="Comma 2 2 2 5 6 3 2 2" xfId="35625" xr:uid="{2A2E0D0E-2D06-4CE1-AD4B-FA8B11C94DC9}"/>
    <cellStyle name="Comma 2 2 2 5 6 3 3" xfId="26572" xr:uid="{193A35B0-8870-429F-8FEB-73688BE28AA0}"/>
    <cellStyle name="Comma 2 2 2 5 6 4" xfId="11483" xr:uid="{8360A2E7-9415-4D60-A363-8E26728E5071}"/>
    <cellStyle name="Comma 2 2 2 5 6 4 2" xfId="29593" xr:uid="{2FFAD4CE-7963-4D1E-966B-84584F239E98}"/>
    <cellStyle name="Comma 2 2 2 5 6 5" xfId="20540" xr:uid="{61EFCAF9-59BC-4646-9AE7-B3D6AA9DE31D}"/>
    <cellStyle name="Comma 2 2 2 5 7" xfId="3438" xr:uid="{C3948B5F-ABAE-4DC2-B69E-DEDC68FC1BBF}"/>
    <cellStyle name="Comma 2 2 2 5 7 2" xfId="12491" xr:uid="{BAEC36F7-B33A-4629-BF3B-27F8C33DB43C}"/>
    <cellStyle name="Comma 2 2 2 5 7 2 2" xfId="30601" xr:uid="{F3210983-FE33-4B7B-B373-EE2235009CA4}"/>
    <cellStyle name="Comma 2 2 2 5 7 3" xfId="21548" xr:uid="{DF8929D6-3F1D-40D7-B55C-2F12CEE1525F}"/>
    <cellStyle name="Comma 2 2 2 5 8" xfId="6452" xr:uid="{5D67EA0B-7804-44CE-8602-6EFFBB182427}"/>
    <cellStyle name="Comma 2 2 2 5 8 2" xfId="15505" xr:uid="{755E817B-61B2-4705-8A28-893E35A69506}"/>
    <cellStyle name="Comma 2 2 2 5 8 2 2" xfId="33615" xr:uid="{5C0646F2-05CE-4F3D-9ED7-41D1264360E3}"/>
    <cellStyle name="Comma 2 2 2 5 8 3" xfId="24562" xr:uid="{468260BF-7639-437E-AD71-7DD554D84C8D}"/>
    <cellStyle name="Comma 2 2 2 5 9" xfId="9472" xr:uid="{FCFCDB81-B1AE-4C8F-93EB-741D0E185A27}"/>
    <cellStyle name="Comma 2 2 2 5 9 2" xfId="27582" xr:uid="{767CCCB4-7FF5-44A7-8C35-1B3769A81C88}"/>
    <cellStyle name="Comma 2 2 2 6" xfId="423" xr:uid="{008D2E90-DCE7-460A-B855-62ECDA1AD9F6}"/>
    <cellStyle name="Comma 2 2 2 6 2" xfId="716" xr:uid="{619EA4BE-6005-461A-9EED-20E397572755}"/>
    <cellStyle name="Comma 2 2 2 6 2 2" xfId="1720" xr:uid="{BCE81F47-4E13-4A45-B43D-EA10AD724CED}"/>
    <cellStyle name="Comma 2 2 2 6 2 2 2" xfId="4799" xr:uid="{DB1CD819-DFFF-475A-8016-9DF465246B58}"/>
    <cellStyle name="Comma 2 2 2 6 2 2 2 2" xfId="13852" xr:uid="{AA83B3C6-48C4-4273-8EDB-34B389A4E323}"/>
    <cellStyle name="Comma 2 2 2 6 2 2 2 2 2" xfId="31962" xr:uid="{5AE22D1D-9FB0-49AD-95E2-FD3F55C10F7C}"/>
    <cellStyle name="Comma 2 2 2 6 2 2 2 3" xfId="22909" xr:uid="{E3DC4B1C-B7C9-4261-B3ED-594ED1B6BC17}"/>
    <cellStyle name="Comma 2 2 2 6 2 2 3" xfId="7813" xr:uid="{7A9DEBBF-18B3-401C-BC2B-C9508E6592CE}"/>
    <cellStyle name="Comma 2 2 2 6 2 2 3 2" xfId="16866" xr:uid="{5DB5EFA7-8855-4FE6-9169-A7900C9C1CF4}"/>
    <cellStyle name="Comma 2 2 2 6 2 2 3 2 2" xfId="34976" xr:uid="{62582B9D-133F-4D73-BBD3-0B3546D7CC05}"/>
    <cellStyle name="Comma 2 2 2 6 2 2 3 3" xfId="25923" xr:uid="{E9D8D803-2397-4CF7-8C23-6313DFC88A0E}"/>
    <cellStyle name="Comma 2 2 2 6 2 2 4" xfId="10834" xr:uid="{B30FCE30-AB53-47A6-B83E-7CE86C2D68ED}"/>
    <cellStyle name="Comma 2 2 2 6 2 2 4 2" xfId="28944" xr:uid="{8BA7F33B-2AEE-4D32-8737-8497CB2D41FE}"/>
    <cellStyle name="Comma 2 2 2 6 2 2 5" xfId="19891" xr:uid="{D3D53BEE-F67E-46A9-A0F7-B53834FD07C3}"/>
    <cellStyle name="Comma 2 2 2 6 2 3" xfId="2724" xr:uid="{40E5F221-34B8-4DBD-972E-13E0000AAE38}"/>
    <cellStyle name="Comma 2 2 2 6 2 3 2" xfId="5803" xr:uid="{B3045220-6E99-4FCF-9F26-3487DC0A4EB9}"/>
    <cellStyle name="Comma 2 2 2 6 2 3 2 2" xfId="14856" xr:uid="{37C1F5D6-89D2-4A85-B62F-701A91CA903B}"/>
    <cellStyle name="Comma 2 2 2 6 2 3 2 2 2" xfId="32966" xr:uid="{35775F48-B9DE-4DC2-9345-43FACE8C9AD6}"/>
    <cellStyle name="Comma 2 2 2 6 2 3 2 3" xfId="23913" xr:uid="{BDC740C9-33A2-49D1-8E81-D653DB6DC262}"/>
    <cellStyle name="Comma 2 2 2 6 2 3 3" xfId="8817" xr:uid="{4E66718A-7305-4E97-A1AA-92816D77F559}"/>
    <cellStyle name="Comma 2 2 2 6 2 3 3 2" xfId="17870" xr:uid="{5171D459-CE37-41B2-870A-64CF078E6F79}"/>
    <cellStyle name="Comma 2 2 2 6 2 3 3 2 2" xfId="35980" xr:uid="{880EE111-D3EF-4190-9FEC-5505589E40F1}"/>
    <cellStyle name="Comma 2 2 2 6 2 3 3 3" xfId="26927" xr:uid="{7ED9CC32-F973-43AA-976E-18EE94C05BBE}"/>
    <cellStyle name="Comma 2 2 2 6 2 3 4" xfId="11838" xr:uid="{BC3547A1-525D-49C7-8499-A982779212D0}"/>
    <cellStyle name="Comma 2 2 2 6 2 3 4 2" xfId="29948" xr:uid="{2CFA995C-E06D-4A19-AC54-A6E1EAD94CD3}"/>
    <cellStyle name="Comma 2 2 2 6 2 3 5" xfId="20895" xr:uid="{987C6BD4-2067-4F49-9821-59EE8420754C}"/>
    <cellStyle name="Comma 2 2 2 6 2 4" xfId="3795" xr:uid="{7D3C3DE3-4496-4266-9C32-751E17DB5DCB}"/>
    <cellStyle name="Comma 2 2 2 6 2 4 2" xfId="12848" xr:uid="{FEE696A0-E4F7-408C-8FC8-CE76D5F1D862}"/>
    <cellStyle name="Comma 2 2 2 6 2 4 2 2" xfId="30958" xr:uid="{3B98DF3C-802F-4D9E-84F4-EE13AE88429E}"/>
    <cellStyle name="Comma 2 2 2 6 2 4 3" xfId="21905" xr:uid="{7A0F3CE1-CE72-4D2C-A4FA-81963D66BE27}"/>
    <cellStyle name="Comma 2 2 2 6 2 5" xfId="6809" xr:uid="{D1A3DACE-7D07-465C-8E21-335D16A3B44D}"/>
    <cellStyle name="Comma 2 2 2 6 2 5 2" xfId="15862" xr:uid="{A2569E65-35A4-43E0-B99D-37B6D4D80E74}"/>
    <cellStyle name="Comma 2 2 2 6 2 5 2 2" xfId="33972" xr:uid="{12F8F314-801D-45A9-9D83-69863EA123E6}"/>
    <cellStyle name="Comma 2 2 2 6 2 5 3" xfId="24919" xr:uid="{FCF05D4E-97D7-4ED8-933A-41653DA68334}"/>
    <cellStyle name="Comma 2 2 2 6 2 6" xfId="9830" xr:uid="{E9A22DAF-A4A2-40F3-A55D-CBB1A3D56BAE}"/>
    <cellStyle name="Comma 2 2 2 6 2 6 2" xfId="27940" xr:uid="{CEA66190-2F78-4ED7-8DEB-BEA344C801C6}"/>
    <cellStyle name="Comma 2 2 2 6 2 7" xfId="18887" xr:uid="{C28A520E-B8C9-48D3-9CDE-56842B8E9D1C}"/>
    <cellStyle name="Comma 2 2 2 6 3" xfId="717" xr:uid="{3C34B116-1FFA-418B-9EA1-28DDE72F7FF0}"/>
    <cellStyle name="Comma 2 2 2 6 3 2" xfId="1721" xr:uid="{018512C4-F5AF-4265-8BF5-5606B10E4AC5}"/>
    <cellStyle name="Comma 2 2 2 6 3 2 2" xfId="4800" xr:uid="{EF0F73CD-8BD1-4CDE-9832-D7DAAC970C86}"/>
    <cellStyle name="Comma 2 2 2 6 3 2 2 2" xfId="13853" xr:uid="{F3669BAE-A146-46E6-9716-1D16FB575780}"/>
    <cellStyle name="Comma 2 2 2 6 3 2 2 2 2" xfId="31963" xr:uid="{62633E44-11BC-498F-A281-493E459F2BC4}"/>
    <cellStyle name="Comma 2 2 2 6 3 2 2 3" xfId="22910" xr:uid="{12144E70-E975-4B53-B77B-0AE4D597EBBE}"/>
    <cellStyle name="Comma 2 2 2 6 3 2 3" xfId="7814" xr:uid="{EA354736-6C71-4C6A-AE62-B6242609145B}"/>
    <cellStyle name="Comma 2 2 2 6 3 2 3 2" xfId="16867" xr:uid="{F70AE0D7-A76B-4A77-A968-49633AEF797F}"/>
    <cellStyle name="Comma 2 2 2 6 3 2 3 2 2" xfId="34977" xr:uid="{BDB5D343-98C7-4634-8DD9-D4995A1265BF}"/>
    <cellStyle name="Comma 2 2 2 6 3 2 3 3" xfId="25924" xr:uid="{3E4CEB97-3EFC-469E-90D2-599EBC5C934A}"/>
    <cellStyle name="Comma 2 2 2 6 3 2 4" xfId="10835" xr:uid="{0896278A-482B-4F50-AF9A-3FB1E52EFFCB}"/>
    <cellStyle name="Comma 2 2 2 6 3 2 4 2" xfId="28945" xr:uid="{E8D99A94-B4E7-46D6-88AD-09748E88DDB0}"/>
    <cellStyle name="Comma 2 2 2 6 3 2 5" xfId="19892" xr:uid="{1DA177A6-1D9B-41C0-AD3B-0564E6ED5AA8}"/>
    <cellStyle name="Comma 2 2 2 6 3 3" xfId="2725" xr:uid="{8F68323D-57EF-422A-9B55-20532642450C}"/>
    <cellStyle name="Comma 2 2 2 6 3 3 2" xfId="5804" xr:uid="{59D4C7C5-0963-4694-922D-2A1A69EA5F0C}"/>
    <cellStyle name="Comma 2 2 2 6 3 3 2 2" xfId="14857" xr:uid="{B36DB9B4-A93F-4E96-BDDC-D877EFC8A9D9}"/>
    <cellStyle name="Comma 2 2 2 6 3 3 2 2 2" xfId="32967" xr:uid="{94E1FDF1-42C6-467E-A8E8-2519D37AEC5E}"/>
    <cellStyle name="Comma 2 2 2 6 3 3 2 3" xfId="23914" xr:uid="{CD169F82-6842-4647-9969-DB72EC0081FE}"/>
    <cellStyle name="Comma 2 2 2 6 3 3 3" xfId="8818" xr:uid="{8FDD9C9F-B916-4C6C-8ED8-C398C1FE72ED}"/>
    <cellStyle name="Comma 2 2 2 6 3 3 3 2" xfId="17871" xr:uid="{0154B622-5398-4DC1-A4A3-CDAA060AF436}"/>
    <cellStyle name="Comma 2 2 2 6 3 3 3 2 2" xfId="35981" xr:uid="{2A5E9E1F-D02D-49CE-9EB9-BCE0D7FBC845}"/>
    <cellStyle name="Comma 2 2 2 6 3 3 3 3" xfId="26928" xr:uid="{1D083E18-470F-491C-BC20-9BEC2E95A2D9}"/>
    <cellStyle name="Comma 2 2 2 6 3 3 4" xfId="11839" xr:uid="{BE679897-B5D9-4CC7-805F-26616FEB2C10}"/>
    <cellStyle name="Comma 2 2 2 6 3 3 4 2" xfId="29949" xr:uid="{534E970A-8B95-4A7E-9441-1A5F7972678F}"/>
    <cellStyle name="Comma 2 2 2 6 3 3 5" xfId="20896" xr:uid="{2FC25547-0B02-4AD1-AB4C-2A42D458181B}"/>
    <cellStyle name="Comma 2 2 2 6 3 4" xfId="3796" xr:uid="{1A9F46AE-0391-497A-802E-6A81E41CB855}"/>
    <cellStyle name="Comma 2 2 2 6 3 4 2" xfId="12849" xr:uid="{C674195B-2157-458D-8406-170D3CAD7F94}"/>
    <cellStyle name="Comma 2 2 2 6 3 4 2 2" xfId="30959" xr:uid="{9B96E245-E967-4DD6-8FC3-9B94E55EB3A4}"/>
    <cellStyle name="Comma 2 2 2 6 3 4 3" xfId="21906" xr:uid="{34DA1E49-9FA3-4288-BDFB-AECB1577749F}"/>
    <cellStyle name="Comma 2 2 2 6 3 5" xfId="6810" xr:uid="{6A162C38-EB4A-4C5F-86BC-BAAB38233B19}"/>
    <cellStyle name="Comma 2 2 2 6 3 5 2" xfId="15863" xr:uid="{73B1202E-D7EC-4488-B9F4-3B5611EE6BD7}"/>
    <cellStyle name="Comma 2 2 2 6 3 5 2 2" xfId="33973" xr:uid="{CF86EBAC-D46C-4654-A879-C0AB9A080001}"/>
    <cellStyle name="Comma 2 2 2 6 3 5 3" xfId="24920" xr:uid="{99ECCC86-AD6C-461F-B0D1-3348F8FB622D}"/>
    <cellStyle name="Comma 2 2 2 6 3 6" xfId="9831" xr:uid="{07DD00A4-37A8-4426-9D41-8847F2B5FD29}"/>
    <cellStyle name="Comma 2 2 2 6 3 6 2" xfId="27941" xr:uid="{547F949A-8B11-48AF-8365-19F8EF6F6482}"/>
    <cellStyle name="Comma 2 2 2 6 3 7" xfId="18888" xr:uid="{FE6FC0A4-22F5-4CFD-9703-D995AC0045E3}"/>
    <cellStyle name="Comma 2 2 2 6 4" xfId="1432" xr:uid="{52C8E90E-27E5-4E33-ACCA-D9492160462E}"/>
    <cellStyle name="Comma 2 2 2 6 4 2" xfId="4511" xr:uid="{5CB53B79-40A9-43F9-A47A-0F2E98D076CF}"/>
    <cellStyle name="Comma 2 2 2 6 4 2 2" xfId="13564" xr:uid="{26B43CC6-A918-42B1-8B90-94C05D63FDC0}"/>
    <cellStyle name="Comma 2 2 2 6 4 2 2 2" xfId="31674" xr:uid="{65DD5330-C386-4EB7-A357-FB6BF020A6DA}"/>
    <cellStyle name="Comma 2 2 2 6 4 2 3" xfId="22621" xr:uid="{DAD1FE4D-1BA5-4159-98D1-3B1A4F889A40}"/>
    <cellStyle name="Comma 2 2 2 6 4 3" xfId="7525" xr:uid="{E9573C97-3FBD-4BF6-8300-DD1CB7128A51}"/>
    <cellStyle name="Comma 2 2 2 6 4 3 2" xfId="16578" xr:uid="{BCE0E43A-82AF-4209-A112-4AA3AC7BF724}"/>
    <cellStyle name="Comma 2 2 2 6 4 3 2 2" xfId="34688" xr:uid="{708F1F98-2557-485B-AADD-5001BFFE97C2}"/>
    <cellStyle name="Comma 2 2 2 6 4 3 3" xfId="25635" xr:uid="{6B932090-31E3-4959-B652-1267188DED39}"/>
    <cellStyle name="Comma 2 2 2 6 4 4" xfId="10546" xr:uid="{2C1C4C4F-E90E-4F5B-A58C-17CA3DE3438C}"/>
    <cellStyle name="Comma 2 2 2 6 4 4 2" xfId="28656" xr:uid="{FF30D8FA-B7F7-4DB9-90A5-07D00909D73E}"/>
    <cellStyle name="Comma 2 2 2 6 4 5" xfId="19603" xr:uid="{5F66C9A8-F85D-4F8C-8509-376C8EE228E3}"/>
    <cellStyle name="Comma 2 2 2 6 5" xfId="2436" xr:uid="{CAD7FFD8-A64A-4EE6-93B9-B4207D4C0A1F}"/>
    <cellStyle name="Comma 2 2 2 6 5 2" xfId="5515" xr:uid="{FC81FB36-601B-49C5-8622-51AB1F89F1A5}"/>
    <cellStyle name="Comma 2 2 2 6 5 2 2" xfId="14568" xr:uid="{33F394E8-148E-4DF6-AEC8-404D4A0C0C3F}"/>
    <cellStyle name="Comma 2 2 2 6 5 2 2 2" xfId="32678" xr:uid="{64A6E507-FBDE-4F5D-BDFD-DD784BA3A754}"/>
    <cellStyle name="Comma 2 2 2 6 5 2 3" xfId="23625" xr:uid="{5028FABA-31D5-47BE-B449-B1953F0062E4}"/>
    <cellStyle name="Comma 2 2 2 6 5 3" xfId="8529" xr:uid="{1AAB6BA6-4056-423F-BBF8-4A7E2C537D3F}"/>
    <cellStyle name="Comma 2 2 2 6 5 3 2" xfId="17582" xr:uid="{565B338D-C904-422B-A396-AF5A5F6E460A}"/>
    <cellStyle name="Comma 2 2 2 6 5 3 2 2" xfId="35692" xr:uid="{ACA6B8B6-3281-4F64-B8A7-EEE8A15DF6F0}"/>
    <cellStyle name="Comma 2 2 2 6 5 3 3" xfId="26639" xr:uid="{04BAD74B-AAC6-41F2-8A2A-D6700844D0AF}"/>
    <cellStyle name="Comma 2 2 2 6 5 4" xfId="11550" xr:uid="{5D7A094C-4252-4935-ADF5-9121BCC52D1F}"/>
    <cellStyle name="Comma 2 2 2 6 5 4 2" xfId="29660" xr:uid="{8C77166B-3C45-4064-B697-FF8757D40184}"/>
    <cellStyle name="Comma 2 2 2 6 5 5" xfId="20607" xr:uid="{5156722C-9B5C-4A4D-B65D-536F8F7765B8}"/>
    <cellStyle name="Comma 2 2 2 6 6" xfId="3506" xr:uid="{D076E77A-E23D-4856-B6AE-F2B600D293F3}"/>
    <cellStyle name="Comma 2 2 2 6 6 2" xfId="12559" xr:uid="{23B0C449-D6CE-48FE-96D9-C54096217C6D}"/>
    <cellStyle name="Comma 2 2 2 6 6 2 2" xfId="30669" xr:uid="{57D646E1-5A7A-42FD-A925-F8F2AA6535F7}"/>
    <cellStyle name="Comma 2 2 2 6 6 3" xfId="21616" xr:uid="{683417AC-927D-476E-809A-B374261DFF3C}"/>
    <cellStyle name="Comma 2 2 2 6 7" xfId="6520" xr:uid="{EE385DD7-012B-4FB7-8BB9-7C645C0F02F4}"/>
    <cellStyle name="Comma 2 2 2 6 7 2" xfId="15573" xr:uid="{D57746FD-F139-4A7A-8820-C84241D1FD0A}"/>
    <cellStyle name="Comma 2 2 2 6 7 2 2" xfId="33683" xr:uid="{6EC1F715-2D51-4DE2-A953-8E67881B13F6}"/>
    <cellStyle name="Comma 2 2 2 6 7 3" xfId="24630" xr:uid="{9C889CB7-0430-4CA3-9DF8-4158F2E3F0C9}"/>
    <cellStyle name="Comma 2 2 2 6 8" xfId="9540" xr:uid="{B3977A04-D936-41D3-8954-167207A907D6}"/>
    <cellStyle name="Comma 2 2 2 6 8 2" xfId="27650" xr:uid="{1D6EA399-85BA-4FD0-852A-30CCF247F6F4}"/>
    <cellStyle name="Comma 2 2 2 6 9" xfId="18597" xr:uid="{20BD7E5B-C836-4D2C-B40D-E61D85EC5AAA}"/>
    <cellStyle name="Comma 2 2 2 7" xfId="718" xr:uid="{D22B7E80-1F14-4E16-A0E9-5AEE1622B1EC}"/>
    <cellStyle name="Comma 2 2 2 7 2" xfId="1722" xr:uid="{8D5AD9D8-A501-4D2D-A756-1769E4C454AC}"/>
    <cellStyle name="Comma 2 2 2 7 2 2" xfId="4801" xr:uid="{B738DB43-19D3-409C-AE8F-47F4182D37DA}"/>
    <cellStyle name="Comma 2 2 2 7 2 2 2" xfId="13854" xr:uid="{249D9796-DBDC-4046-A152-A2A8550B1EA7}"/>
    <cellStyle name="Comma 2 2 2 7 2 2 2 2" xfId="31964" xr:uid="{75DA0400-24C4-44E8-A059-401AA7E92099}"/>
    <cellStyle name="Comma 2 2 2 7 2 2 3" xfId="22911" xr:uid="{D1B27796-842E-4FA2-BF88-B0E1D110F4E9}"/>
    <cellStyle name="Comma 2 2 2 7 2 3" xfId="7815" xr:uid="{55F88306-8DAE-4377-B4D1-791026790E11}"/>
    <cellStyle name="Comma 2 2 2 7 2 3 2" xfId="16868" xr:uid="{0E6B9C5E-B8E6-4128-B674-F2E465B595F3}"/>
    <cellStyle name="Comma 2 2 2 7 2 3 2 2" xfId="34978" xr:uid="{7BCAE829-DE34-4C57-8BF5-2C4E3CD7A57D}"/>
    <cellStyle name="Comma 2 2 2 7 2 3 3" xfId="25925" xr:uid="{A73FA139-93D6-41C7-84DA-9F688E4996E0}"/>
    <cellStyle name="Comma 2 2 2 7 2 4" xfId="10836" xr:uid="{CFB6F531-5E77-46DD-9D0B-F1768B0A8982}"/>
    <cellStyle name="Comma 2 2 2 7 2 4 2" xfId="28946" xr:uid="{63A4CE36-A90D-463B-BFFF-A060E329D4A0}"/>
    <cellStyle name="Comma 2 2 2 7 2 5" xfId="19893" xr:uid="{05E1E129-04BF-4672-A854-40E35C7991D0}"/>
    <cellStyle name="Comma 2 2 2 7 3" xfId="2726" xr:uid="{95F09E0C-2C51-4649-A85F-064893CAD182}"/>
    <cellStyle name="Comma 2 2 2 7 3 2" xfId="5805" xr:uid="{2A4F9A05-2765-4B9B-B329-B6984E4D7031}"/>
    <cellStyle name="Comma 2 2 2 7 3 2 2" xfId="14858" xr:uid="{C6D93E89-7050-4105-8C52-D5448ED4F436}"/>
    <cellStyle name="Comma 2 2 2 7 3 2 2 2" xfId="32968" xr:uid="{1A172B5D-7C44-4DA2-8F49-D6AA007478B8}"/>
    <cellStyle name="Comma 2 2 2 7 3 2 3" xfId="23915" xr:uid="{A487BA35-A4BB-4F5E-A9E2-BBA4C13F01B8}"/>
    <cellStyle name="Comma 2 2 2 7 3 3" xfId="8819" xr:uid="{6DB63AA9-EE3F-4768-BA52-EA3564A2157E}"/>
    <cellStyle name="Comma 2 2 2 7 3 3 2" xfId="17872" xr:uid="{F6B932BB-11C4-463F-A354-BDEEA5905EA8}"/>
    <cellStyle name="Comma 2 2 2 7 3 3 2 2" xfId="35982" xr:uid="{D2B00A92-F864-4102-9C77-063F92C3AEBF}"/>
    <cellStyle name="Comma 2 2 2 7 3 3 3" xfId="26929" xr:uid="{CA20AC35-537E-440E-B22B-9694DD7A5310}"/>
    <cellStyle name="Comma 2 2 2 7 3 4" xfId="11840" xr:uid="{B6C38817-22CF-4657-8BA2-AFEA6634CE3F}"/>
    <cellStyle name="Comma 2 2 2 7 3 4 2" xfId="29950" xr:uid="{7AE4240E-18D7-482D-9344-8C2592AB12A3}"/>
    <cellStyle name="Comma 2 2 2 7 3 5" xfId="20897" xr:uid="{9223C4E9-4909-4ADF-8E39-AA8DF37FA9A0}"/>
    <cellStyle name="Comma 2 2 2 7 4" xfId="3797" xr:uid="{2C95A921-E349-46AA-A874-C821AC965865}"/>
    <cellStyle name="Comma 2 2 2 7 4 2" xfId="12850" xr:uid="{C0E2595D-F17A-4C9C-B2E5-7CCB5CEF0430}"/>
    <cellStyle name="Comma 2 2 2 7 4 2 2" xfId="30960" xr:uid="{F05BF705-7617-46AF-B3EA-8B1526C734A6}"/>
    <cellStyle name="Comma 2 2 2 7 4 3" xfId="21907" xr:uid="{B5B285A7-5CC4-48E5-9C3D-C503890676F7}"/>
    <cellStyle name="Comma 2 2 2 7 5" xfId="6811" xr:uid="{D3BEE36D-0915-4EE1-A46C-2BB8FA9A9C5C}"/>
    <cellStyle name="Comma 2 2 2 7 5 2" xfId="15864" xr:uid="{B590A868-FE1D-45EF-B8F9-5D223C38BA3C}"/>
    <cellStyle name="Comma 2 2 2 7 5 2 2" xfId="33974" xr:uid="{3B5A4480-A0F7-44C6-95D5-C89C904175C6}"/>
    <cellStyle name="Comma 2 2 2 7 5 3" xfId="24921" xr:uid="{1E3C5872-AAD5-4882-8D2F-D214898E0F57}"/>
    <cellStyle name="Comma 2 2 2 7 6" xfId="9832" xr:uid="{FE64BCF3-83C4-49F4-858D-3E7CCDD3E329}"/>
    <cellStyle name="Comma 2 2 2 7 6 2" xfId="27942" xr:uid="{3651720A-8D2C-45E9-82B9-A538E622ACBC}"/>
    <cellStyle name="Comma 2 2 2 7 7" xfId="18889" xr:uid="{14F986B4-4C26-49A9-AF3F-E85011EA8283}"/>
    <cellStyle name="Comma 2 2 2 8" xfId="719" xr:uid="{3124EDCE-F5F1-49D6-B8FD-471EAA43BA0A}"/>
    <cellStyle name="Comma 2 2 2 8 2" xfId="1723" xr:uid="{C4FCF5C6-51D5-47C9-B0FE-E238A567A3A3}"/>
    <cellStyle name="Comma 2 2 2 8 2 2" xfId="4802" xr:uid="{35E15634-EC74-470A-BF68-0B62AD36F747}"/>
    <cellStyle name="Comma 2 2 2 8 2 2 2" xfId="13855" xr:uid="{D70F0B23-2639-4D97-B8F2-1DE24DE5151B}"/>
    <cellStyle name="Comma 2 2 2 8 2 2 2 2" xfId="31965" xr:uid="{6E67EBD7-5374-4909-B7F7-B493127102D2}"/>
    <cellStyle name="Comma 2 2 2 8 2 2 3" xfId="22912" xr:uid="{226774FE-48EB-4B06-B738-B1320467D0EB}"/>
    <cellStyle name="Comma 2 2 2 8 2 3" xfId="7816" xr:uid="{3989FDBC-4881-4658-B56E-A418F6391088}"/>
    <cellStyle name="Comma 2 2 2 8 2 3 2" xfId="16869" xr:uid="{486ABA25-2CE9-4A00-A865-EB4349FB1A4A}"/>
    <cellStyle name="Comma 2 2 2 8 2 3 2 2" xfId="34979" xr:uid="{70DAD0A0-3C6D-4B33-811F-0229FE064A87}"/>
    <cellStyle name="Comma 2 2 2 8 2 3 3" xfId="25926" xr:uid="{8EBB0960-B677-4DE9-9D14-40F428A51C76}"/>
    <cellStyle name="Comma 2 2 2 8 2 4" xfId="10837" xr:uid="{97D3F17F-9F72-421E-B8FA-D58B678C597A}"/>
    <cellStyle name="Comma 2 2 2 8 2 4 2" xfId="28947" xr:uid="{FBF12150-9A57-4A2A-80B6-F89BD8890372}"/>
    <cellStyle name="Comma 2 2 2 8 2 5" xfId="19894" xr:uid="{15057B8D-3C5B-4DD6-9613-F7949E6DA36F}"/>
    <cellStyle name="Comma 2 2 2 8 3" xfId="2727" xr:uid="{07BFBBB3-EF37-4461-B153-2874EAF13954}"/>
    <cellStyle name="Comma 2 2 2 8 3 2" xfId="5806" xr:uid="{BBF9603F-685D-43E0-A3C0-DF230F3F0B64}"/>
    <cellStyle name="Comma 2 2 2 8 3 2 2" xfId="14859" xr:uid="{65FB360B-3F3A-4ECD-B21B-D06A52ED71C9}"/>
    <cellStyle name="Comma 2 2 2 8 3 2 2 2" xfId="32969" xr:uid="{1C1822B4-DD4F-48F4-9C82-0E3AFEB6B99D}"/>
    <cellStyle name="Comma 2 2 2 8 3 2 3" xfId="23916" xr:uid="{5CF5D9D2-1782-4838-839D-D377E81ABD8B}"/>
    <cellStyle name="Comma 2 2 2 8 3 3" xfId="8820" xr:uid="{D7114007-3C2A-4405-ABA2-A032FC67B9C3}"/>
    <cellStyle name="Comma 2 2 2 8 3 3 2" xfId="17873" xr:uid="{21F58784-049B-46CD-8C95-457A7E35416B}"/>
    <cellStyle name="Comma 2 2 2 8 3 3 2 2" xfId="35983" xr:uid="{E3206787-61B8-4ABB-809F-21DD950021E0}"/>
    <cellStyle name="Comma 2 2 2 8 3 3 3" xfId="26930" xr:uid="{BAA4D56E-722E-4CAF-93E9-8967B00E7BAE}"/>
    <cellStyle name="Comma 2 2 2 8 3 4" xfId="11841" xr:uid="{25E56110-C42E-45C4-A388-C1AD693B1D33}"/>
    <cellStyle name="Comma 2 2 2 8 3 4 2" xfId="29951" xr:uid="{69D5E4FE-A1C6-452E-AF94-514757A282CB}"/>
    <cellStyle name="Comma 2 2 2 8 3 5" xfId="20898" xr:uid="{9F953379-CDA2-48C8-AB5C-24CFAA26E8E9}"/>
    <cellStyle name="Comma 2 2 2 8 4" xfId="3798" xr:uid="{BF58AC03-A5C6-40FF-B3F3-B9A5F75710C5}"/>
    <cellStyle name="Comma 2 2 2 8 4 2" xfId="12851" xr:uid="{514A7085-5A79-4E04-8316-32C39719DB46}"/>
    <cellStyle name="Comma 2 2 2 8 4 2 2" xfId="30961" xr:uid="{D63713CD-7E2D-4617-BEFC-60D4B6AE648B}"/>
    <cellStyle name="Comma 2 2 2 8 4 3" xfId="21908" xr:uid="{DDD61575-5C09-4993-985D-1676CC12D0D3}"/>
    <cellStyle name="Comma 2 2 2 8 5" xfId="6812" xr:uid="{373C154B-46EA-4C30-B436-31BB31CD9E74}"/>
    <cellStyle name="Comma 2 2 2 8 5 2" xfId="15865" xr:uid="{5DC7F60B-688A-44DE-ABB4-E9E31946526E}"/>
    <cellStyle name="Comma 2 2 2 8 5 2 2" xfId="33975" xr:uid="{81B052F2-2144-4706-B742-D2F3511B8AF0}"/>
    <cellStyle name="Comma 2 2 2 8 5 3" xfId="24922" xr:uid="{06A4CFB7-46E8-4090-9F75-8E0E5FD5CEE4}"/>
    <cellStyle name="Comma 2 2 2 8 6" xfId="9833" xr:uid="{5E95E811-55AB-4249-B241-C889BEEBF8D7}"/>
    <cellStyle name="Comma 2 2 2 8 6 2" xfId="27943" xr:uid="{790F150A-E21B-4920-906A-A0633E66B987}"/>
    <cellStyle name="Comma 2 2 2 8 7" xfId="18890" xr:uid="{ED984EE4-FAAE-42AC-9AE0-19043AE34EFE}"/>
    <cellStyle name="Comma 2 2 2 9" xfId="1261" xr:uid="{80CBD541-B714-4EF6-88EB-AFCD108C7418}"/>
    <cellStyle name="Comma 2 2 2 9 2" xfId="4340" xr:uid="{9F935CA7-2491-4ACE-A44F-96648B12045C}"/>
    <cellStyle name="Comma 2 2 2 9 2 2" xfId="13393" xr:uid="{471E796B-BE36-42B9-B150-CBC72A32DE7B}"/>
    <cellStyle name="Comma 2 2 2 9 2 2 2" xfId="31503" xr:uid="{F2F37737-E151-411B-99B9-F62D95BC794E}"/>
    <cellStyle name="Comma 2 2 2 9 2 3" xfId="22450" xr:uid="{5F5D57CD-4E89-4BAC-967A-1CDAD4110B4C}"/>
    <cellStyle name="Comma 2 2 2 9 3" xfId="7354" xr:uid="{6A20EF63-FA31-43F4-A4B6-39DDD26FC3C1}"/>
    <cellStyle name="Comma 2 2 2 9 3 2" xfId="16407" xr:uid="{882CEB35-C96B-4E14-AAC0-AD011333C472}"/>
    <cellStyle name="Comma 2 2 2 9 3 2 2" xfId="34517" xr:uid="{A0D531CB-AB69-4F92-BE87-758696E5B070}"/>
    <cellStyle name="Comma 2 2 2 9 3 3" xfId="25464" xr:uid="{3194CE7C-F80C-4C04-9C42-B73F33998C20}"/>
    <cellStyle name="Comma 2 2 2 9 4" xfId="10375" xr:uid="{0C5344AF-BE2F-4274-B2C5-F56F2E9C47DB}"/>
    <cellStyle name="Comma 2 2 2 9 4 2" xfId="28485" xr:uid="{54BA61A3-80B8-488E-A56A-0FDE0D836E2F}"/>
    <cellStyle name="Comma 2 2 2 9 5" xfId="19432" xr:uid="{FEC2A68D-C666-4B9E-B1DA-8DBDFAC8D71A}"/>
    <cellStyle name="Comma 2 2 3" xfId="104" xr:uid="{94EDAA5B-0B11-4CA8-87AE-5A276DC4773A}"/>
    <cellStyle name="Comma 2 2 3 10" xfId="3342" xr:uid="{2FECD5D8-75AE-4CA3-BE79-5782AA34737D}"/>
    <cellStyle name="Comma 2 2 3 10 2" xfId="12395" xr:uid="{6BAC6530-D6E1-4680-97F7-91F406CC82E4}"/>
    <cellStyle name="Comma 2 2 3 10 2 2" xfId="30505" xr:uid="{536BAFE3-2E93-4003-9442-01BAE2C2B262}"/>
    <cellStyle name="Comma 2 2 3 10 3" xfId="21452" xr:uid="{84C2F371-C847-4782-B4FD-FDD3492369F6}"/>
    <cellStyle name="Comma 2 2 3 11" xfId="6356" xr:uid="{9C3FF519-2BA5-447F-8162-D01C72C6FC80}"/>
    <cellStyle name="Comma 2 2 3 11 2" xfId="15409" xr:uid="{C00948DE-D2F1-4703-BEF3-B35A4B082E0D}"/>
    <cellStyle name="Comma 2 2 3 11 2 2" xfId="33519" xr:uid="{9AB245BB-3F03-4A9F-89C2-16B203FDA0DA}"/>
    <cellStyle name="Comma 2 2 3 11 3" xfId="24466" xr:uid="{176817F3-A8E2-41E6-B504-8A1FB59D0F30}"/>
    <cellStyle name="Comma 2 2 3 12" xfId="9376" xr:uid="{6368D888-A365-4B4A-8778-ABB7F0527BFB}"/>
    <cellStyle name="Comma 2 2 3 12 2" xfId="27486" xr:uid="{7C471910-E651-41D0-BD64-17110DC67CC9}"/>
    <cellStyle name="Comma 2 2 3 13" xfId="18433" xr:uid="{70519EFF-BD36-40B3-8DAA-44B73AE21EDF}"/>
    <cellStyle name="Comma 2 2 3 2" xfId="136" xr:uid="{C5139065-0E90-49E6-85C2-14753B338815}"/>
    <cellStyle name="Comma 2 2 3 2 10" xfId="18465" xr:uid="{FABDE489-053D-4776-93F8-31C44CBEDA29}"/>
    <cellStyle name="Comma 2 2 3 2 2" xfId="463" xr:uid="{DE8EE0CE-32D3-491E-A61B-CF108B1259BB}"/>
    <cellStyle name="Comma 2 2 3 2 2 2" xfId="720" xr:uid="{C4D17A1F-4814-4C45-80D6-34AE8F2C9794}"/>
    <cellStyle name="Comma 2 2 3 2 2 2 2" xfId="1724" xr:uid="{530A7B7D-513F-4C60-B84E-01CAD2E2863E}"/>
    <cellStyle name="Comma 2 2 3 2 2 2 2 2" xfId="4803" xr:uid="{FCD9342D-98E4-43CE-9F6B-DACD121A7A67}"/>
    <cellStyle name="Comma 2 2 3 2 2 2 2 2 2" xfId="13856" xr:uid="{87824B40-0790-4AD1-BD49-CF74A83904E5}"/>
    <cellStyle name="Comma 2 2 3 2 2 2 2 2 2 2" xfId="31966" xr:uid="{A61AADC0-016E-48B4-A19A-99F631F84A3C}"/>
    <cellStyle name="Comma 2 2 3 2 2 2 2 2 3" xfId="22913" xr:uid="{69BEC4DA-BFDA-498C-899F-09BDE7E31F8C}"/>
    <cellStyle name="Comma 2 2 3 2 2 2 2 3" xfId="7817" xr:uid="{2521F31B-DC55-4121-B16C-0487A03E8361}"/>
    <cellStyle name="Comma 2 2 3 2 2 2 2 3 2" xfId="16870" xr:uid="{A06FBA3A-A097-4C18-BB28-089CEEC263CD}"/>
    <cellStyle name="Comma 2 2 3 2 2 2 2 3 2 2" xfId="34980" xr:uid="{41008568-DB46-4F22-9B21-7632F8DE131E}"/>
    <cellStyle name="Comma 2 2 3 2 2 2 2 3 3" xfId="25927" xr:uid="{83F93289-A3BB-43E7-9D90-D2BC9351CB07}"/>
    <cellStyle name="Comma 2 2 3 2 2 2 2 4" xfId="10838" xr:uid="{558CDC80-95AF-4E7A-BD5C-9E3C7D0E1EC5}"/>
    <cellStyle name="Comma 2 2 3 2 2 2 2 4 2" xfId="28948" xr:uid="{44FB0BAE-701A-4537-8B37-FB13DB4BDCA3}"/>
    <cellStyle name="Comma 2 2 3 2 2 2 2 5" xfId="19895" xr:uid="{B1AEA6A0-E7CE-4384-A3A8-C88D556C7E66}"/>
    <cellStyle name="Comma 2 2 3 2 2 2 3" xfId="2728" xr:uid="{83791DBE-8EA7-461B-B48A-8DF73532E577}"/>
    <cellStyle name="Comma 2 2 3 2 2 2 3 2" xfId="5807" xr:uid="{42529561-03E2-4CE5-861F-763D4AEFD5CF}"/>
    <cellStyle name="Comma 2 2 3 2 2 2 3 2 2" xfId="14860" xr:uid="{4C1C4939-0C5D-445E-9EF7-C0A180C0B8B5}"/>
    <cellStyle name="Comma 2 2 3 2 2 2 3 2 2 2" xfId="32970" xr:uid="{5EC66728-F40E-4472-AB7B-1E7F85854849}"/>
    <cellStyle name="Comma 2 2 3 2 2 2 3 2 3" xfId="23917" xr:uid="{2E0626C9-D77E-459D-89B0-9273A4F6A079}"/>
    <cellStyle name="Comma 2 2 3 2 2 2 3 3" xfId="8821" xr:uid="{47E07E43-533D-4BE0-B881-F1FAE6AFB1F4}"/>
    <cellStyle name="Comma 2 2 3 2 2 2 3 3 2" xfId="17874" xr:uid="{9360CC0A-C79A-4E0C-90E3-606FF3481B56}"/>
    <cellStyle name="Comma 2 2 3 2 2 2 3 3 2 2" xfId="35984" xr:uid="{F1CC5770-91B3-47F7-AFC3-183C75E199B5}"/>
    <cellStyle name="Comma 2 2 3 2 2 2 3 3 3" xfId="26931" xr:uid="{EF550CB2-0572-44DA-9370-F6CCE262FA0E}"/>
    <cellStyle name="Comma 2 2 3 2 2 2 3 4" xfId="11842" xr:uid="{20A8EFA0-995F-4745-8A0C-A34CA4DA78B7}"/>
    <cellStyle name="Comma 2 2 3 2 2 2 3 4 2" xfId="29952" xr:uid="{BB157456-F17A-4F36-B167-B3CA51E944F2}"/>
    <cellStyle name="Comma 2 2 3 2 2 2 3 5" xfId="20899" xr:uid="{96962271-DBF2-40A5-9127-91A02251C25E}"/>
    <cellStyle name="Comma 2 2 3 2 2 2 4" xfId="3799" xr:uid="{25BB2B95-8429-4001-8061-9AA20A951307}"/>
    <cellStyle name="Comma 2 2 3 2 2 2 4 2" xfId="12852" xr:uid="{289C762C-3092-465E-9E8C-E1BA931CAAEB}"/>
    <cellStyle name="Comma 2 2 3 2 2 2 4 2 2" xfId="30962" xr:uid="{514BEA39-FD72-47B3-8968-519916B194A6}"/>
    <cellStyle name="Comma 2 2 3 2 2 2 4 3" xfId="21909" xr:uid="{FEE53830-3932-474C-B27C-3DD93678E78E}"/>
    <cellStyle name="Comma 2 2 3 2 2 2 5" xfId="6813" xr:uid="{C3957AE6-3019-48EC-A2D8-22945AA8CCDC}"/>
    <cellStyle name="Comma 2 2 3 2 2 2 5 2" xfId="15866" xr:uid="{7E70C20A-73D3-42B9-B632-F6F8AFB6BFC4}"/>
    <cellStyle name="Comma 2 2 3 2 2 2 5 2 2" xfId="33976" xr:uid="{5A333405-A702-4A57-ACAC-8190354DBC38}"/>
    <cellStyle name="Comma 2 2 3 2 2 2 5 3" xfId="24923" xr:uid="{816004B5-A3E1-4842-B412-07F08F831B8E}"/>
    <cellStyle name="Comma 2 2 3 2 2 2 6" xfId="9834" xr:uid="{B15DE68F-DF03-49B9-83A3-ED56396BD19D}"/>
    <cellStyle name="Comma 2 2 3 2 2 2 6 2" xfId="27944" xr:uid="{32CDE483-5E7C-48A3-BDE8-A4CE8FF604A0}"/>
    <cellStyle name="Comma 2 2 3 2 2 2 7" xfId="18891" xr:uid="{EC81EB64-E718-4527-AE47-08D83BF32722}"/>
    <cellStyle name="Comma 2 2 3 2 2 3" xfId="721" xr:uid="{68B0FBF6-30C6-4026-9673-33F2DFE4429F}"/>
    <cellStyle name="Comma 2 2 3 2 2 3 2" xfId="1725" xr:uid="{4A0A8A9B-3795-4ADF-BE16-09165A37DD07}"/>
    <cellStyle name="Comma 2 2 3 2 2 3 2 2" xfId="4804" xr:uid="{E501164C-8117-4C86-A268-34FF9E45952F}"/>
    <cellStyle name="Comma 2 2 3 2 2 3 2 2 2" xfId="13857" xr:uid="{D40431DD-4AED-4503-B63D-352F83AD559F}"/>
    <cellStyle name="Comma 2 2 3 2 2 3 2 2 2 2" xfId="31967" xr:uid="{FD34F42A-92AC-41EF-8814-4BF1E06E8633}"/>
    <cellStyle name="Comma 2 2 3 2 2 3 2 2 3" xfId="22914" xr:uid="{CB56C799-E9F2-4F9E-92A2-ADC91AC24A6D}"/>
    <cellStyle name="Comma 2 2 3 2 2 3 2 3" xfId="7818" xr:uid="{443D1912-AD22-4BE7-9105-43340D7DB7FE}"/>
    <cellStyle name="Comma 2 2 3 2 2 3 2 3 2" xfId="16871" xr:uid="{C731C5C1-8370-4309-A3B7-03DC2BB21937}"/>
    <cellStyle name="Comma 2 2 3 2 2 3 2 3 2 2" xfId="34981" xr:uid="{A8CE64AC-955B-4085-A707-8A3A79CCA48A}"/>
    <cellStyle name="Comma 2 2 3 2 2 3 2 3 3" xfId="25928" xr:uid="{4E963D99-A15A-486F-B0AE-A8681F95E395}"/>
    <cellStyle name="Comma 2 2 3 2 2 3 2 4" xfId="10839" xr:uid="{19607E54-7C8C-446F-A755-3116AD09910E}"/>
    <cellStyle name="Comma 2 2 3 2 2 3 2 4 2" xfId="28949" xr:uid="{DCBBC04F-7C97-4620-91F7-CA926F342FA3}"/>
    <cellStyle name="Comma 2 2 3 2 2 3 2 5" xfId="19896" xr:uid="{CC867C6D-CEC9-4E8C-9B21-EA9D7FD6DADF}"/>
    <cellStyle name="Comma 2 2 3 2 2 3 3" xfId="2729" xr:uid="{F6D31F0C-8E13-4AF8-8A50-9A751FB02FD9}"/>
    <cellStyle name="Comma 2 2 3 2 2 3 3 2" xfId="5808" xr:uid="{D464B64B-5824-4B31-A414-1000731C56B5}"/>
    <cellStyle name="Comma 2 2 3 2 2 3 3 2 2" xfId="14861" xr:uid="{F01D90D8-92BE-4A03-A435-BE8F38293FB9}"/>
    <cellStyle name="Comma 2 2 3 2 2 3 3 2 2 2" xfId="32971" xr:uid="{1A59C1E1-3BC3-46A3-B4FD-D5DD6745B3A3}"/>
    <cellStyle name="Comma 2 2 3 2 2 3 3 2 3" xfId="23918" xr:uid="{B85C0774-1AE5-4A67-B15A-08B67E239120}"/>
    <cellStyle name="Comma 2 2 3 2 2 3 3 3" xfId="8822" xr:uid="{5BE40AB1-6F12-4190-AB53-4080D1B00EB3}"/>
    <cellStyle name="Comma 2 2 3 2 2 3 3 3 2" xfId="17875" xr:uid="{902DC728-8170-4D3E-B314-72BC59CBD945}"/>
    <cellStyle name="Comma 2 2 3 2 2 3 3 3 2 2" xfId="35985" xr:uid="{67FA8288-F779-46FE-B5BE-1E8BB4D3577E}"/>
    <cellStyle name="Comma 2 2 3 2 2 3 3 3 3" xfId="26932" xr:uid="{0A38DF0B-347B-458C-A94B-8DBAC5BA68F2}"/>
    <cellStyle name="Comma 2 2 3 2 2 3 3 4" xfId="11843" xr:uid="{B7AE756C-6A7A-45DE-B143-00C07E1E445B}"/>
    <cellStyle name="Comma 2 2 3 2 2 3 3 4 2" xfId="29953" xr:uid="{4B1D2E59-50B2-4616-AF31-66B3BBC14D85}"/>
    <cellStyle name="Comma 2 2 3 2 2 3 3 5" xfId="20900" xr:uid="{264F61A3-C785-47B1-8E99-35514ACE3582}"/>
    <cellStyle name="Comma 2 2 3 2 2 3 4" xfId="3800" xr:uid="{82755295-1772-4079-89E6-38F4078EB157}"/>
    <cellStyle name="Comma 2 2 3 2 2 3 4 2" xfId="12853" xr:uid="{95F9235B-0D6F-4479-9E94-4BFF7CB99DFB}"/>
    <cellStyle name="Comma 2 2 3 2 2 3 4 2 2" xfId="30963" xr:uid="{80057F1D-8ED0-46B9-904C-E5A168C2EC37}"/>
    <cellStyle name="Comma 2 2 3 2 2 3 4 3" xfId="21910" xr:uid="{320A5C7A-3C96-45CA-8E3D-2A06B4AF9951}"/>
    <cellStyle name="Comma 2 2 3 2 2 3 5" xfId="6814" xr:uid="{8DE58D72-DBD6-478B-B0F4-3466460FD6D2}"/>
    <cellStyle name="Comma 2 2 3 2 2 3 5 2" xfId="15867" xr:uid="{FDD5EC4B-1C69-443C-8A8F-BAA9C27E3BC8}"/>
    <cellStyle name="Comma 2 2 3 2 2 3 5 2 2" xfId="33977" xr:uid="{5ADE07B9-62FB-404C-AFDB-032C96D1521E}"/>
    <cellStyle name="Comma 2 2 3 2 2 3 5 3" xfId="24924" xr:uid="{8DEF18ED-DC21-4DFF-8BA0-F08A6145DF94}"/>
    <cellStyle name="Comma 2 2 3 2 2 3 6" xfId="9835" xr:uid="{9D922F70-8ACA-4D8C-B4E9-935876BB2578}"/>
    <cellStyle name="Comma 2 2 3 2 2 3 6 2" xfId="27945" xr:uid="{219806A3-C29B-4CA4-823A-1FE245A16B24}"/>
    <cellStyle name="Comma 2 2 3 2 2 3 7" xfId="18892" xr:uid="{515FCB78-0A8E-46C6-BC64-C8D384C534BC}"/>
    <cellStyle name="Comma 2 2 3 2 2 4" xfId="1472" xr:uid="{18FA5B97-00AF-4D43-B5D1-84106C997A15}"/>
    <cellStyle name="Comma 2 2 3 2 2 4 2" xfId="4551" xr:uid="{94788DD4-9C69-4F83-B3FF-2F44825FA30D}"/>
    <cellStyle name="Comma 2 2 3 2 2 4 2 2" xfId="13604" xr:uid="{96475CF2-8E01-4C21-9794-3577F6312902}"/>
    <cellStyle name="Comma 2 2 3 2 2 4 2 2 2" xfId="31714" xr:uid="{A98E9393-237E-4AF2-8980-24049573395D}"/>
    <cellStyle name="Comma 2 2 3 2 2 4 2 3" xfId="22661" xr:uid="{9D15A260-C145-433C-9436-61FAD6147F48}"/>
    <cellStyle name="Comma 2 2 3 2 2 4 3" xfId="7565" xr:uid="{45BA968F-189A-491D-B8F3-8D319D581E7A}"/>
    <cellStyle name="Comma 2 2 3 2 2 4 3 2" xfId="16618" xr:uid="{D2062D3A-EC56-4CF5-AEB7-9FC2B5CC15C1}"/>
    <cellStyle name="Comma 2 2 3 2 2 4 3 2 2" xfId="34728" xr:uid="{7FB9305A-D4D4-465C-BF2B-07AF6CF463BC}"/>
    <cellStyle name="Comma 2 2 3 2 2 4 3 3" xfId="25675" xr:uid="{D754D0FE-E5D6-43E8-9AAF-6CC0B1ADC857}"/>
    <cellStyle name="Comma 2 2 3 2 2 4 4" xfId="10586" xr:uid="{C2F0BBF1-AB6F-4B10-BA25-2BAE764D38AF}"/>
    <cellStyle name="Comma 2 2 3 2 2 4 4 2" xfId="28696" xr:uid="{FB6D212E-1629-46C8-ACC5-D63680F9A513}"/>
    <cellStyle name="Comma 2 2 3 2 2 4 5" xfId="19643" xr:uid="{030440B8-0F79-4F80-8AE6-CCA4FF355DD9}"/>
    <cellStyle name="Comma 2 2 3 2 2 5" xfId="2476" xr:uid="{50BAF1EB-4E6C-4681-9209-0E45671A1E28}"/>
    <cellStyle name="Comma 2 2 3 2 2 5 2" xfId="5555" xr:uid="{4A113B97-FCA5-4736-A654-842A549E1E1D}"/>
    <cellStyle name="Comma 2 2 3 2 2 5 2 2" xfId="14608" xr:uid="{C7776284-9404-4A31-9226-31B48D2E0FA0}"/>
    <cellStyle name="Comma 2 2 3 2 2 5 2 2 2" xfId="32718" xr:uid="{50448F0C-75C2-41F3-B4D7-B0BE5A67DA10}"/>
    <cellStyle name="Comma 2 2 3 2 2 5 2 3" xfId="23665" xr:uid="{368E364F-1F41-4874-B996-C524E9EE8F3C}"/>
    <cellStyle name="Comma 2 2 3 2 2 5 3" xfId="8569" xr:uid="{89556E67-1C81-40F9-8729-FA4E51E89BD6}"/>
    <cellStyle name="Comma 2 2 3 2 2 5 3 2" xfId="17622" xr:uid="{8AE24B66-B31C-4728-A983-D084C8443DA3}"/>
    <cellStyle name="Comma 2 2 3 2 2 5 3 2 2" xfId="35732" xr:uid="{A177C501-FC8E-4150-95BE-46041CD1DEFA}"/>
    <cellStyle name="Comma 2 2 3 2 2 5 3 3" xfId="26679" xr:uid="{DF6666F2-FE0D-40E7-8AE1-82878E9F0710}"/>
    <cellStyle name="Comma 2 2 3 2 2 5 4" xfId="11590" xr:uid="{CD9E419E-9DA1-43D1-8140-F3B795B1359A}"/>
    <cellStyle name="Comma 2 2 3 2 2 5 4 2" xfId="29700" xr:uid="{33E68FC2-94AB-40CE-BA98-E16C6A3D6D47}"/>
    <cellStyle name="Comma 2 2 3 2 2 5 5" xfId="20647" xr:uid="{039DD17E-B3CC-453A-BC05-D6ED232188D8}"/>
    <cellStyle name="Comma 2 2 3 2 2 6" xfId="3546" xr:uid="{DEE9A995-15F5-432B-9527-9DAC7F7417F5}"/>
    <cellStyle name="Comma 2 2 3 2 2 6 2" xfId="12599" xr:uid="{D2D98FD1-4AB9-42DB-AC53-158C0493923F}"/>
    <cellStyle name="Comma 2 2 3 2 2 6 2 2" xfId="30709" xr:uid="{87A5D399-4A5D-4811-8957-8C101F339A3D}"/>
    <cellStyle name="Comma 2 2 3 2 2 6 3" xfId="21656" xr:uid="{71AA2F75-7F9A-44B6-AF71-17D3B534DAA4}"/>
    <cellStyle name="Comma 2 2 3 2 2 7" xfId="6560" xr:uid="{0C5DD7F3-E7DF-4EC4-ABCA-C752D489352A}"/>
    <cellStyle name="Comma 2 2 3 2 2 7 2" xfId="15613" xr:uid="{08515E8A-81CC-403F-919A-5EF50866C176}"/>
    <cellStyle name="Comma 2 2 3 2 2 7 2 2" xfId="33723" xr:uid="{1D94C8AF-DF0A-4A2F-BE2D-78D465F1B1F7}"/>
    <cellStyle name="Comma 2 2 3 2 2 7 3" xfId="24670" xr:uid="{37C5027E-7B12-4089-A91B-34390DDF11CF}"/>
    <cellStyle name="Comma 2 2 3 2 2 8" xfId="9580" xr:uid="{8EE6A980-5EFA-4078-867E-6D86F29B305B}"/>
    <cellStyle name="Comma 2 2 3 2 2 8 2" xfId="27690" xr:uid="{55C298F8-97E6-4F51-B8B2-E8485A444E34}"/>
    <cellStyle name="Comma 2 2 3 2 2 9" xfId="18637" xr:uid="{4B9BDF39-98E5-4607-B034-62E33BDA057F}"/>
    <cellStyle name="Comma 2 2 3 2 3" xfId="722" xr:uid="{C37B8FB3-4DAD-4C3F-AF9D-C069D17EA6CB}"/>
    <cellStyle name="Comma 2 2 3 2 3 2" xfId="1726" xr:uid="{4F4B385C-F231-4CDA-A63F-34DBD1A62DDB}"/>
    <cellStyle name="Comma 2 2 3 2 3 2 2" xfId="4805" xr:uid="{F7A647E6-6A70-4AB4-9F7F-47859DEA8190}"/>
    <cellStyle name="Comma 2 2 3 2 3 2 2 2" xfId="13858" xr:uid="{2DF470FC-6D66-4F40-A0CE-8AF4F4A6055D}"/>
    <cellStyle name="Comma 2 2 3 2 3 2 2 2 2" xfId="31968" xr:uid="{FCD73EBD-3AAA-4F25-9DAB-125959788474}"/>
    <cellStyle name="Comma 2 2 3 2 3 2 2 3" xfId="22915" xr:uid="{23F54B23-DAEE-4407-B29D-C77844795ABD}"/>
    <cellStyle name="Comma 2 2 3 2 3 2 3" xfId="7819" xr:uid="{3328AB17-8594-45B1-8304-AD7E73FD2249}"/>
    <cellStyle name="Comma 2 2 3 2 3 2 3 2" xfId="16872" xr:uid="{701FCDD1-E825-4446-9DC5-9754AEC1DF5A}"/>
    <cellStyle name="Comma 2 2 3 2 3 2 3 2 2" xfId="34982" xr:uid="{7FAA1D9F-16C3-4AA0-9BC1-78BD144C0A8D}"/>
    <cellStyle name="Comma 2 2 3 2 3 2 3 3" xfId="25929" xr:uid="{1A380799-9F42-413E-8621-CB395A6E4C39}"/>
    <cellStyle name="Comma 2 2 3 2 3 2 4" xfId="10840" xr:uid="{2686E220-FC66-4A56-B97E-6E5C80B51BFF}"/>
    <cellStyle name="Comma 2 2 3 2 3 2 4 2" xfId="28950" xr:uid="{8B212313-0555-4E6F-B42E-FAB8CE6251DE}"/>
    <cellStyle name="Comma 2 2 3 2 3 2 5" xfId="19897" xr:uid="{5CF84163-414D-45AB-A658-2A95B7D5A656}"/>
    <cellStyle name="Comma 2 2 3 2 3 3" xfId="2730" xr:uid="{7F7C3F2E-F0ED-4D56-915B-A0C6C6794C0F}"/>
    <cellStyle name="Comma 2 2 3 2 3 3 2" xfId="5809" xr:uid="{C0FAD904-D628-4BFD-8CBC-4B8C5BC7D20E}"/>
    <cellStyle name="Comma 2 2 3 2 3 3 2 2" xfId="14862" xr:uid="{02DD3BFD-CFA6-46E2-8069-252ED525A997}"/>
    <cellStyle name="Comma 2 2 3 2 3 3 2 2 2" xfId="32972" xr:uid="{793B284D-6131-4088-B9B8-DDEBDAA69517}"/>
    <cellStyle name="Comma 2 2 3 2 3 3 2 3" xfId="23919" xr:uid="{50F642C9-F240-4676-B887-54C3E4F6D145}"/>
    <cellStyle name="Comma 2 2 3 2 3 3 3" xfId="8823" xr:uid="{3F826E28-194A-46D9-BDDA-502B2EFE4991}"/>
    <cellStyle name="Comma 2 2 3 2 3 3 3 2" xfId="17876" xr:uid="{511CC824-EB3B-4725-8DD5-F3E49B592419}"/>
    <cellStyle name="Comma 2 2 3 2 3 3 3 2 2" xfId="35986" xr:uid="{8A28ADD0-80A1-4CD1-B08E-D2CB25F960B2}"/>
    <cellStyle name="Comma 2 2 3 2 3 3 3 3" xfId="26933" xr:uid="{A7D63ECB-BB99-42F9-8062-0E54D1B5E4A6}"/>
    <cellStyle name="Comma 2 2 3 2 3 3 4" xfId="11844" xr:uid="{C7E890E3-7DFB-49A5-8708-AFAC09EF2D2B}"/>
    <cellStyle name="Comma 2 2 3 2 3 3 4 2" xfId="29954" xr:uid="{8C066199-E415-4D6E-BDF5-BC1718383512}"/>
    <cellStyle name="Comma 2 2 3 2 3 3 5" xfId="20901" xr:uid="{C08B37B0-3A30-4989-AB2A-E8B95854EC17}"/>
    <cellStyle name="Comma 2 2 3 2 3 4" xfId="3801" xr:uid="{0BAEFFAF-6D6B-4AC8-8407-FF0CB47A8A90}"/>
    <cellStyle name="Comma 2 2 3 2 3 4 2" xfId="12854" xr:uid="{F93744FB-603C-4522-9400-C79F13F9E7C2}"/>
    <cellStyle name="Comma 2 2 3 2 3 4 2 2" xfId="30964" xr:uid="{D2B7DE26-B8EF-48C5-91E1-39FDBC90475C}"/>
    <cellStyle name="Comma 2 2 3 2 3 4 3" xfId="21911" xr:uid="{7B733927-A5C5-4525-8B88-E2FBFB8808A2}"/>
    <cellStyle name="Comma 2 2 3 2 3 5" xfId="6815" xr:uid="{843B0475-BBF9-4F11-A30E-61B9FA900469}"/>
    <cellStyle name="Comma 2 2 3 2 3 5 2" xfId="15868" xr:uid="{4CEDD865-00EA-491A-BF47-42CE21D3E017}"/>
    <cellStyle name="Comma 2 2 3 2 3 5 2 2" xfId="33978" xr:uid="{08CBBACD-428C-4F09-B525-B995F9E1FB76}"/>
    <cellStyle name="Comma 2 2 3 2 3 5 3" xfId="24925" xr:uid="{2CC8CBE4-069E-4322-A21F-6F493297B74A}"/>
    <cellStyle name="Comma 2 2 3 2 3 6" xfId="9836" xr:uid="{F3CC1DA5-5C6A-4E3A-B98A-627A1EBCA03B}"/>
    <cellStyle name="Comma 2 2 3 2 3 6 2" xfId="27946" xr:uid="{B2150E6E-C1CE-4917-B84E-04952ABDDA5F}"/>
    <cellStyle name="Comma 2 2 3 2 3 7" xfId="18893" xr:uid="{6B3E2A6C-141A-43AD-A54F-A230CB5469D7}"/>
    <cellStyle name="Comma 2 2 3 2 4" xfId="723" xr:uid="{574B8E2A-572D-41D7-B2C1-B758F52FB7F9}"/>
    <cellStyle name="Comma 2 2 3 2 4 2" xfId="1727" xr:uid="{437884F7-8D2D-4200-8ADE-41048924C0B5}"/>
    <cellStyle name="Comma 2 2 3 2 4 2 2" xfId="4806" xr:uid="{638D53D0-8A80-484A-A077-A521D84A3200}"/>
    <cellStyle name="Comma 2 2 3 2 4 2 2 2" xfId="13859" xr:uid="{5454BCE4-3F3A-4FA8-B6AD-EDA906DC64B5}"/>
    <cellStyle name="Comma 2 2 3 2 4 2 2 2 2" xfId="31969" xr:uid="{D73C43D5-DBDD-43FE-8909-7C1F1DAC1A58}"/>
    <cellStyle name="Comma 2 2 3 2 4 2 2 3" xfId="22916" xr:uid="{049BF938-0DFF-44ED-9366-CF81E6FF6B5B}"/>
    <cellStyle name="Comma 2 2 3 2 4 2 3" xfId="7820" xr:uid="{D71B550D-6825-4274-A43E-F8789D44B66C}"/>
    <cellStyle name="Comma 2 2 3 2 4 2 3 2" xfId="16873" xr:uid="{FCF4E520-9636-43E4-A7C7-7912EB100C16}"/>
    <cellStyle name="Comma 2 2 3 2 4 2 3 2 2" xfId="34983" xr:uid="{CAFF6436-A419-4758-8FA4-CA4FD59BE7DC}"/>
    <cellStyle name="Comma 2 2 3 2 4 2 3 3" xfId="25930" xr:uid="{4575D2D3-2226-4C78-B008-4DE5B59EB6CF}"/>
    <cellStyle name="Comma 2 2 3 2 4 2 4" xfId="10841" xr:uid="{1311F0F5-0FE9-471B-A4F3-D080D455BBC0}"/>
    <cellStyle name="Comma 2 2 3 2 4 2 4 2" xfId="28951" xr:uid="{0D67FE1C-5E86-41A5-B8AD-140D37111A1F}"/>
    <cellStyle name="Comma 2 2 3 2 4 2 5" xfId="19898" xr:uid="{699F1CD8-63EA-4CA7-84D2-A9D6B5FE6F99}"/>
    <cellStyle name="Comma 2 2 3 2 4 3" xfId="2731" xr:uid="{E2C913D4-3EA4-433C-B02F-AB098CC30FE7}"/>
    <cellStyle name="Comma 2 2 3 2 4 3 2" xfId="5810" xr:uid="{00576D69-0AFA-436B-9B22-EBDB3C0C42E7}"/>
    <cellStyle name="Comma 2 2 3 2 4 3 2 2" xfId="14863" xr:uid="{16034ED1-9599-4EBF-BE1E-D5FB26103D96}"/>
    <cellStyle name="Comma 2 2 3 2 4 3 2 2 2" xfId="32973" xr:uid="{D9F0B9A3-AE78-4D4B-9ABA-E10654A91C72}"/>
    <cellStyle name="Comma 2 2 3 2 4 3 2 3" xfId="23920" xr:uid="{6ADD7635-BDBF-4EEC-B6DD-A070AE1B55B2}"/>
    <cellStyle name="Comma 2 2 3 2 4 3 3" xfId="8824" xr:uid="{BC32BA3E-D44A-4407-B5E2-EEA043D5DC9F}"/>
    <cellStyle name="Comma 2 2 3 2 4 3 3 2" xfId="17877" xr:uid="{8ADBF5E7-8187-420C-BE75-FD2A8B62EBDF}"/>
    <cellStyle name="Comma 2 2 3 2 4 3 3 2 2" xfId="35987" xr:uid="{4A765AA8-519C-45B1-8767-2350F75B6805}"/>
    <cellStyle name="Comma 2 2 3 2 4 3 3 3" xfId="26934" xr:uid="{DCA59D36-4FAF-4242-870A-9D17B74F2E6D}"/>
    <cellStyle name="Comma 2 2 3 2 4 3 4" xfId="11845" xr:uid="{7ADE1D40-EA4E-452F-B12E-B17FD8F14CD6}"/>
    <cellStyle name="Comma 2 2 3 2 4 3 4 2" xfId="29955" xr:uid="{6F6B14DB-9234-4AE1-AF5C-78B6FDEB189E}"/>
    <cellStyle name="Comma 2 2 3 2 4 3 5" xfId="20902" xr:uid="{C15E7A84-DED9-4EDF-871C-FAB1FBEC2010}"/>
    <cellStyle name="Comma 2 2 3 2 4 4" xfId="3802" xr:uid="{DCFF8FFC-202D-4FBE-B298-C7AEBB99E21B}"/>
    <cellStyle name="Comma 2 2 3 2 4 4 2" xfId="12855" xr:uid="{AB5072B1-F6BE-4D5B-8B45-1DCF16A1DFAB}"/>
    <cellStyle name="Comma 2 2 3 2 4 4 2 2" xfId="30965" xr:uid="{6A04E5FC-66F4-4192-9F0C-AEFD2BFEAA21}"/>
    <cellStyle name="Comma 2 2 3 2 4 4 3" xfId="21912" xr:uid="{AFAAD45C-F22E-4225-9880-D5FC002B9A4A}"/>
    <cellStyle name="Comma 2 2 3 2 4 5" xfId="6816" xr:uid="{BB81DF67-F2E7-44E9-8215-80A2FCDB55B7}"/>
    <cellStyle name="Comma 2 2 3 2 4 5 2" xfId="15869" xr:uid="{A46EAE4B-0F3C-4884-8355-71A7CACA47A1}"/>
    <cellStyle name="Comma 2 2 3 2 4 5 2 2" xfId="33979" xr:uid="{BB46FB7F-4CBC-4FA5-82DB-54B8226F013D}"/>
    <cellStyle name="Comma 2 2 3 2 4 5 3" xfId="24926" xr:uid="{03BD01D6-8CAF-49B9-A796-7CBA725354AA}"/>
    <cellStyle name="Comma 2 2 3 2 4 6" xfId="9837" xr:uid="{400C5911-C2FB-46F2-9686-FE309F7A5A49}"/>
    <cellStyle name="Comma 2 2 3 2 4 6 2" xfId="27947" xr:uid="{34AA3E0A-22A8-4849-859C-336F0B5187D7}"/>
    <cellStyle name="Comma 2 2 3 2 4 7" xfId="18894" xr:uid="{0A0CC515-1AF5-45AC-9FDA-3EB29EB4DB7E}"/>
    <cellStyle name="Comma 2 2 3 2 5" xfId="1301" xr:uid="{EA2165AA-BFE1-403E-9788-F2ACDA9A86C2}"/>
    <cellStyle name="Comma 2 2 3 2 5 2" xfId="4380" xr:uid="{A493DB1B-E760-4005-8570-887BEF1865FF}"/>
    <cellStyle name="Comma 2 2 3 2 5 2 2" xfId="13433" xr:uid="{80D68AAA-8AA6-4483-AA1A-A5A4BED66984}"/>
    <cellStyle name="Comma 2 2 3 2 5 2 2 2" xfId="31543" xr:uid="{2329BAD5-742A-4738-A6BF-1EFD3E3B7217}"/>
    <cellStyle name="Comma 2 2 3 2 5 2 3" xfId="22490" xr:uid="{4345240F-0B29-4EDE-AAB8-6D667A10590A}"/>
    <cellStyle name="Comma 2 2 3 2 5 3" xfId="7394" xr:uid="{940D6167-8880-4CBB-A5F8-0ECC4229804C}"/>
    <cellStyle name="Comma 2 2 3 2 5 3 2" xfId="16447" xr:uid="{30254354-8C6B-4950-B37F-0DE82742B25E}"/>
    <cellStyle name="Comma 2 2 3 2 5 3 2 2" xfId="34557" xr:uid="{4B13F9AB-468D-416E-BAA5-9AF6F3334E85}"/>
    <cellStyle name="Comma 2 2 3 2 5 3 3" xfId="25504" xr:uid="{D758486E-879F-457D-B06E-757B5204AA9E}"/>
    <cellStyle name="Comma 2 2 3 2 5 4" xfId="10415" xr:uid="{A8AAD942-77A1-4E01-897C-9CC5C7C82CD4}"/>
    <cellStyle name="Comma 2 2 3 2 5 4 2" xfId="28525" xr:uid="{B3C7FA3F-0BC1-472B-AC9D-AB9777C83877}"/>
    <cellStyle name="Comma 2 2 3 2 5 5" xfId="19472" xr:uid="{314D2CC7-337E-4799-8324-A5E3E0C99DFA}"/>
    <cellStyle name="Comma 2 2 3 2 6" xfId="2305" xr:uid="{F876DBA8-3241-4AAD-8AFC-06E47C791485}"/>
    <cellStyle name="Comma 2 2 3 2 6 2" xfId="5384" xr:uid="{C0C9C5D5-B8B4-48AC-8842-43403A790F30}"/>
    <cellStyle name="Comma 2 2 3 2 6 2 2" xfId="14437" xr:uid="{C4A989C5-C143-46DC-B827-E7D2AD74F28D}"/>
    <cellStyle name="Comma 2 2 3 2 6 2 2 2" xfId="32547" xr:uid="{408F5FFD-AD79-4222-8607-20B3485BC3B2}"/>
    <cellStyle name="Comma 2 2 3 2 6 2 3" xfId="23494" xr:uid="{1EF91577-6942-4285-B211-EFCD1BA20884}"/>
    <cellStyle name="Comma 2 2 3 2 6 3" xfId="8398" xr:uid="{6781DEEA-1347-40BA-BB45-723C016038D9}"/>
    <cellStyle name="Comma 2 2 3 2 6 3 2" xfId="17451" xr:uid="{6464FEF1-5B28-486A-9540-ABEDE5B56299}"/>
    <cellStyle name="Comma 2 2 3 2 6 3 2 2" xfId="35561" xr:uid="{17EFDA23-47EA-40C2-B292-C0EFE611564B}"/>
    <cellStyle name="Comma 2 2 3 2 6 3 3" xfId="26508" xr:uid="{BB06DAA7-06ED-4138-B172-45ECA6A2D346}"/>
    <cellStyle name="Comma 2 2 3 2 6 4" xfId="11419" xr:uid="{A59B5465-AC7F-447A-8DDB-74779B7F7744}"/>
    <cellStyle name="Comma 2 2 3 2 6 4 2" xfId="29529" xr:uid="{40A6B438-E2DB-4114-8EE9-B1BAA6758E9F}"/>
    <cellStyle name="Comma 2 2 3 2 6 5" xfId="20476" xr:uid="{3351D6EF-2970-42AF-98FF-41E34B1A3EB5}"/>
    <cellStyle name="Comma 2 2 3 2 7" xfId="3374" xr:uid="{2083F5CD-3B82-402E-822B-86FD95113F94}"/>
    <cellStyle name="Comma 2 2 3 2 7 2" xfId="12427" xr:uid="{35C4854F-4548-4CEF-B463-00D3496D9407}"/>
    <cellStyle name="Comma 2 2 3 2 7 2 2" xfId="30537" xr:uid="{BC8A0A08-8693-420D-ACC6-C6550CFA7A53}"/>
    <cellStyle name="Comma 2 2 3 2 7 3" xfId="21484" xr:uid="{3B3D2DA1-E9AA-46AF-A6E4-DA3F27837766}"/>
    <cellStyle name="Comma 2 2 3 2 8" xfId="6388" xr:uid="{AC63EED8-22D1-4FEB-ACB5-FC0225734C44}"/>
    <cellStyle name="Comma 2 2 3 2 8 2" xfId="15441" xr:uid="{9679E6B5-3408-4697-8D26-AD9D7E2C9F4D}"/>
    <cellStyle name="Comma 2 2 3 2 8 2 2" xfId="33551" xr:uid="{8C19959B-B026-44B0-974C-35DD9116CE76}"/>
    <cellStyle name="Comma 2 2 3 2 8 3" xfId="24498" xr:uid="{C806FD3E-2A4B-42B3-BC46-37776D42FBDD}"/>
    <cellStyle name="Comma 2 2 3 2 9" xfId="9408" xr:uid="{6B51696B-B66E-4454-AD03-D1EFBC162082}"/>
    <cellStyle name="Comma 2 2 3 2 9 2" xfId="27518" xr:uid="{5C43D2DA-FF6B-499A-BF60-E602132E0436}"/>
    <cellStyle name="Comma 2 2 3 3" xfId="238" xr:uid="{460C00E0-7964-4114-B478-67C7F821A097}"/>
    <cellStyle name="Comma 2 2 3 3 10" xfId="18504" xr:uid="{063CBF52-09AD-442E-851A-A99FCC10CE16}"/>
    <cellStyle name="Comma 2 2 3 3 2" xfId="503" xr:uid="{AE95F4BB-43F3-4913-8C15-51ED275ABD68}"/>
    <cellStyle name="Comma 2 2 3 3 2 2" xfId="724" xr:uid="{D601A1DB-ED1B-469B-8648-9857CE82C14F}"/>
    <cellStyle name="Comma 2 2 3 3 2 2 2" xfId="1728" xr:uid="{8EF63D4E-2BF1-41AE-A1AC-A300DF0761CC}"/>
    <cellStyle name="Comma 2 2 3 3 2 2 2 2" xfId="4807" xr:uid="{FFD0A545-2735-48E0-A8A1-93542779F8D9}"/>
    <cellStyle name="Comma 2 2 3 3 2 2 2 2 2" xfId="13860" xr:uid="{A0C6A631-EBC6-46AE-8278-6CB8FEFDE9E1}"/>
    <cellStyle name="Comma 2 2 3 3 2 2 2 2 2 2" xfId="31970" xr:uid="{A3548276-D189-4002-A745-A00236A12AC1}"/>
    <cellStyle name="Comma 2 2 3 3 2 2 2 2 3" xfId="22917" xr:uid="{7C87B872-B14E-486A-8B30-8AE8071D87CE}"/>
    <cellStyle name="Comma 2 2 3 3 2 2 2 3" xfId="7821" xr:uid="{8DA3C4F9-2FE7-4C0F-8FE3-0191A760938C}"/>
    <cellStyle name="Comma 2 2 3 3 2 2 2 3 2" xfId="16874" xr:uid="{257F0367-A6B2-4199-BDE7-363F9B565125}"/>
    <cellStyle name="Comma 2 2 3 3 2 2 2 3 2 2" xfId="34984" xr:uid="{06CA7126-946C-4E31-90F0-CB22BA12EFBF}"/>
    <cellStyle name="Comma 2 2 3 3 2 2 2 3 3" xfId="25931" xr:uid="{A2FF8417-BBDE-49C9-AE1E-BE19723FA5D2}"/>
    <cellStyle name="Comma 2 2 3 3 2 2 2 4" xfId="10842" xr:uid="{DB453AF7-52E6-4C2F-807A-9C5233869D4F}"/>
    <cellStyle name="Comma 2 2 3 3 2 2 2 4 2" xfId="28952" xr:uid="{68F2BF5A-EEB3-433F-9F17-9F0F54FD1A8A}"/>
    <cellStyle name="Comma 2 2 3 3 2 2 2 5" xfId="19899" xr:uid="{3F11A4AD-9544-41C6-9F95-90044700B54A}"/>
    <cellStyle name="Comma 2 2 3 3 2 2 3" xfId="2732" xr:uid="{5DA5F0FA-D20E-4C67-80FE-F3478D7802E8}"/>
    <cellStyle name="Comma 2 2 3 3 2 2 3 2" xfId="5811" xr:uid="{8AC887AE-5F72-4BEF-BBEA-E5B27E7CAAE5}"/>
    <cellStyle name="Comma 2 2 3 3 2 2 3 2 2" xfId="14864" xr:uid="{2E83671B-8862-47F9-86D1-39D90ED93AE1}"/>
    <cellStyle name="Comma 2 2 3 3 2 2 3 2 2 2" xfId="32974" xr:uid="{D38845A1-E0E2-4BF1-8F11-5F560C763A3F}"/>
    <cellStyle name="Comma 2 2 3 3 2 2 3 2 3" xfId="23921" xr:uid="{52491286-DC94-4D13-813C-8FB5FBF99A0E}"/>
    <cellStyle name="Comma 2 2 3 3 2 2 3 3" xfId="8825" xr:uid="{409CAC4D-6089-4C53-AC5A-DE3CAA6523D4}"/>
    <cellStyle name="Comma 2 2 3 3 2 2 3 3 2" xfId="17878" xr:uid="{EA6AFC63-3BDF-403A-9871-D944DA34AE2F}"/>
    <cellStyle name="Comma 2 2 3 3 2 2 3 3 2 2" xfId="35988" xr:uid="{BDF3D745-50D4-4A4E-8B75-1674BCC2BCA1}"/>
    <cellStyle name="Comma 2 2 3 3 2 2 3 3 3" xfId="26935" xr:uid="{9D2D313B-A3B0-4908-B66E-5C11E88AD191}"/>
    <cellStyle name="Comma 2 2 3 3 2 2 3 4" xfId="11846" xr:uid="{0B988DF3-193C-44AB-98FD-FAC756D7EAB9}"/>
    <cellStyle name="Comma 2 2 3 3 2 2 3 4 2" xfId="29956" xr:uid="{F6B30FC1-548A-4530-94FB-8C701108CED7}"/>
    <cellStyle name="Comma 2 2 3 3 2 2 3 5" xfId="20903" xr:uid="{9829BCB9-4DA6-4A80-A3E5-F1690C02AE69}"/>
    <cellStyle name="Comma 2 2 3 3 2 2 4" xfId="3803" xr:uid="{316EE885-19B0-4F01-BAE1-206387581199}"/>
    <cellStyle name="Comma 2 2 3 3 2 2 4 2" xfId="12856" xr:uid="{679D8335-F5AB-4687-9DA6-7303D382F3C4}"/>
    <cellStyle name="Comma 2 2 3 3 2 2 4 2 2" xfId="30966" xr:uid="{D097A897-F1E4-4618-A0D6-AF87B91D486A}"/>
    <cellStyle name="Comma 2 2 3 3 2 2 4 3" xfId="21913" xr:uid="{CCA8F1F8-FCA4-4545-9262-7391C7F0FD77}"/>
    <cellStyle name="Comma 2 2 3 3 2 2 5" xfId="6817" xr:uid="{5C7834C2-EBE0-4732-AFC0-4B49AE7B4343}"/>
    <cellStyle name="Comma 2 2 3 3 2 2 5 2" xfId="15870" xr:uid="{A9E357CC-600A-46DC-A360-8D9DCDCC2FD5}"/>
    <cellStyle name="Comma 2 2 3 3 2 2 5 2 2" xfId="33980" xr:uid="{098267F7-465E-4351-AFFF-9AFDBDECAC06}"/>
    <cellStyle name="Comma 2 2 3 3 2 2 5 3" xfId="24927" xr:uid="{76BF3098-683F-4F4F-BF6A-E6315B38EDB6}"/>
    <cellStyle name="Comma 2 2 3 3 2 2 6" xfId="9838" xr:uid="{BF1A8E83-06BA-4593-BE83-1E4C4477AA88}"/>
    <cellStyle name="Comma 2 2 3 3 2 2 6 2" xfId="27948" xr:uid="{5FB7AC32-0975-4329-BB49-673827A99328}"/>
    <cellStyle name="Comma 2 2 3 3 2 2 7" xfId="18895" xr:uid="{A78DFFA8-0609-4609-8770-47D38BEC1FA8}"/>
    <cellStyle name="Comma 2 2 3 3 2 3" xfId="725" xr:uid="{D6832503-B45D-4E4E-881F-528B4742C03C}"/>
    <cellStyle name="Comma 2 2 3 3 2 3 2" xfId="1729" xr:uid="{1F9C98FF-82C9-4D8D-A743-F43C33D8D529}"/>
    <cellStyle name="Comma 2 2 3 3 2 3 2 2" xfId="4808" xr:uid="{CAADA308-DE5E-4032-A44A-06ED894022C2}"/>
    <cellStyle name="Comma 2 2 3 3 2 3 2 2 2" xfId="13861" xr:uid="{198776D3-BE1D-4083-8D83-11B4FA8E08C7}"/>
    <cellStyle name="Comma 2 2 3 3 2 3 2 2 2 2" xfId="31971" xr:uid="{C82C46D7-1F5B-4756-880B-AC80F0C3ECA2}"/>
    <cellStyle name="Comma 2 2 3 3 2 3 2 2 3" xfId="22918" xr:uid="{CF617221-12A8-4380-8B2E-604D769F08D1}"/>
    <cellStyle name="Comma 2 2 3 3 2 3 2 3" xfId="7822" xr:uid="{D3D667B5-7C48-4BD5-A554-E87B0AEEC26B}"/>
    <cellStyle name="Comma 2 2 3 3 2 3 2 3 2" xfId="16875" xr:uid="{A890BE4E-4D5A-40C7-8B57-6AEC76C585CD}"/>
    <cellStyle name="Comma 2 2 3 3 2 3 2 3 2 2" xfId="34985" xr:uid="{0B2AD76C-C118-4B8A-B66E-A176376FDF2B}"/>
    <cellStyle name="Comma 2 2 3 3 2 3 2 3 3" xfId="25932" xr:uid="{7C90C57E-24D0-4E45-8EB0-4D4F97D2F313}"/>
    <cellStyle name="Comma 2 2 3 3 2 3 2 4" xfId="10843" xr:uid="{BED58B25-6673-460A-A6BA-81B9FB23B8FA}"/>
    <cellStyle name="Comma 2 2 3 3 2 3 2 4 2" xfId="28953" xr:uid="{0CDAC63C-0E87-44F4-939D-B923B4ACEB72}"/>
    <cellStyle name="Comma 2 2 3 3 2 3 2 5" xfId="19900" xr:uid="{47BB12C8-DDF5-436E-B2D5-BD9A99FB1035}"/>
    <cellStyle name="Comma 2 2 3 3 2 3 3" xfId="2733" xr:uid="{984F6B24-618F-4E14-84AB-51972231C5DA}"/>
    <cellStyle name="Comma 2 2 3 3 2 3 3 2" xfId="5812" xr:uid="{B4A1A57C-EAD2-4E76-9413-0AEA23BD4EA0}"/>
    <cellStyle name="Comma 2 2 3 3 2 3 3 2 2" xfId="14865" xr:uid="{3FDC94C4-A0E8-473C-98C6-3E5BE457BCBA}"/>
    <cellStyle name="Comma 2 2 3 3 2 3 3 2 2 2" xfId="32975" xr:uid="{2D608F7D-4C2C-4412-9AC8-557C5EE2F32B}"/>
    <cellStyle name="Comma 2 2 3 3 2 3 3 2 3" xfId="23922" xr:uid="{87E7FE01-38B7-4A99-82E4-2CDCC8CB4CB2}"/>
    <cellStyle name="Comma 2 2 3 3 2 3 3 3" xfId="8826" xr:uid="{959573C8-690D-42A5-B88B-78670789CF08}"/>
    <cellStyle name="Comma 2 2 3 3 2 3 3 3 2" xfId="17879" xr:uid="{F74C1D1A-35E6-440D-BF4C-DB671205B1C4}"/>
    <cellStyle name="Comma 2 2 3 3 2 3 3 3 2 2" xfId="35989" xr:uid="{99D1265C-6688-4EF9-BB38-9EB8359C5E14}"/>
    <cellStyle name="Comma 2 2 3 3 2 3 3 3 3" xfId="26936" xr:uid="{793DBD3C-F41A-4B5B-B833-810B4FBA3B2E}"/>
    <cellStyle name="Comma 2 2 3 3 2 3 3 4" xfId="11847" xr:uid="{21C387D4-15FF-4F45-A34D-E366147FF28E}"/>
    <cellStyle name="Comma 2 2 3 3 2 3 3 4 2" xfId="29957" xr:uid="{0B406E42-13D4-48BE-AB4D-DB7037C6D770}"/>
    <cellStyle name="Comma 2 2 3 3 2 3 3 5" xfId="20904" xr:uid="{B1A8E11D-0533-485F-B3CE-EE0219E556A2}"/>
    <cellStyle name="Comma 2 2 3 3 2 3 4" xfId="3804" xr:uid="{0CD3CC6B-725D-4F0F-9106-5A3161D3C477}"/>
    <cellStyle name="Comma 2 2 3 3 2 3 4 2" xfId="12857" xr:uid="{859323F9-95C5-44B7-AE0C-2372057C2901}"/>
    <cellStyle name="Comma 2 2 3 3 2 3 4 2 2" xfId="30967" xr:uid="{F988924B-B5F8-49F9-8821-F2DC3DC68235}"/>
    <cellStyle name="Comma 2 2 3 3 2 3 4 3" xfId="21914" xr:uid="{4FAB2F5B-60E1-48F2-B0A3-922AB1F8FD54}"/>
    <cellStyle name="Comma 2 2 3 3 2 3 5" xfId="6818" xr:uid="{4C6416A8-D7E5-4784-B75B-45017DD19DF7}"/>
    <cellStyle name="Comma 2 2 3 3 2 3 5 2" xfId="15871" xr:uid="{97F6516B-B19F-4B91-872A-418CAD0D3266}"/>
    <cellStyle name="Comma 2 2 3 3 2 3 5 2 2" xfId="33981" xr:uid="{516D1A33-8880-4DB6-ADF7-78B2B3145D5F}"/>
    <cellStyle name="Comma 2 2 3 3 2 3 5 3" xfId="24928" xr:uid="{676509EB-12D3-40AD-B543-7543F5D924A6}"/>
    <cellStyle name="Comma 2 2 3 3 2 3 6" xfId="9839" xr:uid="{02440E9B-47CA-490D-BAB0-6AF589E95DDC}"/>
    <cellStyle name="Comma 2 2 3 3 2 3 6 2" xfId="27949" xr:uid="{FB5440F5-030A-4DEA-9803-395533047E2A}"/>
    <cellStyle name="Comma 2 2 3 3 2 3 7" xfId="18896" xr:uid="{3059D776-D6A2-4709-9E5A-D05521D37E04}"/>
    <cellStyle name="Comma 2 2 3 3 2 4" xfId="1511" xr:uid="{0A444BEF-8D54-47FD-BB93-F1EF755EB9FF}"/>
    <cellStyle name="Comma 2 2 3 3 2 4 2" xfId="4590" xr:uid="{9D75C8F0-80B0-4DF9-9C57-327EAB889792}"/>
    <cellStyle name="Comma 2 2 3 3 2 4 2 2" xfId="13643" xr:uid="{0A977018-83E1-4308-AEA2-7B66EEC2111C}"/>
    <cellStyle name="Comma 2 2 3 3 2 4 2 2 2" xfId="31753" xr:uid="{1E0876D9-ED4A-499D-80EF-1D8A1CB107A0}"/>
    <cellStyle name="Comma 2 2 3 3 2 4 2 3" xfId="22700" xr:uid="{CF44E7A7-B867-48E3-B752-271F1A35342C}"/>
    <cellStyle name="Comma 2 2 3 3 2 4 3" xfId="7604" xr:uid="{D3F8436B-9BFF-42EE-9F1A-E65AE2BB9FBC}"/>
    <cellStyle name="Comma 2 2 3 3 2 4 3 2" xfId="16657" xr:uid="{874EBC5B-56D5-4CCE-BCA2-52B8AD4FAAFC}"/>
    <cellStyle name="Comma 2 2 3 3 2 4 3 2 2" xfId="34767" xr:uid="{0E35EEE5-8883-4C61-8D88-9085EE9DD107}"/>
    <cellStyle name="Comma 2 2 3 3 2 4 3 3" xfId="25714" xr:uid="{58F2B844-C21F-414D-8A01-24DAC17F0F42}"/>
    <cellStyle name="Comma 2 2 3 3 2 4 4" xfId="10625" xr:uid="{F3516AFD-6D95-4240-A4E9-D34026DE16FD}"/>
    <cellStyle name="Comma 2 2 3 3 2 4 4 2" xfId="28735" xr:uid="{8FBEC83F-957D-4ECE-9313-03D9A7EEDD7D}"/>
    <cellStyle name="Comma 2 2 3 3 2 4 5" xfId="19682" xr:uid="{CC68F9A0-F10F-4879-960C-390083380200}"/>
    <cellStyle name="Comma 2 2 3 3 2 5" xfId="2515" xr:uid="{54688103-E663-4E5A-811E-3B9E76F4FB70}"/>
    <cellStyle name="Comma 2 2 3 3 2 5 2" xfId="5594" xr:uid="{3E192C47-B061-477B-A3DC-A9488D6E3FC8}"/>
    <cellStyle name="Comma 2 2 3 3 2 5 2 2" xfId="14647" xr:uid="{3E1486FC-3D3A-48C6-826A-2314E5775EC9}"/>
    <cellStyle name="Comma 2 2 3 3 2 5 2 2 2" xfId="32757" xr:uid="{48BE1E42-4CC4-4A36-B9D0-498337C7C636}"/>
    <cellStyle name="Comma 2 2 3 3 2 5 2 3" xfId="23704" xr:uid="{F2C5D0AC-750A-4FB7-AC22-51D324EF7DA7}"/>
    <cellStyle name="Comma 2 2 3 3 2 5 3" xfId="8608" xr:uid="{0F35CA60-03EA-4C34-9D00-3395166FD270}"/>
    <cellStyle name="Comma 2 2 3 3 2 5 3 2" xfId="17661" xr:uid="{139456E9-96A7-409F-9F86-0544568F5AD4}"/>
    <cellStyle name="Comma 2 2 3 3 2 5 3 2 2" xfId="35771" xr:uid="{C9092ECD-7CEC-45D4-B6D3-B3C188D1D513}"/>
    <cellStyle name="Comma 2 2 3 3 2 5 3 3" xfId="26718" xr:uid="{707C964A-A026-4325-98D2-BF20F5D31F73}"/>
    <cellStyle name="Comma 2 2 3 3 2 5 4" xfId="11629" xr:uid="{DF55DBEE-9D2A-42F3-B0C8-BF4944D374B6}"/>
    <cellStyle name="Comma 2 2 3 3 2 5 4 2" xfId="29739" xr:uid="{FB6ECD2C-4E2A-4339-902D-238359CAD923}"/>
    <cellStyle name="Comma 2 2 3 3 2 5 5" xfId="20686" xr:uid="{37E6BF17-46B0-4526-ADBD-487F972406D6}"/>
    <cellStyle name="Comma 2 2 3 3 2 6" xfId="3585" xr:uid="{76A02E73-34A0-4664-B945-1B26FB536373}"/>
    <cellStyle name="Comma 2 2 3 3 2 6 2" xfId="12638" xr:uid="{468DA70D-82DF-4EF6-B392-566D3A2C553A}"/>
    <cellStyle name="Comma 2 2 3 3 2 6 2 2" xfId="30748" xr:uid="{9E554800-FBFD-4AD7-A83F-92AB3775301F}"/>
    <cellStyle name="Comma 2 2 3 3 2 6 3" xfId="21695" xr:uid="{A4F3EE04-EB1F-44B8-A60E-7D3673046E67}"/>
    <cellStyle name="Comma 2 2 3 3 2 7" xfId="6599" xr:uid="{FEA268F9-15D4-40BC-979D-80162E367763}"/>
    <cellStyle name="Comma 2 2 3 3 2 7 2" xfId="15652" xr:uid="{48B271CD-2B09-47BA-AD5A-8E297E55B087}"/>
    <cellStyle name="Comma 2 2 3 3 2 7 2 2" xfId="33762" xr:uid="{0DDCA079-1E47-41C9-811D-32079CF4513B}"/>
    <cellStyle name="Comma 2 2 3 3 2 7 3" xfId="24709" xr:uid="{DB62A0AA-EF4A-4648-B081-EBF5FE3BED18}"/>
    <cellStyle name="Comma 2 2 3 3 2 8" xfId="9619" xr:uid="{93AD4E0C-1368-4E81-A325-E8FD6A352917}"/>
    <cellStyle name="Comma 2 2 3 3 2 8 2" xfId="27729" xr:uid="{AE236151-D47C-493D-BB21-BE9580C4944C}"/>
    <cellStyle name="Comma 2 2 3 3 2 9" xfId="18676" xr:uid="{1E3B8319-9486-4396-952A-44BF3B1971DD}"/>
    <cellStyle name="Comma 2 2 3 3 3" xfId="726" xr:uid="{77E4B767-F3C2-4951-B9A9-026B765F5281}"/>
    <cellStyle name="Comma 2 2 3 3 3 2" xfId="1730" xr:uid="{80EADFF6-463F-4508-AD5E-9E4D13429138}"/>
    <cellStyle name="Comma 2 2 3 3 3 2 2" xfId="4809" xr:uid="{7A1A3383-83F0-4F50-AB43-4BFEF7DABE5E}"/>
    <cellStyle name="Comma 2 2 3 3 3 2 2 2" xfId="13862" xr:uid="{11B23350-4B80-42FB-A23E-DA905FD85DAC}"/>
    <cellStyle name="Comma 2 2 3 3 3 2 2 2 2" xfId="31972" xr:uid="{5DD26470-5B4F-4463-8E0D-E0B5AFAB2E6B}"/>
    <cellStyle name="Comma 2 2 3 3 3 2 2 3" xfId="22919" xr:uid="{737339D3-D52C-4299-8948-D527049D80B0}"/>
    <cellStyle name="Comma 2 2 3 3 3 2 3" xfId="7823" xr:uid="{B1E3B7A7-21AA-4DB5-9755-E7B5C2FB7796}"/>
    <cellStyle name="Comma 2 2 3 3 3 2 3 2" xfId="16876" xr:uid="{6EEB66F6-4929-46B7-AF73-A8D8620BE63B}"/>
    <cellStyle name="Comma 2 2 3 3 3 2 3 2 2" xfId="34986" xr:uid="{BE872C85-9547-4515-8098-8A4347284D79}"/>
    <cellStyle name="Comma 2 2 3 3 3 2 3 3" xfId="25933" xr:uid="{AEF00D6F-3877-428D-8195-061EDA5465B7}"/>
    <cellStyle name="Comma 2 2 3 3 3 2 4" xfId="10844" xr:uid="{5D2F112E-EC77-4883-A4E5-CB2EC67847D8}"/>
    <cellStyle name="Comma 2 2 3 3 3 2 4 2" xfId="28954" xr:uid="{B3309BC5-523D-4EAF-B113-EEAD33F9D06F}"/>
    <cellStyle name="Comma 2 2 3 3 3 2 5" xfId="19901" xr:uid="{FAEBD6D0-24F8-4137-BD88-547CE98AFC54}"/>
    <cellStyle name="Comma 2 2 3 3 3 3" xfId="2734" xr:uid="{DCCDAA48-DDDB-4196-906A-B596F6EB41C7}"/>
    <cellStyle name="Comma 2 2 3 3 3 3 2" xfId="5813" xr:uid="{BFE52E8C-13E3-48B8-88CA-7AD8EC6CEC13}"/>
    <cellStyle name="Comma 2 2 3 3 3 3 2 2" xfId="14866" xr:uid="{3CB99B3B-1EA8-4FFF-B94D-4FF661D2056D}"/>
    <cellStyle name="Comma 2 2 3 3 3 3 2 2 2" xfId="32976" xr:uid="{3756307D-25C5-4CDB-BE07-A469EC7249B7}"/>
    <cellStyle name="Comma 2 2 3 3 3 3 2 3" xfId="23923" xr:uid="{C9BDCBF4-68E5-4656-816F-4E3FE6BDACE8}"/>
    <cellStyle name="Comma 2 2 3 3 3 3 3" xfId="8827" xr:uid="{9850C195-5CD3-49E9-90C4-D6B4C9BDF88B}"/>
    <cellStyle name="Comma 2 2 3 3 3 3 3 2" xfId="17880" xr:uid="{37C50DFD-30E2-4FD2-83B1-D759189DD1E2}"/>
    <cellStyle name="Comma 2 2 3 3 3 3 3 2 2" xfId="35990" xr:uid="{101DF838-2A3B-4312-A702-56B392B6B68A}"/>
    <cellStyle name="Comma 2 2 3 3 3 3 3 3" xfId="26937" xr:uid="{B9CE075E-1122-4EA2-BDE7-DD3361AAEA29}"/>
    <cellStyle name="Comma 2 2 3 3 3 3 4" xfId="11848" xr:uid="{5E25D7F8-FE3D-44A9-BA8E-D3E293221713}"/>
    <cellStyle name="Comma 2 2 3 3 3 3 4 2" xfId="29958" xr:uid="{0378D797-F3AE-4C3D-82E0-36F088236CE8}"/>
    <cellStyle name="Comma 2 2 3 3 3 3 5" xfId="20905" xr:uid="{7D216899-54C0-4357-8CCA-23AD0EABA791}"/>
    <cellStyle name="Comma 2 2 3 3 3 4" xfId="3805" xr:uid="{0881CF3D-CDDC-4626-9C50-BE9387129F74}"/>
    <cellStyle name="Comma 2 2 3 3 3 4 2" xfId="12858" xr:uid="{433AF94A-CA3C-417F-9805-34B23D90787C}"/>
    <cellStyle name="Comma 2 2 3 3 3 4 2 2" xfId="30968" xr:uid="{F552E178-02CE-4DF1-8D1E-7F9B7399459B}"/>
    <cellStyle name="Comma 2 2 3 3 3 4 3" xfId="21915" xr:uid="{5B108DB4-1976-4385-9866-B4996DD655CF}"/>
    <cellStyle name="Comma 2 2 3 3 3 5" xfId="6819" xr:uid="{788FBDE0-F1BF-41FB-BCEC-038E19979816}"/>
    <cellStyle name="Comma 2 2 3 3 3 5 2" xfId="15872" xr:uid="{889F0809-09DC-4E69-8EF1-4F9793118248}"/>
    <cellStyle name="Comma 2 2 3 3 3 5 2 2" xfId="33982" xr:uid="{A73307D8-49F8-48EE-ADE6-CFE348300C0B}"/>
    <cellStyle name="Comma 2 2 3 3 3 5 3" xfId="24929" xr:uid="{19FC60BF-E3B7-4645-9FCA-31147028E9F6}"/>
    <cellStyle name="Comma 2 2 3 3 3 6" xfId="9840" xr:uid="{4547FECB-FE27-43D1-99DF-37FAB59AAAFD}"/>
    <cellStyle name="Comma 2 2 3 3 3 6 2" xfId="27950" xr:uid="{953E55D1-6FC5-4EE1-B4F1-671358D11DF9}"/>
    <cellStyle name="Comma 2 2 3 3 3 7" xfId="18897" xr:uid="{98187876-DF13-4362-8039-652B543F6255}"/>
    <cellStyle name="Comma 2 2 3 3 4" xfId="727" xr:uid="{4FD58188-1E96-4117-991A-2D1B0C3C74A1}"/>
    <cellStyle name="Comma 2 2 3 3 4 2" xfId="1731" xr:uid="{4BFBC245-BE54-4DB9-8EB8-95E7886ECB57}"/>
    <cellStyle name="Comma 2 2 3 3 4 2 2" xfId="4810" xr:uid="{97FA3747-4C8D-476E-B424-6C8CCA632A72}"/>
    <cellStyle name="Comma 2 2 3 3 4 2 2 2" xfId="13863" xr:uid="{F91450A3-A503-41E2-93D8-952632882CB9}"/>
    <cellStyle name="Comma 2 2 3 3 4 2 2 2 2" xfId="31973" xr:uid="{8E948CE5-0FFF-4D46-8E4C-75D15E4B967D}"/>
    <cellStyle name="Comma 2 2 3 3 4 2 2 3" xfId="22920" xr:uid="{4C033DF9-5E61-4C51-A2BE-3C2F1BE6232D}"/>
    <cellStyle name="Comma 2 2 3 3 4 2 3" xfId="7824" xr:uid="{5100D9A5-68CD-4A64-A092-DACF6ADE05BB}"/>
    <cellStyle name="Comma 2 2 3 3 4 2 3 2" xfId="16877" xr:uid="{D4613B73-A185-4B74-88CA-4B028B856CEF}"/>
    <cellStyle name="Comma 2 2 3 3 4 2 3 2 2" xfId="34987" xr:uid="{0F0088EA-F02B-4AB8-9F60-09E8488C1DAC}"/>
    <cellStyle name="Comma 2 2 3 3 4 2 3 3" xfId="25934" xr:uid="{DB7285B6-0E08-4C0A-ADC9-961683080FA4}"/>
    <cellStyle name="Comma 2 2 3 3 4 2 4" xfId="10845" xr:uid="{67F888EF-7C9A-42E9-86BC-6E437DA54CA5}"/>
    <cellStyle name="Comma 2 2 3 3 4 2 4 2" xfId="28955" xr:uid="{10009ADA-C6E8-46FD-BC99-E71F75E0D546}"/>
    <cellStyle name="Comma 2 2 3 3 4 2 5" xfId="19902" xr:uid="{5BBE13FF-0A04-4906-B820-A0E40C03946F}"/>
    <cellStyle name="Comma 2 2 3 3 4 3" xfId="2735" xr:uid="{4625F7FA-B7F2-4438-971A-BA9C1E3E0A15}"/>
    <cellStyle name="Comma 2 2 3 3 4 3 2" xfId="5814" xr:uid="{4200A713-00BA-4316-B8B4-AB3B7ADD323B}"/>
    <cellStyle name="Comma 2 2 3 3 4 3 2 2" xfId="14867" xr:uid="{8B86E8A7-BCAB-4588-982D-51889355946B}"/>
    <cellStyle name="Comma 2 2 3 3 4 3 2 2 2" xfId="32977" xr:uid="{203423BC-CEA8-4E93-8F26-072D7CBB2556}"/>
    <cellStyle name="Comma 2 2 3 3 4 3 2 3" xfId="23924" xr:uid="{92BEB655-3402-4225-9A16-755107C90A76}"/>
    <cellStyle name="Comma 2 2 3 3 4 3 3" xfId="8828" xr:uid="{B7AC8425-88CB-4BE5-977C-F32712884B1A}"/>
    <cellStyle name="Comma 2 2 3 3 4 3 3 2" xfId="17881" xr:uid="{01F6240D-1424-4501-8215-89E7870917A3}"/>
    <cellStyle name="Comma 2 2 3 3 4 3 3 2 2" xfId="35991" xr:uid="{E24B9931-0B62-4D11-9EBF-75013743B415}"/>
    <cellStyle name="Comma 2 2 3 3 4 3 3 3" xfId="26938" xr:uid="{352C18CF-391C-4D20-90D2-376A8E744CA5}"/>
    <cellStyle name="Comma 2 2 3 3 4 3 4" xfId="11849" xr:uid="{7147048F-B7A9-45B2-BC5C-490A988F092A}"/>
    <cellStyle name="Comma 2 2 3 3 4 3 4 2" xfId="29959" xr:uid="{922CFE1D-9F02-4EC9-80D1-288F240F9D5E}"/>
    <cellStyle name="Comma 2 2 3 3 4 3 5" xfId="20906" xr:uid="{D820F77F-FDC4-4D50-B615-9D38BEB40CC8}"/>
    <cellStyle name="Comma 2 2 3 3 4 4" xfId="3806" xr:uid="{C1F81DFD-3305-4868-ABD6-635B147EE899}"/>
    <cellStyle name="Comma 2 2 3 3 4 4 2" xfId="12859" xr:uid="{1E0D0731-8A65-4209-B455-4C0ED95D0DBC}"/>
    <cellStyle name="Comma 2 2 3 3 4 4 2 2" xfId="30969" xr:uid="{A6D0BFB4-6759-4450-84C8-54B909AB4885}"/>
    <cellStyle name="Comma 2 2 3 3 4 4 3" xfId="21916" xr:uid="{AA4D6082-C8F1-43C3-8116-09C855C5E17B}"/>
    <cellStyle name="Comma 2 2 3 3 4 5" xfId="6820" xr:uid="{014DE80E-F850-4A09-ABFC-049CDB0C24BA}"/>
    <cellStyle name="Comma 2 2 3 3 4 5 2" xfId="15873" xr:uid="{5B441EBE-8741-4887-A0C5-707D17CEAA9B}"/>
    <cellStyle name="Comma 2 2 3 3 4 5 2 2" xfId="33983" xr:uid="{D0220BE7-D20E-4485-95D7-9AEFA3F05D9D}"/>
    <cellStyle name="Comma 2 2 3 3 4 5 3" xfId="24930" xr:uid="{57CCC26F-61F9-4450-877F-A867893ADB03}"/>
    <cellStyle name="Comma 2 2 3 3 4 6" xfId="9841" xr:uid="{12F46B24-0249-4A34-82CE-8C023AB2DFD3}"/>
    <cellStyle name="Comma 2 2 3 3 4 6 2" xfId="27951" xr:uid="{F0113D4A-63C7-432B-B53D-9A9384E2A8F8}"/>
    <cellStyle name="Comma 2 2 3 3 4 7" xfId="18898" xr:uid="{1348EA67-B3CB-4071-AA68-8183074551E0}"/>
    <cellStyle name="Comma 2 2 3 3 5" xfId="1340" xr:uid="{27592284-72D2-4412-B45F-D30D00929DE8}"/>
    <cellStyle name="Comma 2 2 3 3 5 2" xfId="4419" xr:uid="{DDE93612-DE72-4E2E-AEE9-68662DA41CE7}"/>
    <cellStyle name="Comma 2 2 3 3 5 2 2" xfId="13472" xr:uid="{A7DFEA1B-D2D4-4405-B042-63C090F26043}"/>
    <cellStyle name="Comma 2 2 3 3 5 2 2 2" xfId="31582" xr:uid="{1962130D-1C08-4AF0-B0BC-2607C2CAF7F9}"/>
    <cellStyle name="Comma 2 2 3 3 5 2 3" xfId="22529" xr:uid="{75946B38-40FF-4584-A91E-175A2F2174B7}"/>
    <cellStyle name="Comma 2 2 3 3 5 3" xfId="7433" xr:uid="{A201914B-AE12-4D74-B1B1-8B595A09EC96}"/>
    <cellStyle name="Comma 2 2 3 3 5 3 2" xfId="16486" xr:uid="{91FD0430-871E-4EA9-A1CD-A81820C88BDF}"/>
    <cellStyle name="Comma 2 2 3 3 5 3 2 2" xfId="34596" xr:uid="{17FCD436-AAB8-4186-972D-483D9098C3BF}"/>
    <cellStyle name="Comma 2 2 3 3 5 3 3" xfId="25543" xr:uid="{04249FD0-845E-4AE4-AD5E-2C44E311B388}"/>
    <cellStyle name="Comma 2 2 3 3 5 4" xfId="10454" xr:uid="{ED5EF7D3-D354-4BFC-B33A-67189772DB75}"/>
    <cellStyle name="Comma 2 2 3 3 5 4 2" xfId="28564" xr:uid="{AD3BBAAF-8B3F-46AC-8B57-B2DFB75BFC1E}"/>
    <cellStyle name="Comma 2 2 3 3 5 5" xfId="19511" xr:uid="{32394841-8BDB-43AD-9419-21505B235382}"/>
    <cellStyle name="Comma 2 2 3 3 6" xfId="2344" xr:uid="{8DA1A18F-C9DF-44CB-BF18-CC635744013B}"/>
    <cellStyle name="Comma 2 2 3 3 6 2" xfId="5423" xr:uid="{8668CCF9-2C86-4427-8BFC-023B83C897E3}"/>
    <cellStyle name="Comma 2 2 3 3 6 2 2" xfId="14476" xr:uid="{2865EBBF-BA57-4FAA-A179-58F9C8A15961}"/>
    <cellStyle name="Comma 2 2 3 3 6 2 2 2" xfId="32586" xr:uid="{9F25DA6D-33A2-4541-875C-A82739EAFE29}"/>
    <cellStyle name="Comma 2 2 3 3 6 2 3" xfId="23533" xr:uid="{7AF6A544-A437-468E-9556-847D4032168C}"/>
    <cellStyle name="Comma 2 2 3 3 6 3" xfId="8437" xr:uid="{33534EF5-DEB4-4856-84C4-91CCA84E8627}"/>
    <cellStyle name="Comma 2 2 3 3 6 3 2" xfId="17490" xr:uid="{D5C020E7-40AE-4914-91DE-94EDC554F876}"/>
    <cellStyle name="Comma 2 2 3 3 6 3 2 2" xfId="35600" xr:uid="{12D00DBB-9C32-4A3A-ABC1-01C075B60F25}"/>
    <cellStyle name="Comma 2 2 3 3 6 3 3" xfId="26547" xr:uid="{6EAC9C1F-281B-4776-8402-33B557DBECD5}"/>
    <cellStyle name="Comma 2 2 3 3 6 4" xfId="11458" xr:uid="{903E4F8B-045A-4FC3-9F29-CA833EB94D4C}"/>
    <cellStyle name="Comma 2 2 3 3 6 4 2" xfId="29568" xr:uid="{FA03DB4E-26C6-4DAF-980E-228B6555C259}"/>
    <cellStyle name="Comma 2 2 3 3 6 5" xfId="20515" xr:uid="{DC958C83-FF61-4D04-87E9-9017A9232B3A}"/>
    <cellStyle name="Comma 2 2 3 3 7" xfId="3413" xr:uid="{D68B2CB0-3E87-4FE9-990F-155E1625AE86}"/>
    <cellStyle name="Comma 2 2 3 3 7 2" xfId="12466" xr:uid="{9267318E-551C-4B70-ACE1-75588342707D}"/>
    <cellStyle name="Comma 2 2 3 3 7 2 2" xfId="30576" xr:uid="{3DE37F5A-7E22-48FE-9411-A6B8695A0434}"/>
    <cellStyle name="Comma 2 2 3 3 7 3" xfId="21523" xr:uid="{B5D4404B-265F-47B0-9FB4-464B7579DFDA}"/>
    <cellStyle name="Comma 2 2 3 3 8" xfId="6427" xr:uid="{EF10F1DE-A903-4A42-957D-D14C32DE96D2}"/>
    <cellStyle name="Comma 2 2 3 3 8 2" xfId="15480" xr:uid="{5F939FBE-353C-4CFA-B514-29E444B930E2}"/>
    <cellStyle name="Comma 2 2 3 3 8 2 2" xfId="33590" xr:uid="{61FCA178-D399-445B-A9E0-86FE87BAD3C2}"/>
    <cellStyle name="Comma 2 2 3 3 8 3" xfId="24537" xr:uid="{97D6BCEB-68B5-4353-AA79-AB901C455F52}"/>
    <cellStyle name="Comma 2 2 3 3 9" xfId="9447" xr:uid="{EC7F32AC-2EC8-4466-8B72-F81FBCF8E161}"/>
    <cellStyle name="Comma 2 2 3 3 9 2" xfId="27557" xr:uid="{C96D3E7F-D08B-4347-9857-8CEDCE7481DE}"/>
    <cellStyle name="Comma 2 2 3 4" xfId="345" xr:uid="{22AC5933-DF2A-4040-BF14-4884A62AFEE0}"/>
    <cellStyle name="Comma 2 2 3 4 10" xfId="18543" xr:uid="{44F94B79-E1F9-4C28-8FFA-A825F2475A67}"/>
    <cellStyle name="Comma 2 2 3 4 2" xfId="543" xr:uid="{14EB7451-F89D-4193-ACAF-4654CDBE761B}"/>
    <cellStyle name="Comma 2 2 3 4 2 2" xfId="728" xr:uid="{9368F250-B2D0-4B67-8711-78AF479FF76D}"/>
    <cellStyle name="Comma 2 2 3 4 2 2 2" xfId="1732" xr:uid="{7FCDC9B3-1375-4299-96DA-2D171A40ED19}"/>
    <cellStyle name="Comma 2 2 3 4 2 2 2 2" xfId="4811" xr:uid="{B96C9379-435E-47A7-BE5D-99CA524306AB}"/>
    <cellStyle name="Comma 2 2 3 4 2 2 2 2 2" xfId="13864" xr:uid="{1B763F4C-5EC0-44D5-8983-8463CC7FB20E}"/>
    <cellStyle name="Comma 2 2 3 4 2 2 2 2 2 2" xfId="31974" xr:uid="{B3A8487E-568E-4BA9-9C0C-6BF2B95C5445}"/>
    <cellStyle name="Comma 2 2 3 4 2 2 2 2 3" xfId="22921" xr:uid="{4C519766-F4A9-4D1B-9112-9A3D8B1D1A0E}"/>
    <cellStyle name="Comma 2 2 3 4 2 2 2 3" xfId="7825" xr:uid="{027BCA56-E338-4267-B806-37A5DF18FB5C}"/>
    <cellStyle name="Comma 2 2 3 4 2 2 2 3 2" xfId="16878" xr:uid="{8CF2A5C0-52F2-4D01-8FA5-9937F2311DA9}"/>
    <cellStyle name="Comma 2 2 3 4 2 2 2 3 2 2" xfId="34988" xr:uid="{CD4EDC88-DE31-47AF-8E8A-848227CB921A}"/>
    <cellStyle name="Comma 2 2 3 4 2 2 2 3 3" xfId="25935" xr:uid="{0ACE69E8-3B79-400F-94C4-DAA960E26357}"/>
    <cellStyle name="Comma 2 2 3 4 2 2 2 4" xfId="10846" xr:uid="{CF330FA2-6ED0-48D5-BB08-9F761127C0FB}"/>
    <cellStyle name="Comma 2 2 3 4 2 2 2 4 2" xfId="28956" xr:uid="{F8B1D15B-BAAF-46E9-9111-04F9C1EC9A7B}"/>
    <cellStyle name="Comma 2 2 3 4 2 2 2 5" xfId="19903" xr:uid="{178EF7A8-9271-4586-ABF4-5F75C160B46D}"/>
    <cellStyle name="Comma 2 2 3 4 2 2 3" xfId="2736" xr:uid="{5AA6E221-B6F9-4F0A-92EC-1F19789B5A79}"/>
    <cellStyle name="Comma 2 2 3 4 2 2 3 2" xfId="5815" xr:uid="{B57CECB7-4871-422C-8316-E1976B47A4FB}"/>
    <cellStyle name="Comma 2 2 3 4 2 2 3 2 2" xfId="14868" xr:uid="{E8F648CE-3743-4EF4-BC92-AFB915A6F671}"/>
    <cellStyle name="Comma 2 2 3 4 2 2 3 2 2 2" xfId="32978" xr:uid="{7B180717-7EAE-46D3-AA39-F2EDF72CA756}"/>
    <cellStyle name="Comma 2 2 3 4 2 2 3 2 3" xfId="23925" xr:uid="{260AC4C7-DBEF-4449-9186-C458C7880909}"/>
    <cellStyle name="Comma 2 2 3 4 2 2 3 3" xfId="8829" xr:uid="{5E98BE7E-DB02-4985-8D14-B84F21A3D48E}"/>
    <cellStyle name="Comma 2 2 3 4 2 2 3 3 2" xfId="17882" xr:uid="{9F556AEF-7D94-474C-AB5C-50E4078912D1}"/>
    <cellStyle name="Comma 2 2 3 4 2 2 3 3 2 2" xfId="35992" xr:uid="{7D01D9D5-0FE4-4F49-8E6C-E6FD1341CEA4}"/>
    <cellStyle name="Comma 2 2 3 4 2 2 3 3 3" xfId="26939" xr:uid="{14692995-24CE-433C-8399-8FB9E6998D98}"/>
    <cellStyle name="Comma 2 2 3 4 2 2 3 4" xfId="11850" xr:uid="{2AB478C7-D11D-4BA8-B8E4-E4BDCAD08C4C}"/>
    <cellStyle name="Comma 2 2 3 4 2 2 3 4 2" xfId="29960" xr:uid="{E658A5DE-1671-4916-96D7-DE66C36A72A0}"/>
    <cellStyle name="Comma 2 2 3 4 2 2 3 5" xfId="20907" xr:uid="{521115E9-C742-4244-B83C-11E4AEBA1772}"/>
    <cellStyle name="Comma 2 2 3 4 2 2 4" xfId="3807" xr:uid="{EEC58C18-8AC0-4AD7-9AB9-07EB384904A2}"/>
    <cellStyle name="Comma 2 2 3 4 2 2 4 2" xfId="12860" xr:uid="{172BCACC-1906-4C97-A345-9F4A7F772C51}"/>
    <cellStyle name="Comma 2 2 3 4 2 2 4 2 2" xfId="30970" xr:uid="{4F4B21C5-3BD0-4900-B44C-20DC5F460047}"/>
    <cellStyle name="Comma 2 2 3 4 2 2 4 3" xfId="21917" xr:uid="{7534D6D8-0D74-438E-B9FC-B3597806F9C8}"/>
    <cellStyle name="Comma 2 2 3 4 2 2 5" xfId="6821" xr:uid="{9A98036F-2BFD-49BF-96E1-D60342C76878}"/>
    <cellStyle name="Comma 2 2 3 4 2 2 5 2" xfId="15874" xr:uid="{5AFF50F1-B7E7-4571-B78C-DB1D1B806010}"/>
    <cellStyle name="Comma 2 2 3 4 2 2 5 2 2" xfId="33984" xr:uid="{6073EC24-DBA9-4318-A4EC-348D59CDF46F}"/>
    <cellStyle name="Comma 2 2 3 4 2 2 5 3" xfId="24931" xr:uid="{89ADF060-0FC2-4623-8193-A119F17F40EA}"/>
    <cellStyle name="Comma 2 2 3 4 2 2 6" xfId="9842" xr:uid="{37B3FF58-C8BE-4906-9EAC-8DFA6114EB7A}"/>
    <cellStyle name="Comma 2 2 3 4 2 2 6 2" xfId="27952" xr:uid="{DA8164F2-A5F4-4A3F-8733-AB43A5A2AE2F}"/>
    <cellStyle name="Comma 2 2 3 4 2 2 7" xfId="18899" xr:uid="{18B5AA87-2E89-4B8C-8ECC-DD60FCD26BCF}"/>
    <cellStyle name="Comma 2 2 3 4 2 3" xfId="729" xr:uid="{4559EF63-03A9-4CCB-B895-3FF17913425C}"/>
    <cellStyle name="Comma 2 2 3 4 2 3 2" xfId="1733" xr:uid="{A2A5BB19-58D1-49CB-A1FD-CB0B258CD281}"/>
    <cellStyle name="Comma 2 2 3 4 2 3 2 2" xfId="4812" xr:uid="{B544EB49-D362-4539-AA2B-38FE9850A76A}"/>
    <cellStyle name="Comma 2 2 3 4 2 3 2 2 2" xfId="13865" xr:uid="{C513ECF7-E09E-4AE4-99E0-BC84B59318E3}"/>
    <cellStyle name="Comma 2 2 3 4 2 3 2 2 2 2" xfId="31975" xr:uid="{937C69B9-EA29-4700-A32B-FC417E410E5B}"/>
    <cellStyle name="Comma 2 2 3 4 2 3 2 2 3" xfId="22922" xr:uid="{BCC440ED-28F9-4312-981F-578F36CF7117}"/>
    <cellStyle name="Comma 2 2 3 4 2 3 2 3" xfId="7826" xr:uid="{6DEE7F63-4FA0-4E5B-9BD3-2918014B0E1D}"/>
    <cellStyle name="Comma 2 2 3 4 2 3 2 3 2" xfId="16879" xr:uid="{9B0A66D4-ACEC-4946-B37F-3893FC80E6CD}"/>
    <cellStyle name="Comma 2 2 3 4 2 3 2 3 2 2" xfId="34989" xr:uid="{E3E8B8DB-DF71-45B9-9AEC-4F70A7D1571C}"/>
    <cellStyle name="Comma 2 2 3 4 2 3 2 3 3" xfId="25936" xr:uid="{62DD5223-BD39-4F6C-A4DF-8A3233FB1DBD}"/>
    <cellStyle name="Comma 2 2 3 4 2 3 2 4" xfId="10847" xr:uid="{B38E1B29-3FD9-4B5B-B33B-517A01A64143}"/>
    <cellStyle name="Comma 2 2 3 4 2 3 2 4 2" xfId="28957" xr:uid="{E9C2215E-BDA6-495C-8F92-773696A1E00F}"/>
    <cellStyle name="Comma 2 2 3 4 2 3 2 5" xfId="19904" xr:uid="{41E798DC-13D8-4262-A3C2-900A53E167F4}"/>
    <cellStyle name="Comma 2 2 3 4 2 3 3" xfId="2737" xr:uid="{791BAE6C-0426-43A3-B314-82252509E54F}"/>
    <cellStyle name="Comma 2 2 3 4 2 3 3 2" xfId="5816" xr:uid="{C1AA515B-22BD-4F08-8928-F087ABCF3F29}"/>
    <cellStyle name="Comma 2 2 3 4 2 3 3 2 2" xfId="14869" xr:uid="{56B7555C-3163-4625-8692-29EE783F7F76}"/>
    <cellStyle name="Comma 2 2 3 4 2 3 3 2 2 2" xfId="32979" xr:uid="{12489725-DA32-4AFD-A6CD-7AAAEC76846C}"/>
    <cellStyle name="Comma 2 2 3 4 2 3 3 2 3" xfId="23926" xr:uid="{21FF5959-CAED-45A0-B2C2-641E0F9CCD97}"/>
    <cellStyle name="Comma 2 2 3 4 2 3 3 3" xfId="8830" xr:uid="{58EFEF25-C38D-4A8F-8996-8F1ACF727785}"/>
    <cellStyle name="Comma 2 2 3 4 2 3 3 3 2" xfId="17883" xr:uid="{AA5E2CD4-9612-498E-831A-E83120609A46}"/>
    <cellStyle name="Comma 2 2 3 4 2 3 3 3 2 2" xfId="35993" xr:uid="{A7DEB870-49A5-4AFB-B8D7-4121EA3D032A}"/>
    <cellStyle name="Comma 2 2 3 4 2 3 3 3 3" xfId="26940" xr:uid="{A6FBE813-5E76-4ECA-AFAF-6C423E96B909}"/>
    <cellStyle name="Comma 2 2 3 4 2 3 3 4" xfId="11851" xr:uid="{1DD034E1-B2F8-4CFF-A226-C4D8E8ADEAB1}"/>
    <cellStyle name="Comma 2 2 3 4 2 3 3 4 2" xfId="29961" xr:uid="{26D92B44-F396-4E93-B3F7-F5AC16366B7C}"/>
    <cellStyle name="Comma 2 2 3 4 2 3 3 5" xfId="20908" xr:uid="{B90A6F85-DECC-4F80-82AB-BD31574E3B31}"/>
    <cellStyle name="Comma 2 2 3 4 2 3 4" xfId="3808" xr:uid="{60B814A2-5405-4FC5-86F6-6A29A966B8B9}"/>
    <cellStyle name="Comma 2 2 3 4 2 3 4 2" xfId="12861" xr:uid="{95C145F8-931B-4FF0-84AD-BC71B6674B1E}"/>
    <cellStyle name="Comma 2 2 3 4 2 3 4 2 2" xfId="30971" xr:uid="{10F4502C-9975-4637-AC48-7B459E0183E5}"/>
    <cellStyle name="Comma 2 2 3 4 2 3 4 3" xfId="21918" xr:uid="{0829110F-41DE-4188-B72E-ABAAEB6854B9}"/>
    <cellStyle name="Comma 2 2 3 4 2 3 5" xfId="6822" xr:uid="{9E39E62D-5EF0-4B38-820C-DCC13DFAC174}"/>
    <cellStyle name="Comma 2 2 3 4 2 3 5 2" xfId="15875" xr:uid="{83043C3D-0C5C-46F1-8954-CEA11F48BF07}"/>
    <cellStyle name="Comma 2 2 3 4 2 3 5 2 2" xfId="33985" xr:uid="{FEE8829E-D462-4852-8177-FDFE7DB961B3}"/>
    <cellStyle name="Comma 2 2 3 4 2 3 5 3" xfId="24932" xr:uid="{FCBEA946-6E10-4082-8FE3-A08029186F8A}"/>
    <cellStyle name="Comma 2 2 3 4 2 3 6" xfId="9843" xr:uid="{AD0D4604-0050-47E1-BBD9-E60B748FEA68}"/>
    <cellStyle name="Comma 2 2 3 4 2 3 6 2" xfId="27953" xr:uid="{79386CAB-04E8-4BB6-BD19-C06F91DB6924}"/>
    <cellStyle name="Comma 2 2 3 4 2 3 7" xfId="18900" xr:uid="{206C193A-D178-4632-8E8B-94D1565C6782}"/>
    <cellStyle name="Comma 2 2 3 4 2 4" xfId="1550" xr:uid="{1844FF5A-5FB1-4968-9ED2-AC39DBD9545E}"/>
    <cellStyle name="Comma 2 2 3 4 2 4 2" xfId="4629" xr:uid="{D765F7C6-DDC6-41E4-8B1D-789C473B6F3F}"/>
    <cellStyle name="Comma 2 2 3 4 2 4 2 2" xfId="13682" xr:uid="{74DB505B-E51D-4DDB-8A89-06863A073EA2}"/>
    <cellStyle name="Comma 2 2 3 4 2 4 2 2 2" xfId="31792" xr:uid="{0C7BF104-3837-4F69-A81F-7129FC68B9CF}"/>
    <cellStyle name="Comma 2 2 3 4 2 4 2 3" xfId="22739" xr:uid="{2E853685-1DA1-499E-AA21-D7347E69341E}"/>
    <cellStyle name="Comma 2 2 3 4 2 4 3" xfId="7643" xr:uid="{ABEE2F20-9AC1-4A5A-8184-A1C9B83DB0D5}"/>
    <cellStyle name="Comma 2 2 3 4 2 4 3 2" xfId="16696" xr:uid="{9ABC6A29-2CDF-44D1-A9E7-4619747D9CB5}"/>
    <cellStyle name="Comma 2 2 3 4 2 4 3 2 2" xfId="34806" xr:uid="{67DF289F-4DB6-4D24-AE09-8E6AD83AF6BC}"/>
    <cellStyle name="Comma 2 2 3 4 2 4 3 3" xfId="25753" xr:uid="{E8AADE30-F517-48BB-BBDC-A0DAE18B9A3E}"/>
    <cellStyle name="Comma 2 2 3 4 2 4 4" xfId="10664" xr:uid="{1114DD9D-1CB2-4258-B777-693B62FFAE9D}"/>
    <cellStyle name="Comma 2 2 3 4 2 4 4 2" xfId="28774" xr:uid="{D2BD1AE3-4BC2-44BE-9ED8-54D745D902E6}"/>
    <cellStyle name="Comma 2 2 3 4 2 4 5" xfId="19721" xr:uid="{0D8AAB93-648C-484D-817B-65ECEDD14102}"/>
    <cellStyle name="Comma 2 2 3 4 2 5" xfId="2554" xr:uid="{0BBAFB09-D8EB-4A09-A516-8195DE306328}"/>
    <cellStyle name="Comma 2 2 3 4 2 5 2" xfId="5633" xr:uid="{338305DC-4622-47E4-B9DC-8F2BAFE54883}"/>
    <cellStyle name="Comma 2 2 3 4 2 5 2 2" xfId="14686" xr:uid="{85FEB3D4-108C-4C21-8961-3AA87EB30563}"/>
    <cellStyle name="Comma 2 2 3 4 2 5 2 2 2" xfId="32796" xr:uid="{7626E382-0EC7-4940-8267-9A739D153549}"/>
    <cellStyle name="Comma 2 2 3 4 2 5 2 3" xfId="23743" xr:uid="{0052C22E-8684-4D0E-8E46-CB542D964856}"/>
    <cellStyle name="Comma 2 2 3 4 2 5 3" xfId="8647" xr:uid="{B6D85F21-A61E-434A-B2CA-25BB44691889}"/>
    <cellStyle name="Comma 2 2 3 4 2 5 3 2" xfId="17700" xr:uid="{B801A64E-30B5-4A09-BB8A-B529A9B755CF}"/>
    <cellStyle name="Comma 2 2 3 4 2 5 3 2 2" xfId="35810" xr:uid="{BC968E51-F362-4E69-B0AF-4D3052864D85}"/>
    <cellStyle name="Comma 2 2 3 4 2 5 3 3" xfId="26757" xr:uid="{AF6A3D12-DC6A-4B13-8F6E-9DA5841ED2D1}"/>
    <cellStyle name="Comma 2 2 3 4 2 5 4" xfId="11668" xr:uid="{9269F7C9-65B2-4B45-BDC2-88F72CA9D564}"/>
    <cellStyle name="Comma 2 2 3 4 2 5 4 2" xfId="29778" xr:uid="{0DAB9722-DDB1-471C-8B47-C442495B2E9D}"/>
    <cellStyle name="Comma 2 2 3 4 2 5 5" xfId="20725" xr:uid="{C425314B-09EB-4A6D-B231-E264F9A63AAA}"/>
    <cellStyle name="Comma 2 2 3 4 2 6" xfId="3624" xr:uid="{37A58455-DCDA-48D9-A9DD-F0C9F1AD7065}"/>
    <cellStyle name="Comma 2 2 3 4 2 6 2" xfId="12677" xr:uid="{CBAA35AF-2D99-4F7F-AC9A-597963AA8315}"/>
    <cellStyle name="Comma 2 2 3 4 2 6 2 2" xfId="30787" xr:uid="{AA6DDB08-82F5-414C-95EF-FD8AA81E0F85}"/>
    <cellStyle name="Comma 2 2 3 4 2 6 3" xfId="21734" xr:uid="{85A9C694-2D17-43EC-A3F1-7A5786827061}"/>
    <cellStyle name="Comma 2 2 3 4 2 7" xfId="6638" xr:uid="{4E85B909-96D5-422E-94B6-888F7E6F694A}"/>
    <cellStyle name="Comma 2 2 3 4 2 7 2" xfId="15691" xr:uid="{6577FBBE-7E33-4B95-A4E3-849BFDFA5B2E}"/>
    <cellStyle name="Comma 2 2 3 4 2 7 2 2" xfId="33801" xr:uid="{7EEF65F4-9447-48DC-862A-CFF733AAF596}"/>
    <cellStyle name="Comma 2 2 3 4 2 7 3" xfId="24748" xr:uid="{541DF339-4C85-40DA-AF4D-B97AC4D0F517}"/>
    <cellStyle name="Comma 2 2 3 4 2 8" xfId="9658" xr:uid="{907041FE-626E-4D25-9121-C833237D509C}"/>
    <cellStyle name="Comma 2 2 3 4 2 8 2" xfId="27768" xr:uid="{F2C49CE3-E028-4D86-AFB3-E3893769BEFB}"/>
    <cellStyle name="Comma 2 2 3 4 2 9" xfId="18715" xr:uid="{4541CB45-6B1C-41FE-88C0-55F2B120265F}"/>
    <cellStyle name="Comma 2 2 3 4 3" xfId="730" xr:uid="{53F5E028-1C68-4B5A-94CD-5D29749A3E8F}"/>
    <cellStyle name="Comma 2 2 3 4 3 2" xfId="1734" xr:uid="{9925FA52-0616-4A3C-AD73-00E805C06259}"/>
    <cellStyle name="Comma 2 2 3 4 3 2 2" xfId="4813" xr:uid="{88B00509-9EB0-4CE0-AEAA-821EB4139DBB}"/>
    <cellStyle name="Comma 2 2 3 4 3 2 2 2" xfId="13866" xr:uid="{836B6C68-32FE-4F69-8743-71835ADF71C2}"/>
    <cellStyle name="Comma 2 2 3 4 3 2 2 2 2" xfId="31976" xr:uid="{9E3FE6E6-A9E4-4947-81DE-15B9129211F7}"/>
    <cellStyle name="Comma 2 2 3 4 3 2 2 3" xfId="22923" xr:uid="{F04658FC-CB9E-4283-8A46-B584735F5A01}"/>
    <cellStyle name="Comma 2 2 3 4 3 2 3" xfId="7827" xr:uid="{6F46DB1A-55B4-453B-9895-F519CFF96747}"/>
    <cellStyle name="Comma 2 2 3 4 3 2 3 2" xfId="16880" xr:uid="{6AD64CA0-4A93-43C6-B41B-A4DE30FEDEB2}"/>
    <cellStyle name="Comma 2 2 3 4 3 2 3 2 2" xfId="34990" xr:uid="{7B5C074E-1BCF-47DB-AEEF-D9B789BED168}"/>
    <cellStyle name="Comma 2 2 3 4 3 2 3 3" xfId="25937" xr:uid="{94EC93A3-D7D6-4405-BEC4-55C7D62089E8}"/>
    <cellStyle name="Comma 2 2 3 4 3 2 4" xfId="10848" xr:uid="{075B68E0-2E39-4707-AE1B-30214A30F536}"/>
    <cellStyle name="Comma 2 2 3 4 3 2 4 2" xfId="28958" xr:uid="{CFEEBC72-B6EA-4E28-90CE-2B92C4DBA27D}"/>
    <cellStyle name="Comma 2 2 3 4 3 2 5" xfId="19905" xr:uid="{171A12EA-5513-4700-8A03-D1FC1740ECEE}"/>
    <cellStyle name="Comma 2 2 3 4 3 3" xfId="2738" xr:uid="{B5C7405B-D801-496D-83BF-972BCB70EBF2}"/>
    <cellStyle name="Comma 2 2 3 4 3 3 2" xfId="5817" xr:uid="{734E7C21-80C0-4136-A94A-6049A573066A}"/>
    <cellStyle name="Comma 2 2 3 4 3 3 2 2" xfId="14870" xr:uid="{92AD5CD1-490F-49CE-9F3B-DF0979F5D3F4}"/>
    <cellStyle name="Comma 2 2 3 4 3 3 2 2 2" xfId="32980" xr:uid="{DED47F9A-D3BF-44AD-A09B-3C1B35D2A9B4}"/>
    <cellStyle name="Comma 2 2 3 4 3 3 2 3" xfId="23927" xr:uid="{4F0943A5-D286-49EC-84BF-CF2BEA36DCBE}"/>
    <cellStyle name="Comma 2 2 3 4 3 3 3" xfId="8831" xr:uid="{A62F8C72-A3A2-4175-AE08-A3E7D4810E0E}"/>
    <cellStyle name="Comma 2 2 3 4 3 3 3 2" xfId="17884" xr:uid="{5282633E-AD02-42D4-83D8-BEF4B4DFCC5D}"/>
    <cellStyle name="Comma 2 2 3 4 3 3 3 2 2" xfId="35994" xr:uid="{4EEA877E-544D-497E-85E8-B4A61F9B8CA9}"/>
    <cellStyle name="Comma 2 2 3 4 3 3 3 3" xfId="26941" xr:uid="{3A7E6E04-F23B-46C3-9461-70FABAFC1C47}"/>
    <cellStyle name="Comma 2 2 3 4 3 3 4" xfId="11852" xr:uid="{7E5914D6-38DB-41B1-8F62-1FD41F29A0B9}"/>
    <cellStyle name="Comma 2 2 3 4 3 3 4 2" xfId="29962" xr:uid="{DD7C1545-9FF0-4486-AA4A-06EC5B64BF17}"/>
    <cellStyle name="Comma 2 2 3 4 3 3 5" xfId="20909" xr:uid="{4E5D7ED9-2162-459B-85AA-94DC4AD3BC1B}"/>
    <cellStyle name="Comma 2 2 3 4 3 4" xfId="3809" xr:uid="{8D5C4B9F-5037-413A-AD5E-B409DB25D315}"/>
    <cellStyle name="Comma 2 2 3 4 3 4 2" xfId="12862" xr:uid="{2D427EF0-AFB4-40D1-8335-44C584886379}"/>
    <cellStyle name="Comma 2 2 3 4 3 4 2 2" xfId="30972" xr:uid="{B04D0EA0-1D77-48CF-B75F-4193A7AE0577}"/>
    <cellStyle name="Comma 2 2 3 4 3 4 3" xfId="21919" xr:uid="{59047EBB-7B92-4614-860F-66A1C93585EE}"/>
    <cellStyle name="Comma 2 2 3 4 3 5" xfId="6823" xr:uid="{EA44BA8A-B192-457C-857A-DA007C75B236}"/>
    <cellStyle name="Comma 2 2 3 4 3 5 2" xfId="15876" xr:uid="{ACF4245B-5C85-41B6-84AB-ACE13BFC3CB7}"/>
    <cellStyle name="Comma 2 2 3 4 3 5 2 2" xfId="33986" xr:uid="{848E4B70-6545-4E15-BAC9-9CA88F1339E9}"/>
    <cellStyle name="Comma 2 2 3 4 3 5 3" xfId="24933" xr:uid="{EE9B8729-0FCF-4F51-9543-F1FAF6C08193}"/>
    <cellStyle name="Comma 2 2 3 4 3 6" xfId="9844" xr:uid="{A50970E9-49A1-4C5A-9C14-2913FCC6BAE4}"/>
    <cellStyle name="Comma 2 2 3 4 3 6 2" xfId="27954" xr:uid="{2A9F5C23-B4A6-4E63-BA89-D10471EE3918}"/>
    <cellStyle name="Comma 2 2 3 4 3 7" xfId="18901" xr:uid="{85CE5B54-89D8-4FC9-AF2A-D5D80B5654EA}"/>
    <cellStyle name="Comma 2 2 3 4 4" xfId="731" xr:uid="{64B88B75-C299-4256-8853-9FCB91048475}"/>
    <cellStyle name="Comma 2 2 3 4 4 2" xfId="1735" xr:uid="{F5DD1674-C539-489B-B1D9-6518FE957513}"/>
    <cellStyle name="Comma 2 2 3 4 4 2 2" xfId="4814" xr:uid="{A2EDF04B-2DC3-4322-B409-BA85EDFF1C4A}"/>
    <cellStyle name="Comma 2 2 3 4 4 2 2 2" xfId="13867" xr:uid="{FF587B2C-0018-4E5F-AC3F-753A385AEEC3}"/>
    <cellStyle name="Comma 2 2 3 4 4 2 2 2 2" xfId="31977" xr:uid="{4B99FB73-D787-47C9-BDF1-1E092BCE1BD5}"/>
    <cellStyle name="Comma 2 2 3 4 4 2 2 3" xfId="22924" xr:uid="{6BA0E776-B20E-4DE1-84DB-247318E0B01E}"/>
    <cellStyle name="Comma 2 2 3 4 4 2 3" xfId="7828" xr:uid="{EB8CC0A4-67CA-44C1-B213-C48B7765837E}"/>
    <cellStyle name="Comma 2 2 3 4 4 2 3 2" xfId="16881" xr:uid="{B547E726-4A40-4309-B911-72338AD2FDC7}"/>
    <cellStyle name="Comma 2 2 3 4 4 2 3 2 2" xfId="34991" xr:uid="{0BDFCAE0-99D6-46C4-8ED1-E62C2652A82E}"/>
    <cellStyle name="Comma 2 2 3 4 4 2 3 3" xfId="25938" xr:uid="{7A1B22E1-9A01-47BB-A762-8A1CD70CDE3E}"/>
    <cellStyle name="Comma 2 2 3 4 4 2 4" xfId="10849" xr:uid="{2B822287-F868-48E8-A448-157FB7AE5480}"/>
    <cellStyle name="Comma 2 2 3 4 4 2 4 2" xfId="28959" xr:uid="{34903F57-6050-4E1D-BA57-654A4184BED4}"/>
    <cellStyle name="Comma 2 2 3 4 4 2 5" xfId="19906" xr:uid="{43B3FE56-D187-41FE-8CF6-D284E7D5F2F8}"/>
    <cellStyle name="Comma 2 2 3 4 4 3" xfId="2739" xr:uid="{E7A511BA-E020-4E1D-B4A0-1D8E4B42C545}"/>
    <cellStyle name="Comma 2 2 3 4 4 3 2" xfId="5818" xr:uid="{38AA044F-28C4-4E6E-A8BC-C4154282D0F6}"/>
    <cellStyle name="Comma 2 2 3 4 4 3 2 2" xfId="14871" xr:uid="{9BDD0F03-89DC-4279-9BCE-FF1B3A1DFBB9}"/>
    <cellStyle name="Comma 2 2 3 4 4 3 2 2 2" xfId="32981" xr:uid="{F0DF943F-3B9C-41F3-9A8F-CD363377E0B3}"/>
    <cellStyle name="Comma 2 2 3 4 4 3 2 3" xfId="23928" xr:uid="{3F62281B-37A2-4D78-B461-948E67DF384D}"/>
    <cellStyle name="Comma 2 2 3 4 4 3 3" xfId="8832" xr:uid="{5E043C4D-145D-43BB-9582-B8B2D4718FFD}"/>
    <cellStyle name="Comma 2 2 3 4 4 3 3 2" xfId="17885" xr:uid="{AA68FC2A-D00D-45F1-BB77-17026DAF4BFD}"/>
    <cellStyle name="Comma 2 2 3 4 4 3 3 2 2" xfId="35995" xr:uid="{E2753726-96C3-42D5-907B-354D49D4E470}"/>
    <cellStyle name="Comma 2 2 3 4 4 3 3 3" xfId="26942" xr:uid="{5DFD7B11-5777-471A-AF72-17CB1ACE897F}"/>
    <cellStyle name="Comma 2 2 3 4 4 3 4" xfId="11853" xr:uid="{1688F2EA-6ECD-4A07-8B2D-E42B15086E7B}"/>
    <cellStyle name="Comma 2 2 3 4 4 3 4 2" xfId="29963" xr:uid="{CCD97908-7776-4DFB-B332-65D3B9433C93}"/>
    <cellStyle name="Comma 2 2 3 4 4 3 5" xfId="20910" xr:uid="{B2F3EB13-75B7-4C64-9CA1-520BAF5E99BB}"/>
    <cellStyle name="Comma 2 2 3 4 4 4" xfId="3810" xr:uid="{3051FED0-D5C5-4526-9BE3-655E6DCE44A9}"/>
    <cellStyle name="Comma 2 2 3 4 4 4 2" xfId="12863" xr:uid="{DBF78BCD-6F9F-452B-B594-DA70BE33C390}"/>
    <cellStyle name="Comma 2 2 3 4 4 4 2 2" xfId="30973" xr:uid="{17431ABF-9AA3-4623-9BF4-6FC6811EF5ED}"/>
    <cellStyle name="Comma 2 2 3 4 4 4 3" xfId="21920" xr:uid="{AF79EC52-941C-4058-9198-F0FA1AE6F9C8}"/>
    <cellStyle name="Comma 2 2 3 4 4 5" xfId="6824" xr:uid="{DF8DC7D8-77F0-4D41-8AAA-9D036AF90FA6}"/>
    <cellStyle name="Comma 2 2 3 4 4 5 2" xfId="15877" xr:uid="{E2FF97E1-2976-4934-95EE-F549120482A6}"/>
    <cellStyle name="Comma 2 2 3 4 4 5 2 2" xfId="33987" xr:uid="{4EA31021-8868-4F6A-8178-EF7C0EC50AA0}"/>
    <cellStyle name="Comma 2 2 3 4 4 5 3" xfId="24934" xr:uid="{9E97E572-9DC6-4C10-B138-17A3F66978D0}"/>
    <cellStyle name="Comma 2 2 3 4 4 6" xfId="9845" xr:uid="{B509591A-FA40-427A-9836-FF3E2921E4F5}"/>
    <cellStyle name="Comma 2 2 3 4 4 6 2" xfId="27955" xr:uid="{EA33A83A-3EB0-4E80-8C3D-1E46EE5357C3}"/>
    <cellStyle name="Comma 2 2 3 4 4 7" xfId="18902" xr:uid="{E6C3CCDE-BAFB-4EDA-8F6A-B1AE44049794}"/>
    <cellStyle name="Comma 2 2 3 4 5" xfId="1379" xr:uid="{7D5764E3-6B07-4BFA-9AF0-93A9BFEFD734}"/>
    <cellStyle name="Comma 2 2 3 4 5 2" xfId="4458" xr:uid="{7B92B31E-84B7-4653-8791-DC759CEE2925}"/>
    <cellStyle name="Comma 2 2 3 4 5 2 2" xfId="13511" xr:uid="{95F82C57-13B7-4647-9030-660429FEF5C1}"/>
    <cellStyle name="Comma 2 2 3 4 5 2 2 2" xfId="31621" xr:uid="{C807E084-329E-4FD8-A995-7CBE674B4A11}"/>
    <cellStyle name="Comma 2 2 3 4 5 2 3" xfId="22568" xr:uid="{5E2A21AF-BEE7-4009-AFCB-4EDCD69EB1DD}"/>
    <cellStyle name="Comma 2 2 3 4 5 3" xfId="7472" xr:uid="{01810329-3F94-4059-BE37-D707C6A318B1}"/>
    <cellStyle name="Comma 2 2 3 4 5 3 2" xfId="16525" xr:uid="{5CE67062-4036-40F5-A7AF-74CAFFCC9B4D}"/>
    <cellStyle name="Comma 2 2 3 4 5 3 2 2" xfId="34635" xr:uid="{62A89C45-0959-4238-8E28-598A656A3672}"/>
    <cellStyle name="Comma 2 2 3 4 5 3 3" xfId="25582" xr:uid="{1A103BB8-E63F-45EA-B71E-73B5B847FFFA}"/>
    <cellStyle name="Comma 2 2 3 4 5 4" xfId="10493" xr:uid="{5058F54E-9A81-404D-9A9E-3BEF334BF206}"/>
    <cellStyle name="Comma 2 2 3 4 5 4 2" xfId="28603" xr:uid="{ACC91520-CB30-42BE-B476-79A01327C516}"/>
    <cellStyle name="Comma 2 2 3 4 5 5" xfId="19550" xr:uid="{B4DBA65C-E66D-4C3A-A082-71DD132776C2}"/>
    <cellStyle name="Comma 2 2 3 4 6" xfId="2383" xr:uid="{57E1C5C4-5385-403E-8A92-C0D37C250443}"/>
    <cellStyle name="Comma 2 2 3 4 6 2" xfId="5462" xr:uid="{8EC8C97F-41DA-4E7C-BF21-012763346D49}"/>
    <cellStyle name="Comma 2 2 3 4 6 2 2" xfId="14515" xr:uid="{7748CC08-9B30-4769-8F1A-4B61E9EC95CD}"/>
    <cellStyle name="Comma 2 2 3 4 6 2 2 2" xfId="32625" xr:uid="{2486CA42-E22C-4B80-8118-366F58525698}"/>
    <cellStyle name="Comma 2 2 3 4 6 2 3" xfId="23572" xr:uid="{A26744CB-47BF-41FB-95F7-21C79B5BF474}"/>
    <cellStyle name="Comma 2 2 3 4 6 3" xfId="8476" xr:uid="{B70D074E-0F10-455E-A69D-15F1582247EC}"/>
    <cellStyle name="Comma 2 2 3 4 6 3 2" xfId="17529" xr:uid="{82DB61A6-D1C8-46F3-8017-D6948CE517F8}"/>
    <cellStyle name="Comma 2 2 3 4 6 3 2 2" xfId="35639" xr:uid="{A11F2D26-710C-4AEC-A221-1E78D588D132}"/>
    <cellStyle name="Comma 2 2 3 4 6 3 3" xfId="26586" xr:uid="{DD5B988B-0A0A-4446-9CFA-CA9A188EDD66}"/>
    <cellStyle name="Comma 2 2 3 4 6 4" xfId="11497" xr:uid="{602D3C5D-8810-47EC-BBF3-E270D27DF9A3}"/>
    <cellStyle name="Comma 2 2 3 4 6 4 2" xfId="29607" xr:uid="{406A1B79-38D6-4574-BDD3-424E21F0C4E0}"/>
    <cellStyle name="Comma 2 2 3 4 6 5" xfId="20554" xr:uid="{6B43C7D0-268B-4586-916F-55D3D3668D66}"/>
    <cellStyle name="Comma 2 2 3 4 7" xfId="3452" xr:uid="{C3EEF674-FE18-4904-9505-DD01CD400D30}"/>
    <cellStyle name="Comma 2 2 3 4 7 2" xfId="12505" xr:uid="{13752F39-1E94-4073-A3C5-D6F1A65F8002}"/>
    <cellStyle name="Comma 2 2 3 4 7 2 2" xfId="30615" xr:uid="{6AF0F63F-8A47-4407-8C97-BA630F31D507}"/>
    <cellStyle name="Comma 2 2 3 4 7 3" xfId="21562" xr:uid="{48561312-68FA-42B5-99FE-4878B0B05414}"/>
    <cellStyle name="Comma 2 2 3 4 8" xfId="6466" xr:uid="{8C198AD8-24DD-442B-AF37-B13F1FF9E496}"/>
    <cellStyle name="Comma 2 2 3 4 8 2" xfId="15519" xr:uid="{6089440A-5E3F-4BAE-92BC-873CFB1B267D}"/>
    <cellStyle name="Comma 2 2 3 4 8 2 2" xfId="33629" xr:uid="{C31764E5-CA69-4AB3-8647-32CF7693686A}"/>
    <cellStyle name="Comma 2 2 3 4 8 3" xfId="24576" xr:uid="{AAA65D72-5AF0-44D7-8B04-76B532BC7006}"/>
    <cellStyle name="Comma 2 2 3 4 9" xfId="9486" xr:uid="{0C79D414-881E-42EE-9B5F-60B10000EDA4}"/>
    <cellStyle name="Comma 2 2 3 4 9 2" xfId="27596" xr:uid="{68B6BB37-06A2-40DA-AD5B-CC33CBA724B8}"/>
    <cellStyle name="Comma 2 2 3 5" xfId="431" xr:uid="{64572911-D794-4836-97FD-5FB887A46140}"/>
    <cellStyle name="Comma 2 2 3 5 2" xfId="732" xr:uid="{5A412F24-5E42-4B90-B0B1-87CBC4EA31E0}"/>
    <cellStyle name="Comma 2 2 3 5 2 2" xfId="1736" xr:uid="{A8B9EB18-8E94-4351-938E-5DF422BBDA71}"/>
    <cellStyle name="Comma 2 2 3 5 2 2 2" xfId="4815" xr:uid="{9AC1B3B0-1EDA-4532-8E97-932F0D3CD8AB}"/>
    <cellStyle name="Comma 2 2 3 5 2 2 2 2" xfId="13868" xr:uid="{032221E8-09CA-413B-9707-78EEA477694D}"/>
    <cellStyle name="Comma 2 2 3 5 2 2 2 2 2" xfId="31978" xr:uid="{BEDB6BD3-A04F-4E65-9E2B-0BF32BCB793D}"/>
    <cellStyle name="Comma 2 2 3 5 2 2 2 3" xfId="22925" xr:uid="{2095C814-F51B-4B90-9311-D7A3190DBFF5}"/>
    <cellStyle name="Comma 2 2 3 5 2 2 3" xfId="7829" xr:uid="{FAB54680-7986-4ACB-8120-63A547E4A718}"/>
    <cellStyle name="Comma 2 2 3 5 2 2 3 2" xfId="16882" xr:uid="{2C4BEEBC-B285-4D99-9EBE-3C024AB41444}"/>
    <cellStyle name="Comma 2 2 3 5 2 2 3 2 2" xfId="34992" xr:uid="{2424A232-74DC-4F8E-8D36-0B4169A528F8}"/>
    <cellStyle name="Comma 2 2 3 5 2 2 3 3" xfId="25939" xr:uid="{9DFB5631-AAC9-4125-ACBF-A339363EA693}"/>
    <cellStyle name="Comma 2 2 3 5 2 2 4" xfId="10850" xr:uid="{26A9B139-8601-4A7F-925E-E9C63FF65F51}"/>
    <cellStyle name="Comma 2 2 3 5 2 2 4 2" xfId="28960" xr:uid="{03DA0D26-D58D-4878-9E29-38009FFF3C6F}"/>
    <cellStyle name="Comma 2 2 3 5 2 2 5" xfId="19907" xr:uid="{82BBF783-A3BE-458A-9E56-DEB786415DF5}"/>
    <cellStyle name="Comma 2 2 3 5 2 3" xfId="2740" xr:uid="{D6E33A0A-D39A-4455-A791-3EB873CBB670}"/>
    <cellStyle name="Comma 2 2 3 5 2 3 2" xfId="5819" xr:uid="{45800493-CB44-4190-9E46-5C2C4DC6BE71}"/>
    <cellStyle name="Comma 2 2 3 5 2 3 2 2" xfId="14872" xr:uid="{7598C98F-F8D6-41B4-A967-9844AC0608C5}"/>
    <cellStyle name="Comma 2 2 3 5 2 3 2 2 2" xfId="32982" xr:uid="{FC55DDD1-D185-4F27-AA87-8FA0F709A067}"/>
    <cellStyle name="Comma 2 2 3 5 2 3 2 3" xfId="23929" xr:uid="{54E8DD6E-4EB5-4958-BC63-E509255E15D6}"/>
    <cellStyle name="Comma 2 2 3 5 2 3 3" xfId="8833" xr:uid="{3E8FDF49-ED31-4B8B-A8E2-311261C83DF8}"/>
    <cellStyle name="Comma 2 2 3 5 2 3 3 2" xfId="17886" xr:uid="{908F5A3F-8842-4CCE-8F55-195C63DFA9E5}"/>
    <cellStyle name="Comma 2 2 3 5 2 3 3 2 2" xfId="35996" xr:uid="{518B0FA4-E866-44E0-91F1-B2A6B26B49CD}"/>
    <cellStyle name="Comma 2 2 3 5 2 3 3 3" xfId="26943" xr:uid="{E7B1A1CE-A903-4A3A-B848-F4498EEB5688}"/>
    <cellStyle name="Comma 2 2 3 5 2 3 4" xfId="11854" xr:uid="{ABC308AE-D6BA-4B66-BC22-26600B58F812}"/>
    <cellStyle name="Comma 2 2 3 5 2 3 4 2" xfId="29964" xr:uid="{4F098111-AF30-448F-B442-1643EFFBE573}"/>
    <cellStyle name="Comma 2 2 3 5 2 3 5" xfId="20911" xr:uid="{ED96180D-C6B4-4A60-9325-46128E7FD09A}"/>
    <cellStyle name="Comma 2 2 3 5 2 4" xfId="3811" xr:uid="{117AECA2-3E6F-4AAB-8565-92C43703C21F}"/>
    <cellStyle name="Comma 2 2 3 5 2 4 2" xfId="12864" xr:uid="{FE8879B4-D358-4711-8984-5B57FE2DD31F}"/>
    <cellStyle name="Comma 2 2 3 5 2 4 2 2" xfId="30974" xr:uid="{0F7F8496-31C4-4ED6-A409-A0B5AE7A8680}"/>
    <cellStyle name="Comma 2 2 3 5 2 4 3" xfId="21921" xr:uid="{E47F1535-AC45-4B3C-8846-08F6577C9D9F}"/>
    <cellStyle name="Comma 2 2 3 5 2 5" xfId="6825" xr:uid="{B457B071-FC52-46D8-A287-AD64DEC225FF}"/>
    <cellStyle name="Comma 2 2 3 5 2 5 2" xfId="15878" xr:uid="{519ABBFB-6173-4D16-A62D-E91CA39F065D}"/>
    <cellStyle name="Comma 2 2 3 5 2 5 2 2" xfId="33988" xr:uid="{79893C03-5A7D-493C-8F0E-53EF81E9FF4A}"/>
    <cellStyle name="Comma 2 2 3 5 2 5 3" xfId="24935" xr:uid="{0DD85EB4-D98A-4462-8497-56DA1644D632}"/>
    <cellStyle name="Comma 2 2 3 5 2 6" xfId="9846" xr:uid="{232F8991-B2A5-48CF-B177-12E9F608E9BA}"/>
    <cellStyle name="Comma 2 2 3 5 2 6 2" xfId="27956" xr:uid="{ED256DAD-A38F-48EF-AAE3-44F90C3DBBBC}"/>
    <cellStyle name="Comma 2 2 3 5 2 7" xfId="18903" xr:uid="{8273950B-09B5-40A1-A8E2-A82DBB072F3C}"/>
    <cellStyle name="Comma 2 2 3 5 3" xfId="733" xr:uid="{556BFDF8-6495-49EC-BCF2-6A22DDAA9BA5}"/>
    <cellStyle name="Comma 2 2 3 5 3 2" xfId="1737" xr:uid="{2E59D3CD-32D3-4D53-8F67-B87BC2C54A81}"/>
    <cellStyle name="Comma 2 2 3 5 3 2 2" xfId="4816" xr:uid="{29114E81-A74F-4C59-B709-B316DBAE349E}"/>
    <cellStyle name="Comma 2 2 3 5 3 2 2 2" xfId="13869" xr:uid="{CA0608C3-F8D7-45A8-8BDC-ABE2E4B56C0F}"/>
    <cellStyle name="Comma 2 2 3 5 3 2 2 2 2" xfId="31979" xr:uid="{74381EE1-4FDF-4A2E-8CA0-6ABAACACD9C7}"/>
    <cellStyle name="Comma 2 2 3 5 3 2 2 3" xfId="22926" xr:uid="{7FA30571-C88B-494B-B59D-60DB7E11D8AE}"/>
    <cellStyle name="Comma 2 2 3 5 3 2 3" xfId="7830" xr:uid="{DC333100-2150-4144-8361-9F59961523C6}"/>
    <cellStyle name="Comma 2 2 3 5 3 2 3 2" xfId="16883" xr:uid="{ACCB2D8B-05AB-4BD6-BAA4-F0629674EB26}"/>
    <cellStyle name="Comma 2 2 3 5 3 2 3 2 2" xfId="34993" xr:uid="{96E4E6B1-319F-4F2A-83F2-70EC0727EF90}"/>
    <cellStyle name="Comma 2 2 3 5 3 2 3 3" xfId="25940" xr:uid="{B1D8A755-1601-4126-BD1F-FF4536918DF2}"/>
    <cellStyle name="Comma 2 2 3 5 3 2 4" xfId="10851" xr:uid="{2C95F75D-F9CA-4F29-9437-2B6BFDC3BB8C}"/>
    <cellStyle name="Comma 2 2 3 5 3 2 4 2" xfId="28961" xr:uid="{48F20B22-CE23-438F-9DE4-15FBE7CE35C9}"/>
    <cellStyle name="Comma 2 2 3 5 3 2 5" xfId="19908" xr:uid="{24B323B5-311C-48CA-B543-F0628763ECF2}"/>
    <cellStyle name="Comma 2 2 3 5 3 3" xfId="2741" xr:uid="{E465709A-6BD4-4D28-918A-0DEA4B8EA391}"/>
    <cellStyle name="Comma 2 2 3 5 3 3 2" xfId="5820" xr:uid="{0B220B69-071F-4DAC-844E-1A2DB056E04D}"/>
    <cellStyle name="Comma 2 2 3 5 3 3 2 2" xfId="14873" xr:uid="{168EB430-FFC6-4A51-A5E3-0434E237E1A3}"/>
    <cellStyle name="Comma 2 2 3 5 3 3 2 2 2" xfId="32983" xr:uid="{B340B336-58A2-4DBB-A25F-1BAFC3A6C14E}"/>
    <cellStyle name="Comma 2 2 3 5 3 3 2 3" xfId="23930" xr:uid="{0D86CF1A-2D4B-4DDD-B508-94B453401561}"/>
    <cellStyle name="Comma 2 2 3 5 3 3 3" xfId="8834" xr:uid="{43844E98-A63E-4E77-9CAB-2D1A9772DA36}"/>
    <cellStyle name="Comma 2 2 3 5 3 3 3 2" xfId="17887" xr:uid="{B3B59A22-5BBC-4E0A-8701-A50811ECDC9E}"/>
    <cellStyle name="Comma 2 2 3 5 3 3 3 2 2" xfId="35997" xr:uid="{D067E069-EF3D-4AF6-99BA-674A75CD0E42}"/>
    <cellStyle name="Comma 2 2 3 5 3 3 3 3" xfId="26944" xr:uid="{760E7F72-C36C-48A0-A91F-7EE9BEAD0045}"/>
    <cellStyle name="Comma 2 2 3 5 3 3 4" xfId="11855" xr:uid="{05E71FA0-15B1-400E-A0E1-2BCBAEC3296E}"/>
    <cellStyle name="Comma 2 2 3 5 3 3 4 2" xfId="29965" xr:uid="{5D00E654-AB3D-4811-9124-BAE7FAE6BA39}"/>
    <cellStyle name="Comma 2 2 3 5 3 3 5" xfId="20912" xr:uid="{636746A7-C7EF-4C02-9E67-F6FADE813A06}"/>
    <cellStyle name="Comma 2 2 3 5 3 4" xfId="3812" xr:uid="{DC100676-2FA2-4032-90A5-7AC71858525C}"/>
    <cellStyle name="Comma 2 2 3 5 3 4 2" xfId="12865" xr:uid="{B040C7A8-07BD-47E0-9B49-73C396A15502}"/>
    <cellStyle name="Comma 2 2 3 5 3 4 2 2" xfId="30975" xr:uid="{9C80A5A3-37E1-457D-866F-CC71744B3E6D}"/>
    <cellStyle name="Comma 2 2 3 5 3 4 3" xfId="21922" xr:uid="{CE25F6B0-460D-43C5-B9D9-2375B474E9A5}"/>
    <cellStyle name="Comma 2 2 3 5 3 5" xfId="6826" xr:uid="{F8FBC212-B53E-4115-8EAB-6F535CF1D7B6}"/>
    <cellStyle name="Comma 2 2 3 5 3 5 2" xfId="15879" xr:uid="{97273192-EC9C-42ED-B9D7-6B4CF3E81EC1}"/>
    <cellStyle name="Comma 2 2 3 5 3 5 2 2" xfId="33989" xr:uid="{4CB86157-6C2C-4EFB-A3CB-4DAE6980C712}"/>
    <cellStyle name="Comma 2 2 3 5 3 5 3" xfId="24936" xr:uid="{DEB9989C-C221-46EC-A3C7-334F3DA3197B}"/>
    <cellStyle name="Comma 2 2 3 5 3 6" xfId="9847" xr:uid="{8046843D-111A-407B-B928-898AF0F82681}"/>
    <cellStyle name="Comma 2 2 3 5 3 6 2" xfId="27957" xr:uid="{7DFD7572-C6FE-4445-B1B7-E070198704A9}"/>
    <cellStyle name="Comma 2 2 3 5 3 7" xfId="18904" xr:uid="{54E9CACF-0E70-4EDB-9FFF-E7E471DC6559}"/>
    <cellStyle name="Comma 2 2 3 5 4" xfId="1440" xr:uid="{A038EB8C-2618-4229-96E0-0C342D75D7DD}"/>
    <cellStyle name="Comma 2 2 3 5 4 2" xfId="4519" xr:uid="{3BCE116C-688C-4A75-9A93-B8DBC0C8B9A0}"/>
    <cellStyle name="Comma 2 2 3 5 4 2 2" xfId="13572" xr:uid="{8FE7DEFC-E256-4708-86CD-E674F75655FF}"/>
    <cellStyle name="Comma 2 2 3 5 4 2 2 2" xfId="31682" xr:uid="{D7493EB9-0490-4512-96DA-8961C98D4974}"/>
    <cellStyle name="Comma 2 2 3 5 4 2 3" xfId="22629" xr:uid="{DEB5C008-D348-48BD-A578-2F48A5195C4F}"/>
    <cellStyle name="Comma 2 2 3 5 4 3" xfId="7533" xr:uid="{E2AA6C07-5DD3-4620-9731-E3ACF77C68A9}"/>
    <cellStyle name="Comma 2 2 3 5 4 3 2" xfId="16586" xr:uid="{87E87887-4B00-42BD-9B5A-5161746CEE25}"/>
    <cellStyle name="Comma 2 2 3 5 4 3 2 2" xfId="34696" xr:uid="{B6B1F62D-8513-40E5-9173-5A012139D6B7}"/>
    <cellStyle name="Comma 2 2 3 5 4 3 3" xfId="25643" xr:uid="{E46AB9ED-DC04-4E65-A43E-4BD3F32238AE}"/>
    <cellStyle name="Comma 2 2 3 5 4 4" xfId="10554" xr:uid="{ACDB66BA-2248-4081-80DC-013B1230A44B}"/>
    <cellStyle name="Comma 2 2 3 5 4 4 2" xfId="28664" xr:uid="{2992A350-837F-4473-8EF0-018F583F3C01}"/>
    <cellStyle name="Comma 2 2 3 5 4 5" xfId="19611" xr:uid="{D9DBD651-3C47-4C71-AC6B-F48548CCE733}"/>
    <cellStyle name="Comma 2 2 3 5 5" xfId="2444" xr:uid="{CBDC4EF3-CA1B-439B-8352-D50A14EDC624}"/>
    <cellStyle name="Comma 2 2 3 5 5 2" xfId="5523" xr:uid="{5DF025A1-DE14-437E-BA32-1CB31DA2CA87}"/>
    <cellStyle name="Comma 2 2 3 5 5 2 2" xfId="14576" xr:uid="{62C85FB6-F4D6-41B5-B5E4-7368F9A99B38}"/>
    <cellStyle name="Comma 2 2 3 5 5 2 2 2" xfId="32686" xr:uid="{BF1B9850-C43B-4D4B-A30C-1C76DB2A4451}"/>
    <cellStyle name="Comma 2 2 3 5 5 2 3" xfId="23633" xr:uid="{85786C60-098A-444B-A598-7ACD87A77A96}"/>
    <cellStyle name="Comma 2 2 3 5 5 3" xfId="8537" xr:uid="{52CFF848-1395-4BC0-A9EF-FA71B331F35B}"/>
    <cellStyle name="Comma 2 2 3 5 5 3 2" xfId="17590" xr:uid="{77E37C32-C19D-4E75-B17B-36C4D5A3BB38}"/>
    <cellStyle name="Comma 2 2 3 5 5 3 2 2" xfId="35700" xr:uid="{39BAEB2F-B916-4314-BA61-F40629859B48}"/>
    <cellStyle name="Comma 2 2 3 5 5 3 3" xfId="26647" xr:uid="{D1A22C06-3BBD-47F0-95FE-00936B96D876}"/>
    <cellStyle name="Comma 2 2 3 5 5 4" xfId="11558" xr:uid="{D288CF3A-6DD9-4709-B44F-681F0DD39378}"/>
    <cellStyle name="Comma 2 2 3 5 5 4 2" xfId="29668" xr:uid="{53545ADC-BA27-4431-A99C-2B87199F50C9}"/>
    <cellStyle name="Comma 2 2 3 5 5 5" xfId="20615" xr:uid="{6DEA7DFC-B566-4F4D-ADB0-5B6AFB37047B}"/>
    <cellStyle name="Comma 2 2 3 5 6" xfId="3514" xr:uid="{AAA2CCF0-9415-40B6-92FD-D4E42E867827}"/>
    <cellStyle name="Comma 2 2 3 5 6 2" xfId="12567" xr:uid="{BF53FFBE-C192-4A51-88DE-DCC73B37DA1E}"/>
    <cellStyle name="Comma 2 2 3 5 6 2 2" xfId="30677" xr:uid="{B577976E-71A6-42BA-A1E5-701918AFA3B5}"/>
    <cellStyle name="Comma 2 2 3 5 6 3" xfId="21624" xr:uid="{7B32AC1D-16EA-4B78-8C6A-DC6715E2FC71}"/>
    <cellStyle name="Comma 2 2 3 5 7" xfId="6528" xr:uid="{2E2EE2AB-2970-4BDE-AE1B-1E8791F435D6}"/>
    <cellStyle name="Comma 2 2 3 5 7 2" xfId="15581" xr:uid="{EBD26D0B-59D2-436D-8FB3-28D544079F75}"/>
    <cellStyle name="Comma 2 2 3 5 7 2 2" xfId="33691" xr:uid="{4195BEC7-1EBB-4D0E-B128-5A033D209A39}"/>
    <cellStyle name="Comma 2 2 3 5 7 3" xfId="24638" xr:uid="{2149865D-1CF5-4E70-92E0-BB491ACAE9DB}"/>
    <cellStyle name="Comma 2 2 3 5 8" xfId="9548" xr:uid="{5423469D-B43F-4006-B3A6-DDC312CAB9CA}"/>
    <cellStyle name="Comma 2 2 3 5 8 2" xfId="27658" xr:uid="{0251DF7C-7681-40BF-8366-57F47BD397E0}"/>
    <cellStyle name="Comma 2 2 3 5 9" xfId="18605" xr:uid="{1BCE71C2-27A4-4B1B-90FA-890EAC20BDC2}"/>
    <cellStyle name="Comma 2 2 3 6" xfId="734" xr:uid="{71FBEF6B-0297-42B7-8722-29BAA4FAAD62}"/>
    <cellStyle name="Comma 2 2 3 6 2" xfId="1738" xr:uid="{33B3ED74-39D1-4CA6-98E4-F3E6E03C8ED3}"/>
    <cellStyle name="Comma 2 2 3 6 2 2" xfId="4817" xr:uid="{78D0C0C8-C6A4-44CB-9022-A4F0C5C83C81}"/>
    <cellStyle name="Comma 2 2 3 6 2 2 2" xfId="13870" xr:uid="{D1101BEA-DF87-4A12-809A-5BE4E1B9272C}"/>
    <cellStyle name="Comma 2 2 3 6 2 2 2 2" xfId="31980" xr:uid="{87327917-47D3-4972-9807-2B9E514D2EE5}"/>
    <cellStyle name="Comma 2 2 3 6 2 2 3" xfId="22927" xr:uid="{9F1B8A78-AB14-4ACD-9E24-16009E8EC01A}"/>
    <cellStyle name="Comma 2 2 3 6 2 3" xfId="7831" xr:uid="{F37C68E2-4755-4E20-BFE3-ACA3992BC90A}"/>
    <cellStyle name="Comma 2 2 3 6 2 3 2" xfId="16884" xr:uid="{7BFC6967-BE33-4789-B883-573ADD9BBF13}"/>
    <cellStyle name="Comma 2 2 3 6 2 3 2 2" xfId="34994" xr:uid="{EE3B89B3-362E-457F-AA46-1ADD243C6825}"/>
    <cellStyle name="Comma 2 2 3 6 2 3 3" xfId="25941" xr:uid="{6561232D-FF04-454D-9E65-E4662543D1AE}"/>
    <cellStyle name="Comma 2 2 3 6 2 4" xfId="10852" xr:uid="{D157B204-B214-460C-BD00-14B899D7B721}"/>
    <cellStyle name="Comma 2 2 3 6 2 4 2" xfId="28962" xr:uid="{216752AA-9DE2-4637-B904-6DF3ED8C5AEE}"/>
    <cellStyle name="Comma 2 2 3 6 2 5" xfId="19909" xr:uid="{41624BA1-581E-4F56-A9B6-B7C648E1A3E9}"/>
    <cellStyle name="Comma 2 2 3 6 3" xfId="2742" xr:uid="{0A1A0529-ECDA-4974-AB9A-4C1F32435520}"/>
    <cellStyle name="Comma 2 2 3 6 3 2" xfId="5821" xr:uid="{8874B07C-31CC-4FEC-8C2E-6856E19D31AE}"/>
    <cellStyle name="Comma 2 2 3 6 3 2 2" xfId="14874" xr:uid="{4BEB6B96-7390-4C17-8220-4DA31CA1195F}"/>
    <cellStyle name="Comma 2 2 3 6 3 2 2 2" xfId="32984" xr:uid="{61556343-CA86-4C59-9950-0A205D02394A}"/>
    <cellStyle name="Comma 2 2 3 6 3 2 3" xfId="23931" xr:uid="{CDB1226D-1F44-4576-BBB1-BE3381D59D1A}"/>
    <cellStyle name="Comma 2 2 3 6 3 3" xfId="8835" xr:uid="{1531F13C-EEC9-4C31-8BAC-8764CB2F2D56}"/>
    <cellStyle name="Comma 2 2 3 6 3 3 2" xfId="17888" xr:uid="{F20A659F-AAA2-44A4-AEAD-48C7AB4D3625}"/>
    <cellStyle name="Comma 2 2 3 6 3 3 2 2" xfId="35998" xr:uid="{21115BD5-7C23-4918-B412-4DC3205F0C2F}"/>
    <cellStyle name="Comma 2 2 3 6 3 3 3" xfId="26945" xr:uid="{384F6DE7-D572-48A7-962E-E4BB906CA1A1}"/>
    <cellStyle name="Comma 2 2 3 6 3 4" xfId="11856" xr:uid="{354AF4C1-DB1D-4FF7-A2E5-68079BCE5F12}"/>
    <cellStyle name="Comma 2 2 3 6 3 4 2" xfId="29966" xr:uid="{5BEFF528-2B32-4998-8C65-9146A3E78641}"/>
    <cellStyle name="Comma 2 2 3 6 3 5" xfId="20913" xr:uid="{C1F80785-B005-40A9-AD92-363747FFFB84}"/>
    <cellStyle name="Comma 2 2 3 6 4" xfId="3813" xr:uid="{DDD68BE7-78A4-40FE-A830-F53832B57571}"/>
    <cellStyle name="Comma 2 2 3 6 4 2" xfId="12866" xr:uid="{0CC42D8D-9A7B-4912-986D-AC4F60DF67CB}"/>
    <cellStyle name="Comma 2 2 3 6 4 2 2" xfId="30976" xr:uid="{4CF5A5CD-08B7-49C5-B858-F2ACE372D438}"/>
    <cellStyle name="Comma 2 2 3 6 4 3" xfId="21923" xr:uid="{5C94B774-8756-42DE-9CE5-48AC40E290AA}"/>
    <cellStyle name="Comma 2 2 3 6 5" xfId="6827" xr:uid="{03273F97-8DA9-444F-A2BF-6E6D95D87616}"/>
    <cellStyle name="Comma 2 2 3 6 5 2" xfId="15880" xr:uid="{13D321D4-0EF3-4ADF-9F64-27A552282CDC}"/>
    <cellStyle name="Comma 2 2 3 6 5 2 2" xfId="33990" xr:uid="{7E835723-7232-4A7F-8F5E-CBBA5FA1D92C}"/>
    <cellStyle name="Comma 2 2 3 6 5 3" xfId="24937" xr:uid="{F511E39A-BBB2-4A98-9264-220BE0E72E2A}"/>
    <cellStyle name="Comma 2 2 3 6 6" xfId="9848" xr:uid="{3ED9AD78-0EF7-464B-9990-25CE845E1713}"/>
    <cellStyle name="Comma 2 2 3 6 6 2" xfId="27958" xr:uid="{32173B07-70B0-4FCE-9CB1-2599539980F9}"/>
    <cellStyle name="Comma 2 2 3 6 7" xfId="18905" xr:uid="{33372774-F5B1-4C22-8D8B-889161CD4B4B}"/>
    <cellStyle name="Comma 2 2 3 7" xfId="735" xr:uid="{B96B78EF-6A01-4BDB-9F6E-3344563A9848}"/>
    <cellStyle name="Comma 2 2 3 7 2" xfId="1739" xr:uid="{72E0CD4E-0D63-4D92-9B42-A5799EAF2C47}"/>
    <cellStyle name="Comma 2 2 3 7 2 2" xfId="4818" xr:uid="{61A6DD75-B4D5-4A1F-AD8B-E1F7F99519C3}"/>
    <cellStyle name="Comma 2 2 3 7 2 2 2" xfId="13871" xr:uid="{BBCD8623-E53B-4FFF-9933-4C2A8070364F}"/>
    <cellStyle name="Comma 2 2 3 7 2 2 2 2" xfId="31981" xr:uid="{56F29D19-D5C3-4B87-A263-F3CC8A75D7F2}"/>
    <cellStyle name="Comma 2 2 3 7 2 2 3" xfId="22928" xr:uid="{7B86CD5D-898F-4A2F-BF55-D982DC5F543C}"/>
    <cellStyle name="Comma 2 2 3 7 2 3" xfId="7832" xr:uid="{53CEC3ED-22C4-4AF1-82E9-98FC07E5EFB6}"/>
    <cellStyle name="Comma 2 2 3 7 2 3 2" xfId="16885" xr:uid="{B3964AE8-4588-4C0E-B6F1-04DA4F8A0569}"/>
    <cellStyle name="Comma 2 2 3 7 2 3 2 2" xfId="34995" xr:uid="{17E48FD2-4838-47CD-96D8-026247F8A1CC}"/>
    <cellStyle name="Comma 2 2 3 7 2 3 3" xfId="25942" xr:uid="{8C56CEEF-A080-40F7-A7C4-C2B58DA16A88}"/>
    <cellStyle name="Comma 2 2 3 7 2 4" xfId="10853" xr:uid="{44F02812-B0C5-4D43-BC52-21A771D7C12D}"/>
    <cellStyle name="Comma 2 2 3 7 2 4 2" xfId="28963" xr:uid="{084A8B0C-0ED4-433B-A988-F6A527C1E2EE}"/>
    <cellStyle name="Comma 2 2 3 7 2 5" xfId="19910" xr:uid="{15043413-A841-4EA9-B8A6-BFFAE4677C3D}"/>
    <cellStyle name="Comma 2 2 3 7 3" xfId="2743" xr:uid="{D34CA921-CF14-484A-B173-3D50F972CAD1}"/>
    <cellStyle name="Comma 2 2 3 7 3 2" xfId="5822" xr:uid="{594FBD06-1329-46DC-8368-31D031FBFA20}"/>
    <cellStyle name="Comma 2 2 3 7 3 2 2" xfId="14875" xr:uid="{8789CE4D-2869-4EA1-BA7D-F1BD1C140E1F}"/>
    <cellStyle name="Comma 2 2 3 7 3 2 2 2" xfId="32985" xr:uid="{7BFB167C-AFEA-4ECA-B2D1-72F3B9CDB85D}"/>
    <cellStyle name="Comma 2 2 3 7 3 2 3" xfId="23932" xr:uid="{F5862F54-E9FB-40BC-BBFE-CF00E99C7AAA}"/>
    <cellStyle name="Comma 2 2 3 7 3 3" xfId="8836" xr:uid="{793CBDBD-46B5-4E1C-87BD-7EA8346829D0}"/>
    <cellStyle name="Comma 2 2 3 7 3 3 2" xfId="17889" xr:uid="{EB7FC570-4EC0-45B2-B4E2-C3F5A4BCFFC8}"/>
    <cellStyle name="Comma 2 2 3 7 3 3 2 2" xfId="35999" xr:uid="{D10DECCC-5FAB-4D50-B794-6AE44736D5CC}"/>
    <cellStyle name="Comma 2 2 3 7 3 3 3" xfId="26946" xr:uid="{53619992-ACC4-4FA4-8635-9766B0712AB7}"/>
    <cellStyle name="Comma 2 2 3 7 3 4" xfId="11857" xr:uid="{D41E7AFA-DCC7-4D5C-B5A2-77E9AD1C9D81}"/>
    <cellStyle name="Comma 2 2 3 7 3 4 2" xfId="29967" xr:uid="{D7BA2817-B7A2-4840-B2F5-51F0F7061E27}"/>
    <cellStyle name="Comma 2 2 3 7 3 5" xfId="20914" xr:uid="{91EA222A-F923-4EB2-B36C-6E71F961846E}"/>
    <cellStyle name="Comma 2 2 3 7 4" xfId="3814" xr:uid="{4A4E5D29-C211-4DDD-A89A-B409FBC7166F}"/>
    <cellStyle name="Comma 2 2 3 7 4 2" xfId="12867" xr:uid="{52D06A81-BC86-41CC-89F5-8ED3902BA454}"/>
    <cellStyle name="Comma 2 2 3 7 4 2 2" xfId="30977" xr:uid="{811814E4-9249-43A7-934F-87BCE4F02BB5}"/>
    <cellStyle name="Comma 2 2 3 7 4 3" xfId="21924" xr:uid="{6205C17A-1266-4DE9-A5B9-AFC74413D5EC}"/>
    <cellStyle name="Comma 2 2 3 7 5" xfId="6828" xr:uid="{0707661B-07FE-44C1-8473-95CCFD2FE960}"/>
    <cellStyle name="Comma 2 2 3 7 5 2" xfId="15881" xr:uid="{D9E025D1-F44D-458D-ABC6-227427C474C0}"/>
    <cellStyle name="Comma 2 2 3 7 5 2 2" xfId="33991" xr:uid="{3E3E9AE8-34A0-47D8-8390-B733E0F4CE88}"/>
    <cellStyle name="Comma 2 2 3 7 5 3" xfId="24938" xr:uid="{7438F1A7-4D2A-42EE-AC9E-6962D540F1EC}"/>
    <cellStyle name="Comma 2 2 3 7 6" xfId="9849" xr:uid="{8B3F0B17-E5FB-476A-BD86-B05BFA0AF954}"/>
    <cellStyle name="Comma 2 2 3 7 6 2" xfId="27959" xr:uid="{64BC8E8D-BB80-42F1-B2F7-83A487FB0BFE}"/>
    <cellStyle name="Comma 2 2 3 7 7" xfId="18906" xr:uid="{9B0F80BF-3520-479B-BBE5-8FE997FE1643}"/>
    <cellStyle name="Comma 2 2 3 8" xfId="1269" xr:uid="{B57E8EB2-58B8-4A7F-A64D-A317A16A065B}"/>
    <cellStyle name="Comma 2 2 3 8 2" xfId="4348" xr:uid="{92B5E2E8-81E6-4B5E-8CBE-AB84039361DA}"/>
    <cellStyle name="Comma 2 2 3 8 2 2" xfId="13401" xr:uid="{77AA67E4-CE78-4353-9ACF-29F5D8327572}"/>
    <cellStyle name="Comma 2 2 3 8 2 2 2" xfId="31511" xr:uid="{B6957437-39D2-4B01-9C30-229AEEF8C9B4}"/>
    <cellStyle name="Comma 2 2 3 8 2 3" xfId="22458" xr:uid="{A9FD1F8F-962A-45FB-AD34-921202DD363F}"/>
    <cellStyle name="Comma 2 2 3 8 3" xfId="7362" xr:uid="{665FE808-BE39-473A-9656-F2D90E8E18ED}"/>
    <cellStyle name="Comma 2 2 3 8 3 2" xfId="16415" xr:uid="{F9E9B795-B169-4316-B438-D5CE5B4FB61F}"/>
    <cellStyle name="Comma 2 2 3 8 3 2 2" xfId="34525" xr:uid="{AF309B40-070F-4EA7-A07A-1BD276AAF0D4}"/>
    <cellStyle name="Comma 2 2 3 8 3 3" xfId="25472" xr:uid="{0A9AF7DE-962C-4026-8996-B535E6B0D3B7}"/>
    <cellStyle name="Comma 2 2 3 8 4" xfId="10383" xr:uid="{076A067B-A9BF-4807-B33B-9EC97FE71C54}"/>
    <cellStyle name="Comma 2 2 3 8 4 2" xfId="28493" xr:uid="{DEA460DD-41A9-4532-BF43-FF13811DBEDA}"/>
    <cellStyle name="Comma 2 2 3 8 5" xfId="19440" xr:uid="{70156930-F9B6-4A1A-9176-4F937EFA7488}"/>
    <cellStyle name="Comma 2 2 3 9" xfId="2273" xr:uid="{ACC72EF6-EB75-45CB-95C3-06C33FB40822}"/>
    <cellStyle name="Comma 2 2 3 9 2" xfId="5352" xr:uid="{B5D0930A-558E-466B-B8F5-0ABB2C74FBF3}"/>
    <cellStyle name="Comma 2 2 3 9 2 2" xfId="14405" xr:uid="{F1D59D65-72EB-4512-BB5B-DFC440EBB40B}"/>
    <cellStyle name="Comma 2 2 3 9 2 2 2" xfId="32515" xr:uid="{E4CAC2F5-0FE6-421C-ACFC-2EED3D681CDF}"/>
    <cellStyle name="Comma 2 2 3 9 2 3" xfId="23462" xr:uid="{C7E8121C-FAF3-46C8-8FF4-31FE6DD3EA00}"/>
    <cellStyle name="Comma 2 2 3 9 3" xfId="8366" xr:uid="{61824743-7D7E-49D3-92CF-A7ADCA55815D}"/>
    <cellStyle name="Comma 2 2 3 9 3 2" xfId="17419" xr:uid="{029AC6CB-965D-496F-9D0B-A0DB53FE87A8}"/>
    <cellStyle name="Comma 2 2 3 9 3 2 2" xfId="35529" xr:uid="{61EDB3F5-1257-4573-95F9-7DC0DEDB520F}"/>
    <cellStyle name="Comma 2 2 3 9 3 3" xfId="26476" xr:uid="{6541693D-C346-415A-BCEF-16F6212E9730}"/>
    <cellStyle name="Comma 2 2 3 9 4" xfId="11387" xr:uid="{33EACE53-DCD9-42CE-B549-93461310FE4B}"/>
    <cellStyle name="Comma 2 2 3 9 4 2" xfId="29497" xr:uid="{7A6A0C70-38D4-4A85-BFA7-04D3E7E6914F}"/>
    <cellStyle name="Comma 2 2 3 9 5" xfId="20444" xr:uid="{D1AE0AE2-D433-4CDF-830B-DB44CAA70130}"/>
    <cellStyle name="Comma 2 2 4" xfId="120" xr:uid="{2B7F2D3D-FE15-4DF2-938B-C12001F92E50}"/>
    <cellStyle name="Comma 2 2 4 10" xfId="18449" xr:uid="{DF2F6FE5-DBCE-4FA9-9194-EDA0E8E9307B}"/>
    <cellStyle name="Comma 2 2 4 2" xfId="447" xr:uid="{419C4CA9-77CC-4C5A-AE54-4BFDC40CBA97}"/>
    <cellStyle name="Comma 2 2 4 2 2" xfId="736" xr:uid="{3FB4E6E8-95B0-486D-BB44-3D4425FCF276}"/>
    <cellStyle name="Comma 2 2 4 2 2 2" xfId="1740" xr:uid="{3071B30E-8E83-4635-ADD6-4FB5BB4CD3F2}"/>
    <cellStyle name="Comma 2 2 4 2 2 2 2" xfId="4819" xr:uid="{6C11CA6E-19B7-4982-AF4E-628F8888C2B0}"/>
    <cellStyle name="Comma 2 2 4 2 2 2 2 2" xfId="13872" xr:uid="{FAB7BCE7-EF28-41C7-8B37-B2CB918A2E44}"/>
    <cellStyle name="Comma 2 2 4 2 2 2 2 2 2" xfId="31982" xr:uid="{1EC916DC-D7E3-4D77-9533-F38AB3FE3784}"/>
    <cellStyle name="Comma 2 2 4 2 2 2 2 3" xfId="22929" xr:uid="{B9E1A922-4CD0-47CB-8A6F-2D46786B71F6}"/>
    <cellStyle name="Comma 2 2 4 2 2 2 3" xfId="7833" xr:uid="{5DA900CE-718D-4CAA-BCB0-3B1A92D769B1}"/>
    <cellStyle name="Comma 2 2 4 2 2 2 3 2" xfId="16886" xr:uid="{B2C8303F-9860-4C2E-AA7B-424317CC083C}"/>
    <cellStyle name="Comma 2 2 4 2 2 2 3 2 2" xfId="34996" xr:uid="{887CA09E-7CF6-4F30-AA17-413ECFECF4CB}"/>
    <cellStyle name="Comma 2 2 4 2 2 2 3 3" xfId="25943" xr:uid="{5F00B10E-D69A-43CC-B98B-1B59E7C5E229}"/>
    <cellStyle name="Comma 2 2 4 2 2 2 4" xfId="10854" xr:uid="{D264E969-25D4-468F-9D94-3B33397A3A8F}"/>
    <cellStyle name="Comma 2 2 4 2 2 2 4 2" xfId="28964" xr:uid="{2B521BCF-1670-41CB-9392-142BB434BFAC}"/>
    <cellStyle name="Comma 2 2 4 2 2 2 5" xfId="19911" xr:uid="{50C92477-18B3-41DF-9A15-DF96ACCFC3A6}"/>
    <cellStyle name="Comma 2 2 4 2 2 3" xfId="2744" xr:uid="{60D82209-D48B-4C6B-8D79-BAC34C64B67D}"/>
    <cellStyle name="Comma 2 2 4 2 2 3 2" xfId="5823" xr:uid="{0F7CAEC5-A418-4AE5-B7B9-F6AD999EBF94}"/>
    <cellStyle name="Comma 2 2 4 2 2 3 2 2" xfId="14876" xr:uid="{56CD388F-FD10-487A-94D6-5144D8A1C63E}"/>
    <cellStyle name="Comma 2 2 4 2 2 3 2 2 2" xfId="32986" xr:uid="{ADB021D7-C141-4573-AA5B-1232C1E1BEAC}"/>
    <cellStyle name="Comma 2 2 4 2 2 3 2 3" xfId="23933" xr:uid="{17C5EC8F-697A-4A7A-A7A7-87CABD5ED410}"/>
    <cellStyle name="Comma 2 2 4 2 2 3 3" xfId="8837" xr:uid="{8B661D77-0010-4E86-81AB-F8A789117B1C}"/>
    <cellStyle name="Comma 2 2 4 2 2 3 3 2" xfId="17890" xr:uid="{3B4323A9-8C0C-47E8-8271-1635FB421E2A}"/>
    <cellStyle name="Comma 2 2 4 2 2 3 3 2 2" xfId="36000" xr:uid="{EE358205-62D2-4157-B5AE-D73835E1EA16}"/>
    <cellStyle name="Comma 2 2 4 2 2 3 3 3" xfId="26947" xr:uid="{E6004EF5-1865-47C8-B3E2-F2AA4265CA3B}"/>
    <cellStyle name="Comma 2 2 4 2 2 3 4" xfId="11858" xr:uid="{4C071FB7-F602-4F84-9273-63018C79B479}"/>
    <cellStyle name="Comma 2 2 4 2 2 3 4 2" xfId="29968" xr:uid="{0E2322A3-B7A0-4509-9AD4-780FCC3A24FC}"/>
    <cellStyle name="Comma 2 2 4 2 2 3 5" xfId="20915" xr:uid="{B5F705F5-AB04-4BE6-9FC5-C5553CB7DE15}"/>
    <cellStyle name="Comma 2 2 4 2 2 4" xfId="3815" xr:uid="{466793CD-2589-4C3E-BD24-724D567EBFCE}"/>
    <cellStyle name="Comma 2 2 4 2 2 4 2" xfId="12868" xr:uid="{1FC7059F-E0AF-444D-94D0-19DC48937E8A}"/>
    <cellStyle name="Comma 2 2 4 2 2 4 2 2" xfId="30978" xr:uid="{A91842B4-F6AF-41D1-B31C-85CEF7C7C0D5}"/>
    <cellStyle name="Comma 2 2 4 2 2 4 3" xfId="21925" xr:uid="{1454D9B1-4298-4C48-9B63-BB0103455EF0}"/>
    <cellStyle name="Comma 2 2 4 2 2 5" xfId="6829" xr:uid="{D6AD8495-075D-4967-8D16-BF5BADCA3FA1}"/>
    <cellStyle name="Comma 2 2 4 2 2 5 2" xfId="15882" xr:uid="{E18A38DB-8529-4D3E-98E5-9064D4FF8B90}"/>
    <cellStyle name="Comma 2 2 4 2 2 5 2 2" xfId="33992" xr:uid="{7D3FBD16-1932-4F75-8949-44682360F541}"/>
    <cellStyle name="Comma 2 2 4 2 2 5 3" xfId="24939" xr:uid="{74381E5E-318D-4072-95B2-2A149FFD6140}"/>
    <cellStyle name="Comma 2 2 4 2 2 6" xfId="9850" xr:uid="{826A91D2-31BD-43F8-A082-0154469F2C8F}"/>
    <cellStyle name="Comma 2 2 4 2 2 6 2" xfId="27960" xr:uid="{D879B2E1-D631-481A-87B8-E28A4C49737F}"/>
    <cellStyle name="Comma 2 2 4 2 2 7" xfId="18907" xr:uid="{81572A35-0CF2-4AB2-A87D-5D0297DF13D6}"/>
    <cellStyle name="Comma 2 2 4 2 3" xfId="737" xr:uid="{8A6EF70B-1F83-48B2-9B35-81FA4F851622}"/>
    <cellStyle name="Comma 2 2 4 2 3 2" xfId="1741" xr:uid="{59F27F82-F5AF-45E5-AD48-3CE7517FF16A}"/>
    <cellStyle name="Comma 2 2 4 2 3 2 2" xfId="4820" xr:uid="{8F7E30D7-E1EE-444D-8854-12E3E794F966}"/>
    <cellStyle name="Comma 2 2 4 2 3 2 2 2" xfId="13873" xr:uid="{5A01E6AD-7AAD-4DC5-A10B-D5263332F84B}"/>
    <cellStyle name="Comma 2 2 4 2 3 2 2 2 2" xfId="31983" xr:uid="{3CAE6B4D-F573-442D-87DC-9D4AAF51BE9F}"/>
    <cellStyle name="Comma 2 2 4 2 3 2 2 3" xfId="22930" xr:uid="{C83A8BF7-1FD9-498B-911C-98DAC40A1AA6}"/>
    <cellStyle name="Comma 2 2 4 2 3 2 3" xfId="7834" xr:uid="{DFE2D889-5340-4B8B-B4E4-187F6689269B}"/>
    <cellStyle name="Comma 2 2 4 2 3 2 3 2" xfId="16887" xr:uid="{A9F68CAC-DB83-4097-B010-0676D1C7EADE}"/>
    <cellStyle name="Comma 2 2 4 2 3 2 3 2 2" xfId="34997" xr:uid="{7C495F1E-272F-488B-BB0C-5FC4BF1DC984}"/>
    <cellStyle name="Comma 2 2 4 2 3 2 3 3" xfId="25944" xr:uid="{AA4FCD38-4EF7-4B18-B8D5-DD81E0FA2335}"/>
    <cellStyle name="Comma 2 2 4 2 3 2 4" xfId="10855" xr:uid="{CB8CAEBE-68CD-449D-B53C-38B78EA8A0A4}"/>
    <cellStyle name="Comma 2 2 4 2 3 2 4 2" xfId="28965" xr:uid="{8BA25062-0F4A-41A9-812C-6FF0E959E022}"/>
    <cellStyle name="Comma 2 2 4 2 3 2 5" xfId="19912" xr:uid="{2655F2D7-DDA3-4368-8754-4AD64F0B86C0}"/>
    <cellStyle name="Comma 2 2 4 2 3 3" xfId="2745" xr:uid="{0E9A0879-702C-4390-B531-D1202194DC6C}"/>
    <cellStyle name="Comma 2 2 4 2 3 3 2" xfId="5824" xr:uid="{0109D65A-EB1E-4E1D-9B40-98E424BEB596}"/>
    <cellStyle name="Comma 2 2 4 2 3 3 2 2" xfId="14877" xr:uid="{EF4C4E35-7641-414F-AFB5-13768D88973D}"/>
    <cellStyle name="Comma 2 2 4 2 3 3 2 2 2" xfId="32987" xr:uid="{488A37F0-D5FF-4C96-99E4-851E80EEAF2D}"/>
    <cellStyle name="Comma 2 2 4 2 3 3 2 3" xfId="23934" xr:uid="{AA204982-3BA0-4BD0-8360-168998572129}"/>
    <cellStyle name="Comma 2 2 4 2 3 3 3" xfId="8838" xr:uid="{560D8852-DC0C-4DDE-AB16-7FE35CF49165}"/>
    <cellStyle name="Comma 2 2 4 2 3 3 3 2" xfId="17891" xr:uid="{97E5C71F-C1D7-47A6-A87F-5AFA55A63936}"/>
    <cellStyle name="Comma 2 2 4 2 3 3 3 2 2" xfId="36001" xr:uid="{D08AC95A-B9C9-4C28-94B3-2567D9B9DFE2}"/>
    <cellStyle name="Comma 2 2 4 2 3 3 3 3" xfId="26948" xr:uid="{0575EB6C-CDE8-43D2-A127-36AAEC131BDD}"/>
    <cellStyle name="Comma 2 2 4 2 3 3 4" xfId="11859" xr:uid="{B63D1E68-05C6-4A07-BB63-43912F567185}"/>
    <cellStyle name="Comma 2 2 4 2 3 3 4 2" xfId="29969" xr:uid="{CE68D0BA-0BD5-4805-8A29-E14A4E46A583}"/>
    <cellStyle name="Comma 2 2 4 2 3 3 5" xfId="20916" xr:uid="{C488A437-1237-4349-A0D9-F90309191522}"/>
    <cellStyle name="Comma 2 2 4 2 3 4" xfId="3816" xr:uid="{DF8E9B43-E486-4FB2-826E-E89E86439840}"/>
    <cellStyle name="Comma 2 2 4 2 3 4 2" xfId="12869" xr:uid="{07BE7C6F-67BE-478F-9A91-36D853902529}"/>
    <cellStyle name="Comma 2 2 4 2 3 4 2 2" xfId="30979" xr:uid="{770D23A0-303D-43D0-828B-F354930A7BF8}"/>
    <cellStyle name="Comma 2 2 4 2 3 4 3" xfId="21926" xr:uid="{843B7B5A-7B2C-4E44-B114-5F0C232186B4}"/>
    <cellStyle name="Comma 2 2 4 2 3 5" xfId="6830" xr:uid="{E6D56BE6-2D27-4F93-A451-2698FA13648F}"/>
    <cellStyle name="Comma 2 2 4 2 3 5 2" xfId="15883" xr:uid="{319153BF-8E52-4396-871B-508B6F38EA31}"/>
    <cellStyle name="Comma 2 2 4 2 3 5 2 2" xfId="33993" xr:uid="{F48A717D-6CA4-4082-90F4-C1A4ED6B0E68}"/>
    <cellStyle name="Comma 2 2 4 2 3 5 3" xfId="24940" xr:uid="{67632041-6254-4337-B865-FE55C1960F93}"/>
    <cellStyle name="Comma 2 2 4 2 3 6" xfId="9851" xr:uid="{ADBC9963-439D-482A-BBFA-D40ADFED8467}"/>
    <cellStyle name="Comma 2 2 4 2 3 6 2" xfId="27961" xr:uid="{4C1A3826-8FC0-49C6-9822-B1B03AA8CDB1}"/>
    <cellStyle name="Comma 2 2 4 2 3 7" xfId="18908" xr:uid="{284C863D-36A5-4DFF-9DBB-433B29C9A99E}"/>
    <cellStyle name="Comma 2 2 4 2 4" xfId="1456" xr:uid="{FCC4C5CA-E2B7-4046-BE36-D957E6CEA1CF}"/>
    <cellStyle name="Comma 2 2 4 2 4 2" xfId="4535" xr:uid="{AFA00D55-39F9-4265-9BB1-F06A40509D17}"/>
    <cellStyle name="Comma 2 2 4 2 4 2 2" xfId="13588" xr:uid="{82B59B9C-C59A-476C-BA45-D2B1CDF213A3}"/>
    <cellStyle name="Comma 2 2 4 2 4 2 2 2" xfId="31698" xr:uid="{C40C68CE-CC95-496C-899E-936AD1626AED}"/>
    <cellStyle name="Comma 2 2 4 2 4 2 3" xfId="22645" xr:uid="{DFD7C07C-6331-4A36-80FC-35BC05156F25}"/>
    <cellStyle name="Comma 2 2 4 2 4 3" xfId="7549" xr:uid="{5705EC65-94A1-473C-ABD6-241E37EC7D28}"/>
    <cellStyle name="Comma 2 2 4 2 4 3 2" xfId="16602" xr:uid="{0DAEC507-5769-4B93-A7AC-62C4B6A8F561}"/>
    <cellStyle name="Comma 2 2 4 2 4 3 2 2" xfId="34712" xr:uid="{F359A1EC-E774-4D6F-85BC-6AD0C983BAF6}"/>
    <cellStyle name="Comma 2 2 4 2 4 3 3" xfId="25659" xr:uid="{18672DF2-7D79-443F-AC7E-E41D999CA56C}"/>
    <cellStyle name="Comma 2 2 4 2 4 4" xfId="10570" xr:uid="{92F633F3-43D7-460A-86D3-E539A06D0524}"/>
    <cellStyle name="Comma 2 2 4 2 4 4 2" xfId="28680" xr:uid="{560A5F72-3D03-4DF0-A46F-6B80A2D6EDED}"/>
    <cellStyle name="Comma 2 2 4 2 4 5" xfId="19627" xr:uid="{CC859148-88B5-402C-8C7E-08D32268E1D4}"/>
    <cellStyle name="Comma 2 2 4 2 5" xfId="2460" xr:uid="{DAD0DE5C-913C-4A7C-BCEF-CBBF0FEC07F8}"/>
    <cellStyle name="Comma 2 2 4 2 5 2" xfId="5539" xr:uid="{B4578851-A9B4-48F6-A480-88E6448540D1}"/>
    <cellStyle name="Comma 2 2 4 2 5 2 2" xfId="14592" xr:uid="{894A4CB1-59A8-47C9-A5AB-E31DD668CEBC}"/>
    <cellStyle name="Comma 2 2 4 2 5 2 2 2" xfId="32702" xr:uid="{259C1A27-767C-42C8-BD5A-3193586BED71}"/>
    <cellStyle name="Comma 2 2 4 2 5 2 3" xfId="23649" xr:uid="{95A864AE-CDD6-421F-B2D0-E92EA8B1AEF0}"/>
    <cellStyle name="Comma 2 2 4 2 5 3" xfId="8553" xr:uid="{18252B4E-2287-4763-8227-F34A7219E69E}"/>
    <cellStyle name="Comma 2 2 4 2 5 3 2" xfId="17606" xr:uid="{8FCEC550-E94D-4070-9B3E-92A4ADBAF87B}"/>
    <cellStyle name="Comma 2 2 4 2 5 3 2 2" xfId="35716" xr:uid="{2A6DB763-80B5-4912-BC12-8EACB73F4970}"/>
    <cellStyle name="Comma 2 2 4 2 5 3 3" xfId="26663" xr:uid="{A069CEEF-606E-446E-9511-105C6A7E0A7B}"/>
    <cellStyle name="Comma 2 2 4 2 5 4" xfId="11574" xr:uid="{77E46DB2-C2A9-4A56-9F30-8D71EAE1FE0C}"/>
    <cellStyle name="Comma 2 2 4 2 5 4 2" xfId="29684" xr:uid="{27FBBC96-4F39-4453-A489-95AF250D61FB}"/>
    <cellStyle name="Comma 2 2 4 2 5 5" xfId="20631" xr:uid="{6F4C2970-F4FE-4742-A6DF-DDDB117749CD}"/>
    <cellStyle name="Comma 2 2 4 2 6" xfId="3530" xr:uid="{6997055C-5FAF-4B30-BE85-07E342B7B681}"/>
    <cellStyle name="Comma 2 2 4 2 6 2" xfId="12583" xr:uid="{3E7A2295-3F94-4BAF-86F1-506F346C5AF7}"/>
    <cellStyle name="Comma 2 2 4 2 6 2 2" xfId="30693" xr:uid="{7797824B-4A48-4183-9682-7792E8792DD4}"/>
    <cellStyle name="Comma 2 2 4 2 6 3" xfId="21640" xr:uid="{22CEF40D-955E-4B9A-BE7F-C43E607BE2DA}"/>
    <cellStyle name="Comma 2 2 4 2 7" xfId="6544" xr:uid="{47EF6FC0-B546-4116-ACE6-8FB473F0169D}"/>
    <cellStyle name="Comma 2 2 4 2 7 2" xfId="15597" xr:uid="{11EBAB9C-8DCD-4E7D-9065-D56A10215CAC}"/>
    <cellStyle name="Comma 2 2 4 2 7 2 2" xfId="33707" xr:uid="{CB88AB9C-C707-48CF-A72A-383717098E68}"/>
    <cellStyle name="Comma 2 2 4 2 7 3" xfId="24654" xr:uid="{A09FB07B-ACA3-4677-8B1F-92EB53EAF995}"/>
    <cellStyle name="Comma 2 2 4 2 8" xfId="9564" xr:uid="{F736354B-EB30-45F5-914F-4BAC74574C62}"/>
    <cellStyle name="Comma 2 2 4 2 8 2" xfId="27674" xr:uid="{D32AB8EF-D275-4EF5-8BE0-C63AFA0BC3C4}"/>
    <cellStyle name="Comma 2 2 4 2 9" xfId="18621" xr:uid="{6985EB75-DDE2-4911-B933-1CAD58D55E23}"/>
    <cellStyle name="Comma 2 2 4 3" xfId="738" xr:uid="{16AB29D8-A508-4500-BE3A-6B192CF6BDE5}"/>
    <cellStyle name="Comma 2 2 4 3 2" xfId="1742" xr:uid="{D4F328AC-5BDD-4C98-B0AF-3FA87A7364B8}"/>
    <cellStyle name="Comma 2 2 4 3 2 2" xfId="4821" xr:uid="{8521A4A4-3E2C-4060-A679-2263A3128A50}"/>
    <cellStyle name="Comma 2 2 4 3 2 2 2" xfId="13874" xr:uid="{7ABA6565-846E-4FE6-B3CE-7A80FAE4BD61}"/>
    <cellStyle name="Comma 2 2 4 3 2 2 2 2" xfId="31984" xr:uid="{CD1DFCCD-8DEF-46DF-93AD-3D1B20598C65}"/>
    <cellStyle name="Comma 2 2 4 3 2 2 3" xfId="22931" xr:uid="{8D8C0C69-9A4D-43FF-B071-0870DFAA95F2}"/>
    <cellStyle name="Comma 2 2 4 3 2 3" xfId="7835" xr:uid="{595CA984-00CB-4CD6-A92C-E669AA195F22}"/>
    <cellStyle name="Comma 2 2 4 3 2 3 2" xfId="16888" xr:uid="{A04A29BB-017C-4F4F-BDEC-FEAD046B7F9D}"/>
    <cellStyle name="Comma 2 2 4 3 2 3 2 2" xfId="34998" xr:uid="{2DC1D282-6A34-48B9-BF5B-074EB15F9748}"/>
    <cellStyle name="Comma 2 2 4 3 2 3 3" xfId="25945" xr:uid="{64A66A88-FBCB-4BCA-AE1F-5F06D2709C1A}"/>
    <cellStyle name="Comma 2 2 4 3 2 4" xfId="10856" xr:uid="{779A9750-2237-4FB4-80F4-1F2487834E49}"/>
    <cellStyle name="Comma 2 2 4 3 2 4 2" xfId="28966" xr:uid="{80B9A6D9-1F75-4ADE-8D56-7B90F7F1B0D8}"/>
    <cellStyle name="Comma 2 2 4 3 2 5" xfId="19913" xr:uid="{13DB7945-EF98-4688-BCFD-8465F0F34EBD}"/>
    <cellStyle name="Comma 2 2 4 3 3" xfId="2746" xr:uid="{9B5A86AF-EFA4-442A-BA9E-001AC7C4C289}"/>
    <cellStyle name="Comma 2 2 4 3 3 2" xfId="5825" xr:uid="{93BF4EF0-8A2E-4A37-BB0D-8ED2AADBF664}"/>
    <cellStyle name="Comma 2 2 4 3 3 2 2" xfId="14878" xr:uid="{BD03E06E-3489-4C0F-AB8E-5EE223F78C3D}"/>
    <cellStyle name="Comma 2 2 4 3 3 2 2 2" xfId="32988" xr:uid="{3A50AE04-DB6C-44B0-823A-12BE71CB3833}"/>
    <cellStyle name="Comma 2 2 4 3 3 2 3" xfId="23935" xr:uid="{41492A71-6E41-4516-9159-EC7CEFEFBD54}"/>
    <cellStyle name="Comma 2 2 4 3 3 3" xfId="8839" xr:uid="{7CA0570A-6378-4276-92F5-4B4C06234C67}"/>
    <cellStyle name="Comma 2 2 4 3 3 3 2" xfId="17892" xr:uid="{36C25352-A6D3-421E-839C-475CC36BE1A1}"/>
    <cellStyle name="Comma 2 2 4 3 3 3 2 2" xfId="36002" xr:uid="{AB5F78D0-7FEE-47F8-9188-A98B7CBA842D}"/>
    <cellStyle name="Comma 2 2 4 3 3 3 3" xfId="26949" xr:uid="{D52DA28F-F6B4-44F0-A268-1CD5B13B4C94}"/>
    <cellStyle name="Comma 2 2 4 3 3 4" xfId="11860" xr:uid="{81B9B7A1-90B4-4DA9-ADB4-85E2A771BF58}"/>
    <cellStyle name="Comma 2 2 4 3 3 4 2" xfId="29970" xr:uid="{D5B50FD2-367F-4DE7-9D92-656A1337A481}"/>
    <cellStyle name="Comma 2 2 4 3 3 5" xfId="20917" xr:uid="{DECD8BC7-B7B0-4AB5-97A4-7769E732DD83}"/>
    <cellStyle name="Comma 2 2 4 3 4" xfId="3817" xr:uid="{B69AB9FE-61C1-41A5-A4F8-5E6116C01ADC}"/>
    <cellStyle name="Comma 2 2 4 3 4 2" xfId="12870" xr:uid="{BD749B0F-28B3-4B4E-9DED-35B26F162327}"/>
    <cellStyle name="Comma 2 2 4 3 4 2 2" xfId="30980" xr:uid="{DAA47932-1E0C-423F-B294-9CD6A925114A}"/>
    <cellStyle name="Comma 2 2 4 3 4 3" xfId="21927" xr:uid="{D77E4BA9-E5CC-49C5-AB1B-E11D41491E1D}"/>
    <cellStyle name="Comma 2 2 4 3 5" xfId="6831" xr:uid="{9C34EF58-C127-45AD-83F0-5EFE591C92A1}"/>
    <cellStyle name="Comma 2 2 4 3 5 2" xfId="15884" xr:uid="{916F8C02-D8C7-4E71-A88B-378726A1769E}"/>
    <cellStyle name="Comma 2 2 4 3 5 2 2" xfId="33994" xr:uid="{46886077-81F3-4B3F-B543-FE8A7413715B}"/>
    <cellStyle name="Comma 2 2 4 3 5 3" xfId="24941" xr:uid="{A45EA6D5-99D8-4795-9CB3-BFCDB2474931}"/>
    <cellStyle name="Comma 2 2 4 3 6" xfId="9852" xr:uid="{492E6032-21E5-47AF-831B-50D3DEE9F2EF}"/>
    <cellStyle name="Comma 2 2 4 3 6 2" xfId="27962" xr:uid="{6BDF6EA6-3653-49B5-B547-F168D520D0C5}"/>
    <cellStyle name="Comma 2 2 4 3 7" xfId="18909" xr:uid="{66E9A756-A169-4A03-B2E8-5468FF8F718A}"/>
    <cellStyle name="Comma 2 2 4 4" xfId="739" xr:uid="{0DC6E872-6AB7-43C7-8809-C1243CC6B262}"/>
    <cellStyle name="Comma 2 2 4 4 2" xfId="1743" xr:uid="{F2650C40-4CEF-47DC-A3FA-01F48303FAED}"/>
    <cellStyle name="Comma 2 2 4 4 2 2" xfId="4822" xr:uid="{2314ED96-277F-4BC4-ACA0-BDE22BA6B6AC}"/>
    <cellStyle name="Comma 2 2 4 4 2 2 2" xfId="13875" xr:uid="{3A8F9F53-2127-4125-9853-EDE2FCCBAC9A}"/>
    <cellStyle name="Comma 2 2 4 4 2 2 2 2" xfId="31985" xr:uid="{A9E2A27E-66A7-4DC6-B3F0-640BE97DE70C}"/>
    <cellStyle name="Comma 2 2 4 4 2 2 3" xfId="22932" xr:uid="{82E19B51-9F72-4553-9C08-68B02674839E}"/>
    <cellStyle name="Comma 2 2 4 4 2 3" xfId="7836" xr:uid="{E1E7AEDB-1B16-4451-AFC2-45C09E289F7F}"/>
    <cellStyle name="Comma 2 2 4 4 2 3 2" xfId="16889" xr:uid="{CA62F3DA-0F59-463A-9987-E32E40DA0EF8}"/>
    <cellStyle name="Comma 2 2 4 4 2 3 2 2" xfId="34999" xr:uid="{051E2D51-15DF-483D-B866-5988C9F28E23}"/>
    <cellStyle name="Comma 2 2 4 4 2 3 3" xfId="25946" xr:uid="{EC312C8E-9750-4636-86BA-EEA631C7A9E7}"/>
    <cellStyle name="Comma 2 2 4 4 2 4" xfId="10857" xr:uid="{B4395C70-F448-4A91-8E45-90B597141B74}"/>
    <cellStyle name="Comma 2 2 4 4 2 4 2" xfId="28967" xr:uid="{AD6CA024-793B-4EB5-93DB-3CBB72BDF033}"/>
    <cellStyle name="Comma 2 2 4 4 2 5" xfId="19914" xr:uid="{9BFC886C-2E64-496E-854C-70536A8F5152}"/>
    <cellStyle name="Comma 2 2 4 4 3" xfId="2747" xr:uid="{766FB12E-4060-484B-9884-72D2AC1E282F}"/>
    <cellStyle name="Comma 2 2 4 4 3 2" xfId="5826" xr:uid="{39B6284F-98C9-47A0-A296-AC5A3D000729}"/>
    <cellStyle name="Comma 2 2 4 4 3 2 2" xfId="14879" xr:uid="{C9C95252-3B09-43CE-B37C-A02E5909AD4D}"/>
    <cellStyle name="Comma 2 2 4 4 3 2 2 2" xfId="32989" xr:uid="{41B988AD-7B51-4363-A487-3F327AC17617}"/>
    <cellStyle name="Comma 2 2 4 4 3 2 3" xfId="23936" xr:uid="{ED729345-01E8-46CB-B2B3-61E90DC62F27}"/>
    <cellStyle name="Comma 2 2 4 4 3 3" xfId="8840" xr:uid="{30B87EF7-DAB5-4BBF-A0EE-AAB32EEB84B7}"/>
    <cellStyle name="Comma 2 2 4 4 3 3 2" xfId="17893" xr:uid="{2C8ECF7B-A48F-477A-82FD-8C1519CC4F79}"/>
    <cellStyle name="Comma 2 2 4 4 3 3 2 2" xfId="36003" xr:uid="{33B13C7B-B3AB-448A-A603-8BF3DF60AAE4}"/>
    <cellStyle name="Comma 2 2 4 4 3 3 3" xfId="26950" xr:uid="{5F242A5B-84A9-45E0-898B-77C5D1C564B1}"/>
    <cellStyle name="Comma 2 2 4 4 3 4" xfId="11861" xr:uid="{EB9C1F14-C040-48B3-A5A6-AA19E9BBE995}"/>
    <cellStyle name="Comma 2 2 4 4 3 4 2" xfId="29971" xr:uid="{AAE06728-F142-4753-9B9A-817FEB26E8A5}"/>
    <cellStyle name="Comma 2 2 4 4 3 5" xfId="20918" xr:uid="{084B7016-E6C5-4F4A-A09A-B522EE8485CD}"/>
    <cellStyle name="Comma 2 2 4 4 4" xfId="3818" xr:uid="{00D74154-C2CC-412D-96FB-9BBC382E6A7B}"/>
    <cellStyle name="Comma 2 2 4 4 4 2" xfId="12871" xr:uid="{171A2F80-61BD-4A9F-950E-6D8767F50EF3}"/>
    <cellStyle name="Comma 2 2 4 4 4 2 2" xfId="30981" xr:uid="{7C070388-3513-46A3-A0AC-0A87EA7C8E48}"/>
    <cellStyle name="Comma 2 2 4 4 4 3" xfId="21928" xr:uid="{B8AC2DE0-ADBA-41D2-B1D1-8BF37D8EB199}"/>
    <cellStyle name="Comma 2 2 4 4 5" xfId="6832" xr:uid="{447E43EE-9BDC-4C69-B25D-7D7DF4AE5840}"/>
    <cellStyle name="Comma 2 2 4 4 5 2" xfId="15885" xr:uid="{5D074EC7-A9C2-4D33-B9E9-6923B61D54DC}"/>
    <cellStyle name="Comma 2 2 4 4 5 2 2" xfId="33995" xr:uid="{3894546D-5CBA-4F22-B6ED-551C3F098097}"/>
    <cellStyle name="Comma 2 2 4 4 5 3" xfId="24942" xr:uid="{506FDD2D-401E-45A2-B79B-42ECF2313D40}"/>
    <cellStyle name="Comma 2 2 4 4 6" xfId="9853" xr:uid="{67BE17EB-132F-47B3-89D8-911D412823D3}"/>
    <cellStyle name="Comma 2 2 4 4 6 2" xfId="27963" xr:uid="{D6D41049-00E9-43C9-A7F7-02C3D8DBC2DE}"/>
    <cellStyle name="Comma 2 2 4 4 7" xfId="18910" xr:uid="{BCF5AC42-AD29-472C-824C-FCE87B99EC64}"/>
    <cellStyle name="Comma 2 2 4 5" xfId="1285" xr:uid="{C5DDA8E7-479C-4FF7-B016-B337DAF15B11}"/>
    <cellStyle name="Comma 2 2 4 5 2" xfId="4364" xr:uid="{BEF18377-84CA-462F-BBDB-4DEC00B880B4}"/>
    <cellStyle name="Comma 2 2 4 5 2 2" xfId="13417" xr:uid="{D1A6CDE0-FD73-49DC-AFE5-CE636C5CB523}"/>
    <cellStyle name="Comma 2 2 4 5 2 2 2" xfId="31527" xr:uid="{E29D20BB-B035-487C-B004-397D9EBA6C67}"/>
    <cellStyle name="Comma 2 2 4 5 2 3" xfId="22474" xr:uid="{9788EEB7-D0E4-4283-B4FD-65391126BE2E}"/>
    <cellStyle name="Comma 2 2 4 5 3" xfId="7378" xr:uid="{A872319B-DCF3-4D16-9883-451108F933D5}"/>
    <cellStyle name="Comma 2 2 4 5 3 2" xfId="16431" xr:uid="{03B13BAB-FB25-4233-9DF1-7631AACA3590}"/>
    <cellStyle name="Comma 2 2 4 5 3 2 2" xfId="34541" xr:uid="{345F8D6D-E284-47D4-BE3C-F99F7A62526B}"/>
    <cellStyle name="Comma 2 2 4 5 3 3" xfId="25488" xr:uid="{5A2DD22E-07A7-45A9-99C0-439F018CA195}"/>
    <cellStyle name="Comma 2 2 4 5 4" xfId="10399" xr:uid="{BAF791D3-EE62-4DD7-B13E-C7A10D294894}"/>
    <cellStyle name="Comma 2 2 4 5 4 2" xfId="28509" xr:uid="{1911728C-51F8-41F7-8968-626FFF3CCEC2}"/>
    <cellStyle name="Comma 2 2 4 5 5" xfId="19456" xr:uid="{94B2F98D-D1FD-4449-AE14-BFEE576C984A}"/>
    <cellStyle name="Comma 2 2 4 6" xfId="2289" xr:uid="{36B7829A-D582-45DE-8BBB-A1D7C38A9C8C}"/>
    <cellStyle name="Comma 2 2 4 6 2" xfId="5368" xr:uid="{5A335B94-6016-4937-9320-34D13553BA9B}"/>
    <cellStyle name="Comma 2 2 4 6 2 2" xfId="14421" xr:uid="{F9BC13B6-1F8D-48A7-B849-89F89EB61411}"/>
    <cellStyle name="Comma 2 2 4 6 2 2 2" xfId="32531" xr:uid="{3C4B7D4F-65CD-4EE1-97C5-2281DA461124}"/>
    <cellStyle name="Comma 2 2 4 6 2 3" xfId="23478" xr:uid="{32685D11-FE05-4474-887E-9483FD872EBF}"/>
    <cellStyle name="Comma 2 2 4 6 3" xfId="8382" xr:uid="{90323A4C-808C-4CDF-A568-12406F1BDC69}"/>
    <cellStyle name="Comma 2 2 4 6 3 2" xfId="17435" xr:uid="{0A90D358-8AC0-4ADB-BC42-19C8D7BAE57E}"/>
    <cellStyle name="Comma 2 2 4 6 3 2 2" xfId="35545" xr:uid="{F60046C9-7F5A-4BB8-8E53-2BE00A2C2C18}"/>
    <cellStyle name="Comma 2 2 4 6 3 3" xfId="26492" xr:uid="{4ED42686-6CB2-4D5F-8D31-37FED0001D81}"/>
    <cellStyle name="Comma 2 2 4 6 4" xfId="11403" xr:uid="{AA589674-5C2E-4DCE-B07D-5D5CB974D5DD}"/>
    <cellStyle name="Comma 2 2 4 6 4 2" xfId="29513" xr:uid="{AA4B3566-A652-4B82-941A-600E9D24F6A5}"/>
    <cellStyle name="Comma 2 2 4 6 5" xfId="20460" xr:uid="{520A6B07-9870-47CD-9D49-52696BA50A16}"/>
    <cellStyle name="Comma 2 2 4 7" xfId="3358" xr:uid="{6BFCFEAB-A5FB-40D8-B943-51CE6E081AF0}"/>
    <cellStyle name="Comma 2 2 4 7 2" xfId="12411" xr:uid="{69689822-6A73-49F3-B278-860B57F6CFAD}"/>
    <cellStyle name="Comma 2 2 4 7 2 2" xfId="30521" xr:uid="{97BCFAE0-A51D-484C-809E-B81FCD05C84E}"/>
    <cellStyle name="Comma 2 2 4 7 3" xfId="21468" xr:uid="{868C2D7E-496C-4864-809B-4DDA05441602}"/>
    <cellStyle name="Comma 2 2 4 8" xfId="6372" xr:uid="{CC315F9B-C7C3-458D-9506-AC6E8BC6ED74}"/>
    <cellStyle name="Comma 2 2 4 8 2" xfId="15425" xr:uid="{87856037-A6D7-4606-893C-8B01D45F383D}"/>
    <cellStyle name="Comma 2 2 4 8 2 2" xfId="33535" xr:uid="{76D315BE-33A0-46A7-939E-D032DB0E94E3}"/>
    <cellStyle name="Comma 2 2 4 8 3" xfId="24482" xr:uid="{52A66EBF-754F-4C6C-BD3F-CE74E910A6CF}"/>
    <cellStyle name="Comma 2 2 4 9" xfId="9392" xr:uid="{F4017620-3A03-4EBE-AC42-B0410F16CA60}"/>
    <cellStyle name="Comma 2 2 4 9 2" xfId="27502" xr:uid="{01A62399-04EA-42FC-9B2F-620F334B0279}"/>
    <cellStyle name="Comma 2 2 5" xfId="186" xr:uid="{08BA41DC-9371-4912-A828-DC1904676001}"/>
    <cellStyle name="Comma 2 2 5 10" xfId="18486" xr:uid="{6F050EBF-FDB4-4860-8724-E9B52FF8154D}"/>
    <cellStyle name="Comma 2 2 5 2" xfId="484" xr:uid="{A94784F5-C9AD-4B4E-B367-B6D8113656F1}"/>
    <cellStyle name="Comma 2 2 5 2 2" xfId="740" xr:uid="{49F42D27-0625-4AE7-B91C-C1256F5D2B32}"/>
    <cellStyle name="Comma 2 2 5 2 2 2" xfId="1744" xr:uid="{7537CC17-68B9-4E6E-BF4B-14681DADC621}"/>
    <cellStyle name="Comma 2 2 5 2 2 2 2" xfId="4823" xr:uid="{436FF125-9F25-499F-9C68-053326CADEF5}"/>
    <cellStyle name="Comma 2 2 5 2 2 2 2 2" xfId="13876" xr:uid="{915A6F99-FF60-4CD4-A5E6-D96386346863}"/>
    <cellStyle name="Comma 2 2 5 2 2 2 2 2 2" xfId="31986" xr:uid="{899BDFBA-4671-4DB4-9C35-A469F0308D47}"/>
    <cellStyle name="Comma 2 2 5 2 2 2 2 3" xfId="22933" xr:uid="{7B056798-9146-4B19-A0D1-E367593520A5}"/>
    <cellStyle name="Comma 2 2 5 2 2 2 3" xfId="7837" xr:uid="{583F43C4-42D6-4FB1-98EE-1CAD138784AB}"/>
    <cellStyle name="Comma 2 2 5 2 2 2 3 2" xfId="16890" xr:uid="{E2E58E8E-413C-409F-A010-898987A6DEF6}"/>
    <cellStyle name="Comma 2 2 5 2 2 2 3 2 2" xfId="35000" xr:uid="{B732685D-99C0-4073-B202-490FAC8DDA05}"/>
    <cellStyle name="Comma 2 2 5 2 2 2 3 3" xfId="25947" xr:uid="{2F8487F7-A67F-4415-AD87-3AD7A3DF0CF5}"/>
    <cellStyle name="Comma 2 2 5 2 2 2 4" xfId="10858" xr:uid="{A8716F4E-1C9A-47D8-936B-1F282DAE6AD5}"/>
    <cellStyle name="Comma 2 2 5 2 2 2 4 2" xfId="28968" xr:uid="{48384588-BB27-4D1F-BE02-1CCA2B0D02F0}"/>
    <cellStyle name="Comma 2 2 5 2 2 2 5" xfId="19915" xr:uid="{DECD80BA-DC32-4803-9B83-59B5D425E3BF}"/>
    <cellStyle name="Comma 2 2 5 2 2 3" xfId="2748" xr:uid="{F82C5E47-DAF6-4874-BAEE-2FD726B2F05F}"/>
    <cellStyle name="Comma 2 2 5 2 2 3 2" xfId="5827" xr:uid="{FC7CDB70-3EDD-41AF-AE5C-36F08CD372EA}"/>
    <cellStyle name="Comma 2 2 5 2 2 3 2 2" xfId="14880" xr:uid="{F7BEE429-15B2-49ED-92EC-8BBEE23975D1}"/>
    <cellStyle name="Comma 2 2 5 2 2 3 2 2 2" xfId="32990" xr:uid="{AE3520C2-3803-43CF-A869-45C60BDDF666}"/>
    <cellStyle name="Comma 2 2 5 2 2 3 2 3" xfId="23937" xr:uid="{8397C4D0-CDC1-4EF9-BA1E-72007EBC2D2C}"/>
    <cellStyle name="Comma 2 2 5 2 2 3 3" xfId="8841" xr:uid="{47942669-070A-4059-9F70-95DF4551F58F}"/>
    <cellStyle name="Comma 2 2 5 2 2 3 3 2" xfId="17894" xr:uid="{62D935B4-B1C3-466B-ABA2-E4D45797BDEC}"/>
    <cellStyle name="Comma 2 2 5 2 2 3 3 2 2" xfId="36004" xr:uid="{6B03981E-5767-40E6-BD87-0A09CCACFE12}"/>
    <cellStyle name="Comma 2 2 5 2 2 3 3 3" xfId="26951" xr:uid="{0F08C796-5937-476E-B9E3-D994C48883DF}"/>
    <cellStyle name="Comma 2 2 5 2 2 3 4" xfId="11862" xr:uid="{A3195B33-1620-4478-BD45-D704542176BC}"/>
    <cellStyle name="Comma 2 2 5 2 2 3 4 2" xfId="29972" xr:uid="{73ED5AC1-2408-421F-99C3-0ED0DA258D1A}"/>
    <cellStyle name="Comma 2 2 5 2 2 3 5" xfId="20919" xr:uid="{ADCDE5DA-0FFD-405B-8D08-CFBC18ACD0F4}"/>
    <cellStyle name="Comma 2 2 5 2 2 4" xfId="3819" xr:uid="{82085C76-B095-4A57-B550-6290E460F8DD}"/>
    <cellStyle name="Comma 2 2 5 2 2 4 2" xfId="12872" xr:uid="{6D147D1B-1784-4C38-9C2F-02D9B5F0C3FB}"/>
    <cellStyle name="Comma 2 2 5 2 2 4 2 2" xfId="30982" xr:uid="{18F0A46C-4ED9-4A72-BBFB-FE8C13B2A759}"/>
    <cellStyle name="Comma 2 2 5 2 2 4 3" xfId="21929" xr:uid="{092961A9-3572-43D3-936A-305005A770B6}"/>
    <cellStyle name="Comma 2 2 5 2 2 5" xfId="6833" xr:uid="{94E2A924-F71D-4AE5-8DC1-08BD2AEF8DEF}"/>
    <cellStyle name="Comma 2 2 5 2 2 5 2" xfId="15886" xr:uid="{CCF9D164-4480-4355-B277-A2F6383E177D}"/>
    <cellStyle name="Comma 2 2 5 2 2 5 2 2" xfId="33996" xr:uid="{11B18FE4-E777-4C90-A569-EB94238C13B7}"/>
    <cellStyle name="Comma 2 2 5 2 2 5 3" xfId="24943" xr:uid="{0590090F-5EA5-4E34-B16A-030AA6D88D5F}"/>
    <cellStyle name="Comma 2 2 5 2 2 6" xfId="9854" xr:uid="{DB3812BC-490E-46FE-A604-8D21B126538E}"/>
    <cellStyle name="Comma 2 2 5 2 2 6 2" xfId="27964" xr:uid="{906EC563-B5A9-4B34-AC0A-D015914EEC7F}"/>
    <cellStyle name="Comma 2 2 5 2 2 7" xfId="18911" xr:uid="{CC438D33-B12A-424A-82A6-7680C4046F42}"/>
    <cellStyle name="Comma 2 2 5 2 3" xfId="741" xr:uid="{1F91D2C0-7ACD-44E2-B8E2-9652AEB840F2}"/>
    <cellStyle name="Comma 2 2 5 2 3 2" xfId="1745" xr:uid="{821405FF-EE75-4AF5-AD8D-68D5A63045B2}"/>
    <cellStyle name="Comma 2 2 5 2 3 2 2" xfId="4824" xr:uid="{B758F897-0F81-409D-8C21-9274254A493E}"/>
    <cellStyle name="Comma 2 2 5 2 3 2 2 2" xfId="13877" xr:uid="{D0E4A640-2502-4F47-B43D-EAE46280C730}"/>
    <cellStyle name="Comma 2 2 5 2 3 2 2 2 2" xfId="31987" xr:uid="{90418D1A-3477-4AB4-AD85-EA89FEFE17E3}"/>
    <cellStyle name="Comma 2 2 5 2 3 2 2 3" xfId="22934" xr:uid="{FA6E3CB0-890C-430B-86F6-87A8F6BA20C3}"/>
    <cellStyle name="Comma 2 2 5 2 3 2 3" xfId="7838" xr:uid="{805EC208-A5A7-4CA3-9AB3-79E0B5D89501}"/>
    <cellStyle name="Comma 2 2 5 2 3 2 3 2" xfId="16891" xr:uid="{DB3355C1-A085-4BE4-99AC-AB2E0F83DCCC}"/>
    <cellStyle name="Comma 2 2 5 2 3 2 3 2 2" xfId="35001" xr:uid="{CDA90E63-4612-4120-9D26-6345CB71CFF6}"/>
    <cellStyle name="Comma 2 2 5 2 3 2 3 3" xfId="25948" xr:uid="{35795C67-563A-4657-A6EA-32FDD776CBC2}"/>
    <cellStyle name="Comma 2 2 5 2 3 2 4" xfId="10859" xr:uid="{B6F12609-0396-44A6-8B73-EF47901810AE}"/>
    <cellStyle name="Comma 2 2 5 2 3 2 4 2" xfId="28969" xr:uid="{A56204BF-3166-454E-8B7E-3BFEB4F208F5}"/>
    <cellStyle name="Comma 2 2 5 2 3 2 5" xfId="19916" xr:uid="{B830B813-BB24-40A0-AF8C-D564A1B14C61}"/>
    <cellStyle name="Comma 2 2 5 2 3 3" xfId="2749" xr:uid="{10BE2897-1767-45F2-B00D-D2508AE29FB0}"/>
    <cellStyle name="Comma 2 2 5 2 3 3 2" xfId="5828" xr:uid="{3031A479-F07C-4A95-A96D-2732A610E866}"/>
    <cellStyle name="Comma 2 2 5 2 3 3 2 2" xfId="14881" xr:uid="{2965B30D-24E6-40F3-AE2A-66CDF454D134}"/>
    <cellStyle name="Comma 2 2 5 2 3 3 2 2 2" xfId="32991" xr:uid="{4B92F7A3-2105-48FA-A113-1B90E9DCED1E}"/>
    <cellStyle name="Comma 2 2 5 2 3 3 2 3" xfId="23938" xr:uid="{E46B2B47-95F8-4848-AB66-289BFEE02BCE}"/>
    <cellStyle name="Comma 2 2 5 2 3 3 3" xfId="8842" xr:uid="{E1E34416-62D9-4CAF-8D38-C209CF48CEF0}"/>
    <cellStyle name="Comma 2 2 5 2 3 3 3 2" xfId="17895" xr:uid="{BC70A4C2-6366-479C-AB38-EAB416750A17}"/>
    <cellStyle name="Comma 2 2 5 2 3 3 3 2 2" xfId="36005" xr:uid="{4D234CB4-C7C4-4D93-9751-F3FAFA429B28}"/>
    <cellStyle name="Comma 2 2 5 2 3 3 3 3" xfId="26952" xr:uid="{373C96D1-0EC9-4BD5-864D-4BBE062104D5}"/>
    <cellStyle name="Comma 2 2 5 2 3 3 4" xfId="11863" xr:uid="{AAB2B594-A725-43FA-A052-A720CCE93DC2}"/>
    <cellStyle name="Comma 2 2 5 2 3 3 4 2" xfId="29973" xr:uid="{750BD2DC-F150-440E-B555-0321D507363C}"/>
    <cellStyle name="Comma 2 2 5 2 3 3 5" xfId="20920" xr:uid="{33C8EAC8-BA8B-4418-8589-098CE9224EAD}"/>
    <cellStyle name="Comma 2 2 5 2 3 4" xfId="3820" xr:uid="{D1E6739D-38CE-46C2-9790-029F07A94435}"/>
    <cellStyle name="Comma 2 2 5 2 3 4 2" xfId="12873" xr:uid="{ED3D9A81-439A-461B-A8C4-7FE016951EA5}"/>
    <cellStyle name="Comma 2 2 5 2 3 4 2 2" xfId="30983" xr:uid="{9918DB1E-A261-479E-9DC1-9BFE55C93647}"/>
    <cellStyle name="Comma 2 2 5 2 3 4 3" xfId="21930" xr:uid="{0E54C34D-C37F-475E-AC8D-BCB4FF921EC3}"/>
    <cellStyle name="Comma 2 2 5 2 3 5" xfId="6834" xr:uid="{68CAA125-6BB3-4DCA-B175-C59E23D1E48A}"/>
    <cellStyle name="Comma 2 2 5 2 3 5 2" xfId="15887" xr:uid="{3783C4D8-B912-42DC-819B-1D87CA1435C1}"/>
    <cellStyle name="Comma 2 2 5 2 3 5 2 2" xfId="33997" xr:uid="{C0FF5508-FB76-4F10-86C3-3E3F55BCDF3C}"/>
    <cellStyle name="Comma 2 2 5 2 3 5 3" xfId="24944" xr:uid="{50E942CA-9932-4DB7-9F7E-615A13C3601A}"/>
    <cellStyle name="Comma 2 2 5 2 3 6" xfId="9855" xr:uid="{2B501BCA-2597-406D-BBD9-D17F9F2C34CB}"/>
    <cellStyle name="Comma 2 2 5 2 3 6 2" xfId="27965" xr:uid="{48B907F9-057C-4EF8-A788-26F35A8F9D37}"/>
    <cellStyle name="Comma 2 2 5 2 3 7" xfId="18912" xr:uid="{E1870BE6-5316-498D-A01D-D6E34CBB9B0B}"/>
    <cellStyle name="Comma 2 2 5 2 4" xfId="1493" xr:uid="{58306B8E-CBA4-49D5-95BE-7BCF47EE6835}"/>
    <cellStyle name="Comma 2 2 5 2 4 2" xfId="4572" xr:uid="{34D1C747-1C77-44BB-9F2D-11F5904771B9}"/>
    <cellStyle name="Comma 2 2 5 2 4 2 2" xfId="13625" xr:uid="{97F085B9-462F-4DA7-ABD1-DF1042276CF4}"/>
    <cellStyle name="Comma 2 2 5 2 4 2 2 2" xfId="31735" xr:uid="{4B0B14BC-86A0-4593-8AE9-EF364EB2A252}"/>
    <cellStyle name="Comma 2 2 5 2 4 2 3" xfId="22682" xr:uid="{AD0F6C41-E1D9-45DD-B923-4D4C0950C059}"/>
    <cellStyle name="Comma 2 2 5 2 4 3" xfId="7586" xr:uid="{C4FF22C3-3415-43B5-8DE8-5F84780D6B61}"/>
    <cellStyle name="Comma 2 2 5 2 4 3 2" xfId="16639" xr:uid="{238BBF51-FECB-42EC-BA8D-3A8AC443600D}"/>
    <cellStyle name="Comma 2 2 5 2 4 3 2 2" xfId="34749" xr:uid="{A74532F7-6EB8-45EC-AFE7-E20221BAF700}"/>
    <cellStyle name="Comma 2 2 5 2 4 3 3" xfId="25696" xr:uid="{62A6827A-3391-469E-876D-C3B9C9FE4A49}"/>
    <cellStyle name="Comma 2 2 5 2 4 4" xfId="10607" xr:uid="{F3803F51-88D3-4715-B9E5-0E592144C6D4}"/>
    <cellStyle name="Comma 2 2 5 2 4 4 2" xfId="28717" xr:uid="{4BFFE0A5-9DD8-4094-8243-F1C084DBDB5E}"/>
    <cellStyle name="Comma 2 2 5 2 4 5" xfId="19664" xr:uid="{10B161CB-5779-4C4C-BDD2-4276B7DC6B3E}"/>
    <cellStyle name="Comma 2 2 5 2 5" xfId="2497" xr:uid="{C21D115C-7E98-4CE0-866B-5C8270AFC573}"/>
    <cellStyle name="Comma 2 2 5 2 5 2" xfId="5576" xr:uid="{523790E1-4C87-4474-9C9B-37596095028C}"/>
    <cellStyle name="Comma 2 2 5 2 5 2 2" xfId="14629" xr:uid="{83001ABA-C15A-4931-AA00-D49275703B56}"/>
    <cellStyle name="Comma 2 2 5 2 5 2 2 2" xfId="32739" xr:uid="{0C2D7506-2219-4D0A-B0E6-01FECC267C57}"/>
    <cellStyle name="Comma 2 2 5 2 5 2 3" xfId="23686" xr:uid="{08112C09-D083-4ACD-A8ED-3DB7F6FD2AE0}"/>
    <cellStyle name="Comma 2 2 5 2 5 3" xfId="8590" xr:uid="{2B7C2F18-3C29-42F1-99E3-5A1F914C7346}"/>
    <cellStyle name="Comma 2 2 5 2 5 3 2" xfId="17643" xr:uid="{4003F460-B0EF-4399-8ECE-53D548AC178F}"/>
    <cellStyle name="Comma 2 2 5 2 5 3 2 2" xfId="35753" xr:uid="{7A475101-02A7-4B13-8511-5273ECDEA8F9}"/>
    <cellStyle name="Comma 2 2 5 2 5 3 3" xfId="26700" xr:uid="{A01A343F-7B3D-411D-A4E3-560E82F4D555}"/>
    <cellStyle name="Comma 2 2 5 2 5 4" xfId="11611" xr:uid="{E37014F4-812D-47FD-AD63-B70526E24639}"/>
    <cellStyle name="Comma 2 2 5 2 5 4 2" xfId="29721" xr:uid="{0280B210-E7EE-4D51-B0E9-B9ECC50E6DD4}"/>
    <cellStyle name="Comma 2 2 5 2 5 5" xfId="20668" xr:uid="{E1CAFE40-3090-49A3-A30F-F1BB18CBDCFB}"/>
    <cellStyle name="Comma 2 2 5 2 6" xfId="3567" xr:uid="{3E2D382E-FBA5-4D96-BC20-350EA3EECE10}"/>
    <cellStyle name="Comma 2 2 5 2 6 2" xfId="12620" xr:uid="{54062864-798B-4111-8B61-CC39336EFF42}"/>
    <cellStyle name="Comma 2 2 5 2 6 2 2" xfId="30730" xr:uid="{74967FC6-DAE3-46A3-9DC3-932083D101A1}"/>
    <cellStyle name="Comma 2 2 5 2 6 3" xfId="21677" xr:uid="{FC3EAA58-90F2-45F3-BEC4-7F71A01152C9}"/>
    <cellStyle name="Comma 2 2 5 2 7" xfId="6581" xr:uid="{D52AA1ED-EB85-49D8-9E15-82816B6014FA}"/>
    <cellStyle name="Comma 2 2 5 2 7 2" xfId="15634" xr:uid="{5CC5DEDA-0E1E-4B03-B2AE-9124185F11E7}"/>
    <cellStyle name="Comma 2 2 5 2 7 2 2" xfId="33744" xr:uid="{A510101F-CE1E-49D5-81D3-8A80FEC32F33}"/>
    <cellStyle name="Comma 2 2 5 2 7 3" xfId="24691" xr:uid="{5594A502-FBE6-47F4-BDA2-01773E499A4A}"/>
    <cellStyle name="Comma 2 2 5 2 8" xfId="9601" xr:uid="{CF8282CE-AA84-4633-A8CF-834591FCF7A3}"/>
    <cellStyle name="Comma 2 2 5 2 8 2" xfId="27711" xr:uid="{B3B72309-059A-4C97-A7A5-001D3C9DED84}"/>
    <cellStyle name="Comma 2 2 5 2 9" xfId="18658" xr:uid="{C36C0B16-EDF3-41C8-AA4F-D1A056B2F316}"/>
    <cellStyle name="Comma 2 2 5 3" xfId="742" xr:uid="{DF5574D7-8772-40B9-8631-B50EB0281338}"/>
    <cellStyle name="Comma 2 2 5 3 2" xfId="1746" xr:uid="{BB59EA05-05E0-4FD4-88A8-0EE0AD9F198A}"/>
    <cellStyle name="Comma 2 2 5 3 2 2" xfId="4825" xr:uid="{1A9DFD93-1297-407F-ADF0-C47B17F3368A}"/>
    <cellStyle name="Comma 2 2 5 3 2 2 2" xfId="13878" xr:uid="{558510FE-68CF-4231-A4F1-E2EE81EC4A24}"/>
    <cellStyle name="Comma 2 2 5 3 2 2 2 2" xfId="31988" xr:uid="{57F7506E-23FC-41F9-8AD1-E1C94525B152}"/>
    <cellStyle name="Comma 2 2 5 3 2 2 3" xfId="22935" xr:uid="{4EC34519-2494-4E3D-8A42-938BD249F33B}"/>
    <cellStyle name="Comma 2 2 5 3 2 3" xfId="7839" xr:uid="{AA844177-6FEC-443C-A203-AA8A4DE3CEB7}"/>
    <cellStyle name="Comma 2 2 5 3 2 3 2" xfId="16892" xr:uid="{91FC42E2-DC35-4A34-974D-92E7CDBA44B9}"/>
    <cellStyle name="Comma 2 2 5 3 2 3 2 2" xfId="35002" xr:uid="{1A3510E3-2C25-46C6-A27A-327A00AF747B}"/>
    <cellStyle name="Comma 2 2 5 3 2 3 3" xfId="25949" xr:uid="{724788AB-757E-4BED-82F5-3453CA0B89E0}"/>
    <cellStyle name="Comma 2 2 5 3 2 4" xfId="10860" xr:uid="{25475EBD-A56C-4221-82B8-D1D560E6A2CC}"/>
    <cellStyle name="Comma 2 2 5 3 2 4 2" xfId="28970" xr:uid="{936656FF-A360-441D-AA0F-4C4A2FF7B8E5}"/>
    <cellStyle name="Comma 2 2 5 3 2 5" xfId="19917" xr:uid="{09CD5F62-9434-4F3B-BFC1-50E0C2B6943D}"/>
    <cellStyle name="Comma 2 2 5 3 3" xfId="2750" xr:uid="{0A1CB849-B011-4E0E-AA70-670B7B910C93}"/>
    <cellStyle name="Comma 2 2 5 3 3 2" xfId="5829" xr:uid="{8C9A8096-F61A-469C-8A64-BEC454A481F4}"/>
    <cellStyle name="Comma 2 2 5 3 3 2 2" xfId="14882" xr:uid="{73D3D00A-E06B-4CDF-8A04-0AA25D861C18}"/>
    <cellStyle name="Comma 2 2 5 3 3 2 2 2" xfId="32992" xr:uid="{E545D048-3CE6-4D52-B2F3-5349E7DE91D8}"/>
    <cellStyle name="Comma 2 2 5 3 3 2 3" xfId="23939" xr:uid="{5DE4B2BD-CB46-42AF-9E5F-F4BF5EAEB6E4}"/>
    <cellStyle name="Comma 2 2 5 3 3 3" xfId="8843" xr:uid="{916E75BD-3FD5-4F9E-9B29-5315406B0D7B}"/>
    <cellStyle name="Comma 2 2 5 3 3 3 2" xfId="17896" xr:uid="{2355AA5E-E9F1-488C-9705-BE610DD6B12B}"/>
    <cellStyle name="Comma 2 2 5 3 3 3 2 2" xfId="36006" xr:uid="{907386EB-24D4-4CBF-A2C0-7C115D15A34A}"/>
    <cellStyle name="Comma 2 2 5 3 3 3 3" xfId="26953" xr:uid="{8D591E25-7782-4F14-BA18-992E3CFE7FD1}"/>
    <cellStyle name="Comma 2 2 5 3 3 4" xfId="11864" xr:uid="{8969D877-256B-4859-988C-07821CF6D576}"/>
    <cellStyle name="Comma 2 2 5 3 3 4 2" xfId="29974" xr:uid="{4E0E5A78-C896-4436-9540-88BD0B70D025}"/>
    <cellStyle name="Comma 2 2 5 3 3 5" xfId="20921" xr:uid="{73936C8F-27E5-40D7-96E7-26DD553EBFC0}"/>
    <cellStyle name="Comma 2 2 5 3 4" xfId="3821" xr:uid="{682DBC80-CF84-4AFE-A774-04E329F942FE}"/>
    <cellStyle name="Comma 2 2 5 3 4 2" xfId="12874" xr:uid="{6E49C154-96DA-41D1-BFD5-BC5D13F68728}"/>
    <cellStyle name="Comma 2 2 5 3 4 2 2" xfId="30984" xr:uid="{0EFADEEC-5FEA-481A-AEB6-043CB3D5CEE6}"/>
    <cellStyle name="Comma 2 2 5 3 4 3" xfId="21931" xr:uid="{C747C9AC-0865-4170-8570-F2D7A6225343}"/>
    <cellStyle name="Comma 2 2 5 3 5" xfId="6835" xr:uid="{DEDB5A63-3058-4B89-AF3B-7DCB7AEA5782}"/>
    <cellStyle name="Comma 2 2 5 3 5 2" xfId="15888" xr:uid="{850B74DB-3D52-4F17-84B1-F236F5E30BFE}"/>
    <cellStyle name="Comma 2 2 5 3 5 2 2" xfId="33998" xr:uid="{8234D0F5-8379-4DC9-8872-CFCA5237340A}"/>
    <cellStyle name="Comma 2 2 5 3 5 3" xfId="24945" xr:uid="{CCE5C264-C0FE-4910-A02A-2A151676D278}"/>
    <cellStyle name="Comma 2 2 5 3 6" xfId="9856" xr:uid="{8E08E592-7EDD-4F0A-AA7B-FC9B8C99F8AF}"/>
    <cellStyle name="Comma 2 2 5 3 6 2" xfId="27966" xr:uid="{F031C02F-533F-493F-9156-66D8D5A85BA3}"/>
    <cellStyle name="Comma 2 2 5 3 7" xfId="18913" xr:uid="{24024F91-0CE2-4575-896D-5B08CCB97AB8}"/>
    <cellStyle name="Comma 2 2 5 4" xfId="743" xr:uid="{37961ED3-C109-4462-9E48-EDA17290ADCB}"/>
    <cellStyle name="Comma 2 2 5 4 2" xfId="1747" xr:uid="{F2232378-5616-4BAC-AC5B-909A00F9B552}"/>
    <cellStyle name="Comma 2 2 5 4 2 2" xfId="4826" xr:uid="{0C82F748-5F71-4273-9C03-FA9CD522CE41}"/>
    <cellStyle name="Comma 2 2 5 4 2 2 2" xfId="13879" xr:uid="{33A23AF0-2C85-4637-8557-ABF119176150}"/>
    <cellStyle name="Comma 2 2 5 4 2 2 2 2" xfId="31989" xr:uid="{34FD0CC4-0E37-46C6-AFAA-C10FF1FAC086}"/>
    <cellStyle name="Comma 2 2 5 4 2 2 3" xfId="22936" xr:uid="{F37E92CC-DEE3-41CB-AC5E-2B07C59A8894}"/>
    <cellStyle name="Comma 2 2 5 4 2 3" xfId="7840" xr:uid="{9C845FE9-2F94-4765-A48D-740C3E73F088}"/>
    <cellStyle name="Comma 2 2 5 4 2 3 2" xfId="16893" xr:uid="{04E1A846-42F3-4FC3-96F2-D2C425DD3170}"/>
    <cellStyle name="Comma 2 2 5 4 2 3 2 2" xfId="35003" xr:uid="{91954D7B-54F6-4772-A16E-64525E826C2B}"/>
    <cellStyle name="Comma 2 2 5 4 2 3 3" xfId="25950" xr:uid="{2E346F0B-5ED4-4697-9538-291BF27E528A}"/>
    <cellStyle name="Comma 2 2 5 4 2 4" xfId="10861" xr:uid="{28CEA5C0-0CEE-468D-BC33-AFA8017656D7}"/>
    <cellStyle name="Comma 2 2 5 4 2 4 2" xfId="28971" xr:uid="{E07EEC48-9CF0-499D-890C-472D3385E2F9}"/>
    <cellStyle name="Comma 2 2 5 4 2 5" xfId="19918" xr:uid="{65F71BAC-CB5D-4D38-A534-F663EAC0034A}"/>
    <cellStyle name="Comma 2 2 5 4 3" xfId="2751" xr:uid="{8DCBCF57-1CDE-413C-9F6E-EA14937B6C17}"/>
    <cellStyle name="Comma 2 2 5 4 3 2" xfId="5830" xr:uid="{A3D9E30C-41FD-4D6B-BD82-47EDB9D4DF82}"/>
    <cellStyle name="Comma 2 2 5 4 3 2 2" xfId="14883" xr:uid="{035F212E-5B98-4E9F-A242-75D0705942BC}"/>
    <cellStyle name="Comma 2 2 5 4 3 2 2 2" xfId="32993" xr:uid="{A88A5B9D-14CF-4218-B06A-B0E4A06E2A60}"/>
    <cellStyle name="Comma 2 2 5 4 3 2 3" xfId="23940" xr:uid="{73DFBE1E-418D-4427-8808-4CD1CD3EE5E6}"/>
    <cellStyle name="Comma 2 2 5 4 3 3" xfId="8844" xr:uid="{568D3A88-8204-4E30-B908-42E1ACD968E8}"/>
    <cellStyle name="Comma 2 2 5 4 3 3 2" xfId="17897" xr:uid="{57DAB0C5-6B24-415E-B641-1E2F56084DBB}"/>
    <cellStyle name="Comma 2 2 5 4 3 3 2 2" xfId="36007" xr:uid="{2E514432-F7E6-47AA-9E31-7FAE3AD085CA}"/>
    <cellStyle name="Comma 2 2 5 4 3 3 3" xfId="26954" xr:uid="{595B1FEC-FD56-4E39-8A8D-0CF311036FA0}"/>
    <cellStyle name="Comma 2 2 5 4 3 4" xfId="11865" xr:uid="{53CAC3E8-ED26-4A29-8433-D9888964465A}"/>
    <cellStyle name="Comma 2 2 5 4 3 4 2" xfId="29975" xr:uid="{C7D74237-DE41-451B-81F7-F1EEDC0E6EC2}"/>
    <cellStyle name="Comma 2 2 5 4 3 5" xfId="20922" xr:uid="{D55238FB-C329-4DE1-BC9F-2CAA2D620F48}"/>
    <cellStyle name="Comma 2 2 5 4 4" xfId="3822" xr:uid="{0EF86400-3C82-4AF1-A659-9D86603B29FF}"/>
    <cellStyle name="Comma 2 2 5 4 4 2" xfId="12875" xr:uid="{4488132E-0D47-424D-B94A-F9E4F4951FD3}"/>
    <cellStyle name="Comma 2 2 5 4 4 2 2" xfId="30985" xr:uid="{2DD44087-BC68-4457-915C-4CC59E45DECA}"/>
    <cellStyle name="Comma 2 2 5 4 4 3" xfId="21932" xr:uid="{2BB1445F-7A52-44F7-ABFF-FCF33B2E7195}"/>
    <cellStyle name="Comma 2 2 5 4 5" xfId="6836" xr:uid="{0D1B643D-1E60-492E-B1F0-0FA0F0E00020}"/>
    <cellStyle name="Comma 2 2 5 4 5 2" xfId="15889" xr:uid="{2C641C52-882C-45A3-A42D-42FB1EB0CA38}"/>
    <cellStyle name="Comma 2 2 5 4 5 2 2" xfId="33999" xr:uid="{2797A13A-9B15-4549-87D6-543EFE04B503}"/>
    <cellStyle name="Comma 2 2 5 4 5 3" xfId="24946" xr:uid="{CAE43B83-8530-4733-B450-7CC3D9F71989}"/>
    <cellStyle name="Comma 2 2 5 4 6" xfId="9857" xr:uid="{D525620C-FC1E-4B7C-9E23-E7D3747FFAF8}"/>
    <cellStyle name="Comma 2 2 5 4 6 2" xfId="27967" xr:uid="{99569C9D-E978-466E-99C5-E91B057BCA6E}"/>
    <cellStyle name="Comma 2 2 5 4 7" xfId="18914" xr:uid="{2A78F527-6A46-4BE7-8314-5A44A2BCA3F8}"/>
    <cellStyle name="Comma 2 2 5 5" xfId="1322" xr:uid="{C04F4259-F17B-4178-8778-7C2712DDD3CA}"/>
    <cellStyle name="Comma 2 2 5 5 2" xfId="4401" xr:uid="{4464C26D-3017-4568-88F4-ED1FA911EEEC}"/>
    <cellStyle name="Comma 2 2 5 5 2 2" xfId="13454" xr:uid="{8DA64840-5973-4621-A542-599575E3CAB8}"/>
    <cellStyle name="Comma 2 2 5 5 2 2 2" xfId="31564" xr:uid="{2F2DC031-532A-41F6-91AF-4C00517A0C7E}"/>
    <cellStyle name="Comma 2 2 5 5 2 3" xfId="22511" xr:uid="{E358A337-D537-4AC9-9F66-38A1ECFED4B1}"/>
    <cellStyle name="Comma 2 2 5 5 3" xfId="7415" xr:uid="{7A019D5F-36A0-4BA3-9A9C-B74CB7686BC7}"/>
    <cellStyle name="Comma 2 2 5 5 3 2" xfId="16468" xr:uid="{094F614D-1EE0-42AA-954D-EA78EDB00B68}"/>
    <cellStyle name="Comma 2 2 5 5 3 2 2" xfId="34578" xr:uid="{DC5DFD91-FF50-4296-8C86-DE68F876C76A}"/>
    <cellStyle name="Comma 2 2 5 5 3 3" xfId="25525" xr:uid="{FBF5D62F-BE27-4269-9AA1-9EB1FE2F4F33}"/>
    <cellStyle name="Comma 2 2 5 5 4" xfId="10436" xr:uid="{9B59C745-87A6-4D26-A999-7B8D8B9B0799}"/>
    <cellStyle name="Comma 2 2 5 5 4 2" xfId="28546" xr:uid="{3DD5C9D6-A7FC-4E53-8E9F-7A99D0A69044}"/>
    <cellStyle name="Comma 2 2 5 5 5" xfId="19493" xr:uid="{2DA82A49-B808-4AE1-B092-2AAFA1705F41}"/>
    <cellStyle name="Comma 2 2 5 6" xfId="2326" xr:uid="{EFFC3518-93F8-44B0-AA49-10A2D3EEF684}"/>
    <cellStyle name="Comma 2 2 5 6 2" xfId="5405" xr:uid="{E06C1D13-281F-46EF-9EC4-FA9065198A03}"/>
    <cellStyle name="Comma 2 2 5 6 2 2" xfId="14458" xr:uid="{FFCCC88C-75D0-450D-9D1A-B73C84595340}"/>
    <cellStyle name="Comma 2 2 5 6 2 2 2" xfId="32568" xr:uid="{2D66E8ED-ADB3-4A4B-A846-61653DA31198}"/>
    <cellStyle name="Comma 2 2 5 6 2 3" xfId="23515" xr:uid="{288D4BDB-96B1-407A-A516-766D88D43EF9}"/>
    <cellStyle name="Comma 2 2 5 6 3" xfId="8419" xr:uid="{BBF520EB-992F-4D0C-8261-E26181413AC9}"/>
    <cellStyle name="Comma 2 2 5 6 3 2" xfId="17472" xr:uid="{C25D58F6-3E83-4FDD-BF91-887B991F7986}"/>
    <cellStyle name="Comma 2 2 5 6 3 2 2" xfId="35582" xr:uid="{F601817E-A673-47DB-B0E9-BC2AF26BDD74}"/>
    <cellStyle name="Comma 2 2 5 6 3 3" xfId="26529" xr:uid="{ECE1DCEC-7024-47DF-A288-5A4583C1089A}"/>
    <cellStyle name="Comma 2 2 5 6 4" xfId="11440" xr:uid="{41184FA6-A3E0-45F4-93C8-AA3720109942}"/>
    <cellStyle name="Comma 2 2 5 6 4 2" xfId="29550" xr:uid="{1F315676-44B7-4B50-A482-56820D242DB2}"/>
    <cellStyle name="Comma 2 2 5 6 5" xfId="20497" xr:uid="{871196DE-15BC-47A9-968B-5B5672ABE80C}"/>
    <cellStyle name="Comma 2 2 5 7" xfId="3395" xr:uid="{79C94B0F-41C2-4102-BF0A-C51661CB404C}"/>
    <cellStyle name="Comma 2 2 5 7 2" xfId="12448" xr:uid="{08B07AAB-8D33-4D25-B7E2-3057E6CB564B}"/>
    <cellStyle name="Comma 2 2 5 7 2 2" xfId="30558" xr:uid="{EDA162AB-0BBA-4B4F-B310-C2FE9ED009CD}"/>
    <cellStyle name="Comma 2 2 5 7 3" xfId="21505" xr:uid="{2A35F96E-6811-45F6-9BE9-EC8BC3DD7FB8}"/>
    <cellStyle name="Comma 2 2 5 8" xfId="6409" xr:uid="{6F0AF789-C91C-4590-B82C-15D1505F1779}"/>
    <cellStyle name="Comma 2 2 5 8 2" xfId="15462" xr:uid="{42DDB89B-24DA-4857-ACB8-0FABEC55F7C6}"/>
    <cellStyle name="Comma 2 2 5 8 2 2" xfId="33572" xr:uid="{B6591428-E707-41BD-92F7-0777BC8D6554}"/>
    <cellStyle name="Comma 2 2 5 8 3" xfId="24519" xr:uid="{D8906D94-25F9-4293-9B37-394AE85BBDE2}"/>
    <cellStyle name="Comma 2 2 5 9" xfId="9429" xr:uid="{A7262D19-2B5F-45DE-A868-E42DFBFCFD9F}"/>
    <cellStyle name="Comma 2 2 5 9 2" xfId="27539" xr:uid="{0FA886A4-B28A-4C56-B7AD-E32AFB552FB9}"/>
    <cellStyle name="Comma 2 2 6" xfId="327" xr:uid="{996EF49E-39C6-479D-B36C-C85CD6C08619}"/>
    <cellStyle name="Comma 2 2 6 10" xfId="18525" xr:uid="{E0C9D45E-FF1F-4065-9309-844124A7E9E5}"/>
    <cellStyle name="Comma 2 2 6 2" xfId="525" xr:uid="{5E28ED91-6A17-451B-B0B6-CFFD47BBE899}"/>
    <cellStyle name="Comma 2 2 6 2 2" xfId="744" xr:uid="{1FBF0185-3E28-4DC9-A227-0F79F2EEF62E}"/>
    <cellStyle name="Comma 2 2 6 2 2 2" xfId="1748" xr:uid="{EF038A8A-5AB5-48A0-8269-F88B16DFD9C6}"/>
    <cellStyle name="Comma 2 2 6 2 2 2 2" xfId="4827" xr:uid="{6E3518C5-E2CA-4C0F-B0CB-D425EE4500A4}"/>
    <cellStyle name="Comma 2 2 6 2 2 2 2 2" xfId="13880" xr:uid="{7082B5F9-EFE7-4B22-AAAF-CC6F07C32F78}"/>
    <cellStyle name="Comma 2 2 6 2 2 2 2 2 2" xfId="31990" xr:uid="{64E3E5A9-3D25-4F14-B05B-06FD6966F672}"/>
    <cellStyle name="Comma 2 2 6 2 2 2 2 3" xfId="22937" xr:uid="{9608817F-1A2B-4D4B-A890-1B2DE8D84EE0}"/>
    <cellStyle name="Comma 2 2 6 2 2 2 3" xfId="7841" xr:uid="{DB45F845-BAF9-4F56-A36A-995B20BF24D6}"/>
    <cellStyle name="Comma 2 2 6 2 2 2 3 2" xfId="16894" xr:uid="{43BAA63A-DCD2-49B2-8EAC-489BFE47139F}"/>
    <cellStyle name="Comma 2 2 6 2 2 2 3 2 2" xfId="35004" xr:uid="{2EF58D37-9B3C-422C-A2BD-912BF9E3C3E7}"/>
    <cellStyle name="Comma 2 2 6 2 2 2 3 3" xfId="25951" xr:uid="{EE8AD4A1-C138-455E-956C-456BBA711986}"/>
    <cellStyle name="Comma 2 2 6 2 2 2 4" xfId="10862" xr:uid="{48B8841B-F2A3-4DB4-AC58-12AEBFD898F7}"/>
    <cellStyle name="Comma 2 2 6 2 2 2 4 2" xfId="28972" xr:uid="{D0069894-A629-4FC1-B3F9-C73F4FA4A399}"/>
    <cellStyle name="Comma 2 2 6 2 2 2 5" xfId="19919" xr:uid="{E6D87048-22FF-4134-8FDA-B66E639E7F7B}"/>
    <cellStyle name="Comma 2 2 6 2 2 3" xfId="2752" xr:uid="{FFE58254-D152-42D4-A639-5A7E64AAD0AA}"/>
    <cellStyle name="Comma 2 2 6 2 2 3 2" xfId="5831" xr:uid="{48D45819-367F-4E14-A192-FC70172EEE54}"/>
    <cellStyle name="Comma 2 2 6 2 2 3 2 2" xfId="14884" xr:uid="{C4199DF6-B782-40C8-A137-48BA75CECB16}"/>
    <cellStyle name="Comma 2 2 6 2 2 3 2 2 2" xfId="32994" xr:uid="{C7815001-C000-4A4F-826D-821941A50C88}"/>
    <cellStyle name="Comma 2 2 6 2 2 3 2 3" xfId="23941" xr:uid="{15500F01-5C54-4113-82DC-97A9F8998086}"/>
    <cellStyle name="Comma 2 2 6 2 2 3 3" xfId="8845" xr:uid="{35D98DDF-D3DB-462C-9247-4375E4D29E75}"/>
    <cellStyle name="Comma 2 2 6 2 2 3 3 2" xfId="17898" xr:uid="{968F16E7-3D9B-4811-B4EF-083E17DB4200}"/>
    <cellStyle name="Comma 2 2 6 2 2 3 3 2 2" xfId="36008" xr:uid="{F68B6231-45C1-47A0-8336-DB68EC218A9E}"/>
    <cellStyle name="Comma 2 2 6 2 2 3 3 3" xfId="26955" xr:uid="{4F69C280-BAAD-41F4-8277-20AE01E22DAE}"/>
    <cellStyle name="Comma 2 2 6 2 2 3 4" xfId="11866" xr:uid="{D9300664-8E50-4442-8FAD-9D7AE11CF84F}"/>
    <cellStyle name="Comma 2 2 6 2 2 3 4 2" xfId="29976" xr:uid="{538A6CB1-B4ED-4B93-B23B-4C0028A52AD1}"/>
    <cellStyle name="Comma 2 2 6 2 2 3 5" xfId="20923" xr:uid="{F4D42F24-F23C-4945-9601-8E2FFF0EF9D2}"/>
    <cellStyle name="Comma 2 2 6 2 2 4" xfId="3823" xr:uid="{767689BA-2CE7-4FF7-A5D1-349507F16368}"/>
    <cellStyle name="Comma 2 2 6 2 2 4 2" xfId="12876" xr:uid="{4060AC00-7CD4-4F22-94D5-9CCC2EB08FC1}"/>
    <cellStyle name="Comma 2 2 6 2 2 4 2 2" xfId="30986" xr:uid="{05548540-8D01-4255-8B9A-3D1A7DDAF913}"/>
    <cellStyle name="Comma 2 2 6 2 2 4 3" xfId="21933" xr:uid="{A6270BB9-AA05-496D-A592-E20167D78BD5}"/>
    <cellStyle name="Comma 2 2 6 2 2 5" xfId="6837" xr:uid="{09BC27B2-4B0B-4EC0-9EF2-65E94CD6B051}"/>
    <cellStyle name="Comma 2 2 6 2 2 5 2" xfId="15890" xr:uid="{E4E8C7F2-8CF2-42B0-A6A1-6F50E45C321D}"/>
    <cellStyle name="Comma 2 2 6 2 2 5 2 2" xfId="34000" xr:uid="{2387EB05-E5D5-4185-AF62-C0A339D907D8}"/>
    <cellStyle name="Comma 2 2 6 2 2 5 3" xfId="24947" xr:uid="{AD7580DC-47CF-4A5B-8324-93947773743F}"/>
    <cellStyle name="Comma 2 2 6 2 2 6" xfId="9858" xr:uid="{7B3F0B4E-AFFC-4BC1-B88C-DC9DC4A6FE5F}"/>
    <cellStyle name="Comma 2 2 6 2 2 6 2" xfId="27968" xr:uid="{26AB96B4-942A-4989-B13D-60C375A60FC1}"/>
    <cellStyle name="Comma 2 2 6 2 2 7" xfId="18915" xr:uid="{562D9CD0-5FCB-48D6-8026-EFF0B13A7B59}"/>
    <cellStyle name="Comma 2 2 6 2 3" xfId="745" xr:uid="{5BA95D78-E251-4072-9951-CE538EA105E8}"/>
    <cellStyle name="Comma 2 2 6 2 3 2" xfId="1749" xr:uid="{BEE2B7F4-3F23-4ABF-B95E-01EA36C5464C}"/>
    <cellStyle name="Comma 2 2 6 2 3 2 2" xfId="4828" xr:uid="{1F1CCCEC-9524-42F8-B5F5-43835268AF5C}"/>
    <cellStyle name="Comma 2 2 6 2 3 2 2 2" xfId="13881" xr:uid="{5E59DE4D-5A86-4048-ACED-ABC5843B5A35}"/>
    <cellStyle name="Comma 2 2 6 2 3 2 2 2 2" xfId="31991" xr:uid="{370C927D-CBA3-45C0-8291-56267E82B166}"/>
    <cellStyle name="Comma 2 2 6 2 3 2 2 3" xfId="22938" xr:uid="{49D56A9A-68F2-4CF7-B6D8-63EC79AE2080}"/>
    <cellStyle name="Comma 2 2 6 2 3 2 3" xfId="7842" xr:uid="{33EA8B55-65C2-4997-994E-F65D100236B5}"/>
    <cellStyle name="Comma 2 2 6 2 3 2 3 2" xfId="16895" xr:uid="{E7DC390A-47FB-4D46-BAE5-960863E67A15}"/>
    <cellStyle name="Comma 2 2 6 2 3 2 3 2 2" xfId="35005" xr:uid="{9603DCA3-FF21-4FB4-A73E-5768F8519659}"/>
    <cellStyle name="Comma 2 2 6 2 3 2 3 3" xfId="25952" xr:uid="{03BDB57E-AB69-4927-9B3C-01F975FF4968}"/>
    <cellStyle name="Comma 2 2 6 2 3 2 4" xfId="10863" xr:uid="{09D6FB78-8100-4E8E-9E29-E4407E64FD9F}"/>
    <cellStyle name="Comma 2 2 6 2 3 2 4 2" xfId="28973" xr:uid="{8D76C534-DB64-4081-8842-E81EA8F3345B}"/>
    <cellStyle name="Comma 2 2 6 2 3 2 5" xfId="19920" xr:uid="{34EF0A5F-10D4-4C3E-B900-1BDD260FFD05}"/>
    <cellStyle name="Comma 2 2 6 2 3 3" xfId="2753" xr:uid="{C490F76E-705F-4636-8066-571B827546C3}"/>
    <cellStyle name="Comma 2 2 6 2 3 3 2" xfId="5832" xr:uid="{5E1E2F2A-7597-4CC8-9CD3-502ADB61909A}"/>
    <cellStyle name="Comma 2 2 6 2 3 3 2 2" xfId="14885" xr:uid="{AA745C88-D3A0-41F1-BE71-C1DDF0B6AD9C}"/>
    <cellStyle name="Comma 2 2 6 2 3 3 2 2 2" xfId="32995" xr:uid="{272BA836-94F4-43D9-9F41-316CBFAA771B}"/>
    <cellStyle name="Comma 2 2 6 2 3 3 2 3" xfId="23942" xr:uid="{766BDBF1-AB92-4B06-B0F9-1736497B7D89}"/>
    <cellStyle name="Comma 2 2 6 2 3 3 3" xfId="8846" xr:uid="{A6390502-94D3-4C68-AE6C-725AB1C4CB26}"/>
    <cellStyle name="Comma 2 2 6 2 3 3 3 2" xfId="17899" xr:uid="{5FF0FF32-D5F6-4F5C-85C9-4A7CBA791EF3}"/>
    <cellStyle name="Comma 2 2 6 2 3 3 3 2 2" xfId="36009" xr:uid="{7E6A2D9F-F8D9-4BBD-AFA5-25300A3B8E51}"/>
    <cellStyle name="Comma 2 2 6 2 3 3 3 3" xfId="26956" xr:uid="{A7080CDA-0EFF-422F-AC1C-35A18C341E56}"/>
    <cellStyle name="Comma 2 2 6 2 3 3 4" xfId="11867" xr:uid="{63264214-C284-4C77-BF3F-72D55C453B5F}"/>
    <cellStyle name="Comma 2 2 6 2 3 3 4 2" xfId="29977" xr:uid="{B256FEEA-BC16-4052-ACBC-296E23578A94}"/>
    <cellStyle name="Comma 2 2 6 2 3 3 5" xfId="20924" xr:uid="{F3BFCC67-93D1-4809-9B8A-2DAB0CF36498}"/>
    <cellStyle name="Comma 2 2 6 2 3 4" xfId="3824" xr:uid="{17B52147-7AB3-463F-A33E-82D2A0353374}"/>
    <cellStyle name="Comma 2 2 6 2 3 4 2" xfId="12877" xr:uid="{95C7D6EE-6CE2-4626-9FDB-4CE1A8050E02}"/>
    <cellStyle name="Comma 2 2 6 2 3 4 2 2" xfId="30987" xr:uid="{6B9E51F3-75E1-451D-BC22-4A68544FA641}"/>
    <cellStyle name="Comma 2 2 6 2 3 4 3" xfId="21934" xr:uid="{D42E2377-C383-488E-833C-A972655289C4}"/>
    <cellStyle name="Comma 2 2 6 2 3 5" xfId="6838" xr:uid="{C22CCCF6-B0FA-48A1-AC6A-6C76400CA33E}"/>
    <cellStyle name="Comma 2 2 6 2 3 5 2" xfId="15891" xr:uid="{4E254785-EDE8-4D14-B63E-2B643C4FA269}"/>
    <cellStyle name="Comma 2 2 6 2 3 5 2 2" xfId="34001" xr:uid="{43A92C7A-396C-4AAF-AF3A-8015908219B0}"/>
    <cellStyle name="Comma 2 2 6 2 3 5 3" xfId="24948" xr:uid="{411D89CC-F4B5-49EA-93D5-1017BBE98664}"/>
    <cellStyle name="Comma 2 2 6 2 3 6" xfId="9859" xr:uid="{3EEA32C3-0B98-4B91-A2FD-1C35F9972057}"/>
    <cellStyle name="Comma 2 2 6 2 3 6 2" xfId="27969" xr:uid="{C27D8D8A-3BD3-44A5-91AA-B1668496EC2A}"/>
    <cellStyle name="Comma 2 2 6 2 3 7" xfId="18916" xr:uid="{70373FFB-914C-41A9-9CD2-00727477C9C1}"/>
    <cellStyle name="Comma 2 2 6 2 4" xfId="1532" xr:uid="{3FECFD29-15B6-46A6-BE6D-B51D8622D613}"/>
    <cellStyle name="Comma 2 2 6 2 4 2" xfId="4611" xr:uid="{0B63D15C-7637-4AA1-AEB4-B80686699E47}"/>
    <cellStyle name="Comma 2 2 6 2 4 2 2" xfId="13664" xr:uid="{75457E81-E3E6-4638-8516-3528EA39E2D3}"/>
    <cellStyle name="Comma 2 2 6 2 4 2 2 2" xfId="31774" xr:uid="{0A14FCE6-1F83-492B-BAA4-01E2C2E82BEB}"/>
    <cellStyle name="Comma 2 2 6 2 4 2 3" xfId="22721" xr:uid="{30EA362F-15E6-4D7A-8012-698597A2B6F4}"/>
    <cellStyle name="Comma 2 2 6 2 4 3" xfId="7625" xr:uid="{E65AC92C-C00B-4363-A7C4-DCDDD77ED8D4}"/>
    <cellStyle name="Comma 2 2 6 2 4 3 2" xfId="16678" xr:uid="{9FE7EECC-CEA9-4A64-AEA6-0092DA377013}"/>
    <cellStyle name="Comma 2 2 6 2 4 3 2 2" xfId="34788" xr:uid="{0BD4C9F2-C1FA-423D-BBC4-5AB9D2B25300}"/>
    <cellStyle name="Comma 2 2 6 2 4 3 3" xfId="25735" xr:uid="{41117D2C-0CB4-40C0-90E0-CB86A2B5C643}"/>
    <cellStyle name="Comma 2 2 6 2 4 4" xfId="10646" xr:uid="{2FA15B2D-ABC5-4D77-805C-7624643E7BB5}"/>
    <cellStyle name="Comma 2 2 6 2 4 4 2" xfId="28756" xr:uid="{4AF1A563-64F4-4F0B-88A4-1BAFA09264F6}"/>
    <cellStyle name="Comma 2 2 6 2 4 5" xfId="19703" xr:uid="{90C3AE49-2900-4CAF-8FD3-7A0D6A4F74FE}"/>
    <cellStyle name="Comma 2 2 6 2 5" xfId="2536" xr:uid="{FA47AF3C-6A1C-4367-90EE-9BAB985A6DD5}"/>
    <cellStyle name="Comma 2 2 6 2 5 2" xfId="5615" xr:uid="{73BDE9B2-5F5A-4753-A5A9-C2ADF596839B}"/>
    <cellStyle name="Comma 2 2 6 2 5 2 2" xfId="14668" xr:uid="{5242BB9E-F4B2-4292-BB25-27456AD60C6D}"/>
    <cellStyle name="Comma 2 2 6 2 5 2 2 2" xfId="32778" xr:uid="{59FE76E2-346C-4E05-A1D8-793124608EA4}"/>
    <cellStyle name="Comma 2 2 6 2 5 2 3" xfId="23725" xr:uid="{79D7C62B-D47B-4AB6-B665-AD871F378994}"/>
    <cellStyle name="Comma 2 2 6 2 5 3" xfId="8629" xr:uid="{A2430611-837E-49E7-8C0A-A8B007B77362}"/>
    <cellStyle name="Comma 2 2 6 2 5 3 2" xfId="17682" xr:uid="{D84BB81B-1BDC-4C8E-83C4-C5336476D2C4}"/>
    <cellStyle name="Comma 2 2 6 2 5 3 2 2" xfId="35792" xr:uid="{42B25FDB-7890-4FAC-87B9-6CB3DA7EA9AA}"/>
    <cellStyle name="Comma 2 2 6 2 5 3 3" xfId="26739" xr:uid="{724373EA-5ABC-4F60-98AA-68326B95D3E7}"/>
    <cellStyle name="Comma 2 2 6 2 5 4" xfId="11650" xr:uid="{2E724CB2-C6D0-489A-BDD1-037A787B7359}"/>
    <cellStyle name="Comma 2 2 6 2 5 4 2" xfId="29760" xr:uid="{52B53543-155E-4881-979D-261FD303F733}"/>
    <cellStyle name="Comma 2 2 6 2 5 5" xfId="20707" xr:uid="{42C2B5B4-CB28-486A-B64D-306E40045426}"/>
    <cellStyle name="Comma 2 2 6 2 6" xfId="3606" xr:uid="{14DA5FCF-3743-4543-843F-131D8BEF5343}"/>
    <cellStyle name="Comma 2 2 6 2 6 2" xfId="12659" xr:uid="{FEB38196-6EC1-4DE6-AA34-092E8FA68A77}"/>
    <cellStyle name="Comma 2 2 6 2 6 2 2" xfId="30769" xr:uid="{BA12FBF9-C9B1-4E9D-A192-727562E6ABAE}"/>
    <cellStyle name="Comma 2 2 6 2 6 3" xfId="21716" xr:uid="{67A6ACAB-7587-42A5-A9DC-F27B407B7AF1}"/>
    <cellStyle name="Comma 2 2 6 2 7" xfId="6620" xr:uid="{DC011D8F-0BEA-4F17-9761-2475E138C06C}"/>
    <cellStyle name="Comma 2 2 6 2 7 2" xfId="15673" xr:uid="{45A821E6-22D8-4B10-87D8-7AA88C17D707}"/>
    <cellStyle name="Comma 2 2 6 2 7 2 2" xfId="33783" xr:uid="{6C813F54-DA57-43FF-AAA0-E5B24236FF98}"/>
    <cellStyle name="Comma 2 2 6 2 7 3" xfId="24730" xr:uid="{612D35B6-E2F0-46E0-9A78-11737C7F1CE1}"/>
    <cellStyle name="Comma 2 2 6 2 8" xfId="9640" xr:uid="{885D381B-086A-4F46-9F55-F1E5CA66BCCD}"/>
    <cellStyle name="Comma 2 2 6 2 8 2" xfId="27750" xr:uid="{EBBA4060-E673-404C-A742-C88CA895076D}"/>
    <cellStyle name="Comma 2 2 6 2 9" xfId="18697" xr:uid="{6C9F6249-24E8-4AB4-8FFD-3BE2E560037E}"/>
    <cellStyle name="Comma 2 2 6 3" xfId="746" xr:uid="{2A03C82F-6EB3-41F6-A376-C2346C9F0518}"/>
    <cellStyle name="Comma 2 2 6 3 2" xfId="1750" xr:uid="{34651976-E104-4A04-A939-1590DF25C97D}"/>
    <cellStyle name="Comma 2 2 6 3 2 2" xfId="4829" xr:uid="{67394302-B8A7-4EBA-9891-460A4FC360D5}"/>
    <cellStyle name="Comma 2 2 6 3 2 2 2" xfId="13882" xr:uid="{BF01AB7C-DB28-4646-B308-AD361B8257B1}"/>
    <cellStyle name="Comma 2 2 6 3 2 2 2 2" xfId="31992" xr:uid="{06830B47-7454-4CCC-ADB8-802D9A1A9DEC}"/>
    <cellStyle name="Comma 2 2 6 3 2 2 3" xfId="22939" xr:uid="{01BD2EAB-E76A-4C1C-A776-A533B283850B}"/>
    <cellStyle name="Comma 2 2 6 3 2 3" xfId="7843" xr:uid="{ACFD9009-E0E9-4521-B7BA-1B81485C48AA}"/>
    <cellStyle name="Comma 2 2 6 3 2 3 2" xfId="16896" xr:uid="{E2E97392-038D-4739-B8F2-E5EB9C9155CE}"/>
    <cellStyle name="Comma 2 2 6 3 2 3 2 2" xfId="35006" xr:uid="{28FEB5FC-CC62-43EC-BA60-8B9E38990C85}"/>
    <cellStyle name="Comma 2 2 6 3 2 3 3" xfId="25953" xr:uid="{413AFCA0-4329-4D46-A1C4-F59000F2D5A4}"/>
    <cellStyle name="Comma 2 2 6 3 2 4" xfId="10864" xr:uid="{FCE7A2DE-288E-4F5F-A49A-E6412F46A860}"/>
    <cellStyle name="Comma 2 2 6 3 2 4 2" xfId="28974" xr:uid="{0B634B7D-496B-4EA2-96EF-3B289D9F2FD0}"/>
    <cellStyle name="Comma 2 2 6 3 2 5" xfId="19921" xr:uid="{A838DC6A-77B5-4C6A-9EE4-E249B5D6C5E9}"/>
    <cellStyle name="Comma 2 2 6 3 3" xfId="2754" xr:uid="{9FA25144-451A-4F7A-B25C-0469FEA97BA5}"/>
    <cellStyle name="Comma 2 2 6 3 3 2" xfId="5833" xr:uid="{FB6E958D-1ED9-416F-BF51-B3DD214B82E4}"/>
    <cellStyle name="Comma 2 2 6 3 3 2 2" xfId="14886" xr:uid="{473954E4-D11E-4CCD-8C32-F18D8850156D}"/>
    <cellStyle name="Comma 2 2 6 3 3 2 2 2" xfId="32996" xr:uid="{80C094A0-4538-477C-AAC2-EC5F724E91B1}"/>
    <cellStyle name="Comma 2 2 6 3 3 2 3" xfId="23943" xr:uid="{DE0AFF99-2E5A-4882-B884-EF9757C91848}"/>
    <cellStyle name="Comma 2 2 6 3 3 3" xfId="8847" xr:uid="{69349667-17B7-4AEA-A925-54B1F1F99722}"/>
    <cellStyle name="Comma 2 2 6 3 3 3 2" xfId="17900" xr:uid="{60A7192A-38DB-421E-BAF7-C176D567BC86}"/>
    <cellStyle name="Comma 2 2 6 3 3 3 2 2" xfId="36010" xr:uid="{AD96228B-4985-4473-A696-3AA8DFDA3965}"/>
    <cellStyle name="Comma 2 2 6 3 3 3 3" xfId="26957" xr:uid="{BBD41B4A-8D6F-4C46-878F-3B9891C8EE2F}"/>
    <cellStyle name="Comma 2 2 6 3 3 4" xfId="11868" xr:uid="{9F6CB356-96E0-4E95-A865-CDEFE40958AD}"/>
    <cellStyle name="Comma 2 2 6 3 3 4 2" xfId="29978" xr:uid="{F09DAE46-E959-4326-B5E8-E7CA0B0B1F50}"/>
    <cellStyle name="Comma 2 2 6 3 3 5" xfId="20925" xr:uid="{D4B3750B-FD5B-4E7F-877F-671FD54DCA12}"/>
    <cellStyle name="Comma 2 2 6 3 4" xfId="3825" xr:uid="{D1016312-489F-4062-B514-04AAB7496374}"/>
    <cellStyle name="Comma 2 2 6 3 4 2" xfId="12878" xr:uid="{E078EF0E-D12F-4A3F-B1EE-ED9974F2B2D3}"/>
    <cellStyle name="Comma 2 2 6 3 4 2 2" xfId="30988" xr:uid="{7C028E1F-CFF2-4D3B-B96E-F59F57F3D4A1}"/>
    <cellStyle name="Comma 2 2 6 3 4 3" xfId="21935" xr:uid="{BEF57848-63BE-48DB-B91A-81B4E335010B}"/>
    <cellStyle name="Comma 2 2 6 3 5" xfId="6839" xr:uid="{8943AEF6-3857-421C-A9FF-C40B9CDDD46D}"/>
    <cellStyle name="Comma 2 2 6 3 5 2" xfId="15892" xr:uid="{6FCDBC3B-AC60-4F33-BCB7-741511A918B8}"/>
    <cellStyle name="Comma 2 2 6 3 5 2 2" xfId="34002" xr:uid="{1E372C76-A505-465E-92FA-296EF42F37DC}"/>
    <cellStyle name="Comma 2 2 6 3 5 3" xfId="24949" xr:uid="{D3F2E7F0-0490-4037-8D53-1283D4004F8E}"/>
    <cellStyle name="Comma 2 2 6 3 6" xfId="9860" xr:uid="{0B287BFE-44D4-411B-B518-B2E84CC7129D}"/>
    <cellStyle name="Comma 2 2 6 3 6 2" xfId="27970" xr:uid="{4ADC9611-00A5-48D6-B2B3-2B8E085A346E}"/>
    <cellStyle name="Comma 2 2 6 3 7" xfId="18917" xr:uid="{C0D3F062-7DD9-47E4-BF6C-4341D486B34A}"/>
    <cellStyle name="Comma 2 2 6 4" xfId="747" xr:uid="{44FE031A-4A9F-48F8-A281-BFD66FD1264C}"/>
    <cellStyle name="Comma 2 2 6 4 2" xfId="1751" xr:uid="{D785952E-B8BE-47FD-8E9B-C3F09EF258CF}"/>
    <cellStyle name="Comma 2 2 6 4 2 2" xfId="4830" xr:uid="{29DA879D-5FAA-4698-8629-27F955DE5306}"/>
    <cellStyle name="Comma 2 2 6 4 2 2 2" xfId="13883" xr:uid="{8E91705A-76EA-4ACB-A92A-638252669404}"/>
    <cellStyle name="Comma 2 2 6 4 2 2 2 2" xfId="31993" xr:uid="{F7DD3254-D28C-4A82-8AA4-737E2D4645FA}"/>
    <cellStyle name="Comma 2 2 6 4 2 2 3" xfId="22940" xr:uid="{C0322246-DDA6-41B7-ADFB-F372BEB94187}"/>
    <cellStyle name="Comma 2 2 6 4 2 3" xfId="7844" xr:uid="{0957BF41-E782-43A5-965E-A56943A16CD1}"/>
    <cellStyle name="Comma 2 2 6 4 2 3 2" xfId="16897" xr:uid="{DD183DD5-A8C3-4BDD-A496-CB6DA3D05532}"/>
    <cellStyle name="Comma 2 2 6 4 2 3 2 2" xfId="35007" xr:uid="{8458E2A5-862A-4AFB-9B4E-55AE54E5F08C}"/>
    <cellStyle name="Comma 2 2 6 4 2 3 3" xfId="25954" xr:uid="{319E35A1-98AA-4C0A-806A-56D1D7CB8E71}"/>
    <cellStyle name="Comma 2 2 6 4 2 4" xfId="10865" xr:uid="{9F228EE9-21C2-4D14-AF7D-96B16E38FB0E}"/>
    <cellStyle name="Comma 2 2 6 4 2 4 2" xfId="28975" xr:uid="{3E0A4D22-88F4-4B27-B724-BF76DE6078AA}"/>
    <cellStyle name="Comma 2 2 6 4 2 5" xfId="19922" xr:uid="{2FA4F121-8452-4DD6-B5A8-9FBDCC651192}"/>
    <cellStyle name="Comma 2 2 6 4 3" xfId="2755" xr:uid="{FDC441B3-C43D-42A1-AAC1-141ADEC1AB19}"/>
    <cellStyle name="Comma 2 2 6 4 3 2" xfId="5834" xr:uid="{F1375D5E-E8D5-4137-B9AD-50432D8AE92D}"/>
    <cellStyle name="Comma 2 2 6 4 3 2 2" xfId="14887" xr:uid="{BB9889F2-50E3-4032-BD7E-859AE44A4D29}"/>
    <cellStyle name="Comma 2 2 6 4 3 2 2 2" xfId="32997" xr:uid="{797B80BD-016A-4E71-93DA-853A07C2E6D1}"/>
    <cellStyle name="Comma 2 2 6 4 3 2 3" xfId="23944" xr:uid="{D7CCE970-619A-4227-9CFE-814656285BC1}"/>
    <cellStyle name="Comma 2 2 6 4 3 3" xfId="8848" xr:uid="{E4D61405-EFF5-4A64-91CE-D9A423A309F2}"/>
    <cellStyle name="Comma 2 2 6 4 3 3 2" xfId="17901" xr:uid="{7013A0F6-4743-440D-9DC2-946AE74EA1B4}"/>
    <cellStyle name="Comma 2 2 6 4 3 3 2 2" xfId="36011" xr:uid="{36730656-DFCB-4C82-BB6F-E44424C1026E}"/>
    <cellStyle name="Comma 2 2 6 4 3 3 3" xfId="26958" xr:uid="{07CF1DA8-7461-439D-A0BE-2E6D239E13E0}"/>
    <cellStyle name="Comma 2 2 6 4 3 4" xfId="11869" xr:uid="{1969A3F7-077B-4538-ABA8-BB984D59AFAD}"/>
    <cellStyle name="Comma 2 2 6 4 3 4 2" xfId="29979" xr:uid="{5968DC20-EB20-4FB8-B337-C399ED25C777}"/>
    <cellStyle name="Comma 2 2 6 4 3 5" xfId="20926" xr:uid="{75E75C8E-5587-499F-9220-67C51CFD8FDB}"/>
    <cellStyle name="Comma 2 2 6 4 4" xfId="3826" xr:uid="{8AE8DA4B-0685-4025-BA1E-D81E96A54F56}"/>
    <cellStyle name="Comma 2 2 6 4 4 2" xfId="12879" xr:uid="{179CAF76-C9F5-4E29-A553-2D274869AF28}"/>
    <cellStyle name="Comma 2 2 6 4 4 2 2" xfId="30989" xr:uid="{5D351D17-0983-4281-82A2-F470EB6070AE}"/>
    <cellStyle name="Comma 2 2 6 4 4 3" xfId="21936" xr:uid="{12AD14D1-9153-4D92-B7CB-40025267ADCF}"/>
    <cellStyle name="Comma 2 2 6 4 5" xfId="6840" xr:uid="{812FA95D-FADB-4EE5-8723-22E864F242B1}"/>
    <cellStyle name="Comma 2 2 6 4 5 2" xfId="15893" xr:uid="{C7D3671A-D29F-4AB2-85FD-D0E90AF0A183}"/>
    <cellStyle name="Comma 2 2 6 4 5 2 2" xfId="34003" xr:uid="{094FBF13-5DA5-442E-BFD1-487DE13BAB06}"/>
    <cellStyle name="Comma 2 2 6 4 5 3" xfId="24950" xr:uid="{25965DC1-6353-4E91-94B0-2FE21D40EBA6}"/>
    <cellStyle name="Comma 2 2 6 4 6" xfId="9861" xr:uid="{7B2C8AF0-E76F-438D-B18E-CE25D762297D}"/>
    <cellStyle name="Comma 2 2 6 4 6 2" xfId="27971" xr:uid="{76D28C7A-F006-4582-A344-3596A9D598D5}"/>
    <cellStyle name="Comma 2 2 6 4 7" xfId="18918" xr:uid="{F51F8016-24F6-4C57-B004-FEF53E58E73A}"/>
    <cellStyle name="Comma 2 2 6 5" xfId="1361" xr:uid="{0E67939C-588C-4D53-B2AB-52A05AF698F3}"/>
    <cellStyle name="Comma 2 2 6 5 2" xfId="4440" xr:uid="{A6CB44FC-3373-4E07-A859-E1E15597B0AA}"/>
    <cellStyle name="Comma 2 2 6 5 2 2" xfId="13493" xr:uid="{A22DDF5D-9036-43CE-B101-548F44E13FC3}"/>
    <cellStyle name="Comma 2 2 6 5 2 2 2" xfId="31603" xr:uid="{889D66A4-546B-4DFB-A4CD-876DBE81B4EA}"/>
    <cellStyle name="Comma 2 2 6 5 2 3" xfId="22550" xr:uid="{112A00AA-9B55-4DBC-8316-586B1D1EF410}"/>
    <cellStyle name="Comma 2 2 6 5 3" xfId="7454" xr:uid="{B5F07372-8704-4F1B-B862-31F02B6FCA89}"/>
    <cellStyle name="Comma 2 2 6 5 3 2" xfId="16507" xr:uid="{C96D111B-CF66-4F72-846E-7D525F70251F}"/>
    <cellStyle name="Comma 2 2 6 5 3 2 2" xfId="34617" xr:uid="{26D1BB56-1356-4067-868E-9E0FCF062FD3}"/>
    <cellStyle name="Comma 2 2 6 5 3 3" xfId="25564" xr:uid="{D35E9755-686A-4166-87AD-F1E0DC3E7A6A}"/>
    <cellStyle name="Comma 2 2 6 5 4" xfId="10475" xr:uid="{E30AC53A-5F15-49A8-A191-75ABFEA7BC0D}"/>
    <cellStyle name="Comma 2 2 6 5 4 2" xfId="28585" xr:uid="{24DF22A1-DDE4-4CBF-A974-B62A30AB7009}"/>
    <cellStyle name="Comma 2 2 6 5 5" xfId="19532" xr:uid="{3B127382-F95E-4696-9838-7FF9F41942CF}"/>
    <cellStyle name="Comma 2 2 6 6" xfId="2365" xr:uid="{EF285BC4-C51D-4648-9C6F-780479CAFDA5}"/>
    <cellStyle name="Comma 2 2 6 6 2" xfId="5444" xr:uid="{8BEE9884-2580-4D2F-83B5-C2A50FEC7C2F}"/>
    <cellStyle name="Comma 2 2 6 6 2 2" xfId="14497" xr:uid="{B336BB56-4DB0-4D71-BB4E-38C45F19D4E3}"/>
    <cellStyle name="Comma 2 2 6 6 2 2 2" xfId="32607" xr:uid="{0AF29B5D-BA84-404E-89B9-098ACC448284}"/>
    <cellStyle name="Comma 2 2 6 6 2 3" xfId="23554" xr:uid="{7B70DE1D-7CF5-4CE6-8E55-C074BB92458C}"/>
    <cellStyle name="Comma 2 2 6 6 3" xfId="8458" xr:uid="{35854B59-7B0C-4EC4-9655-F56993D48C89}"/>
    <cellStyle name="Comma 2 2 6 6 3 2" xfId="17511" xr:uid="{A3D17616-A191-4A14-B658-1157D464A745}"/>
    <cellStyle name="Comma 2 2 6 6 3 2 2" xfId="35621" xr:uid="{EF034F4C-3D5C-4581-B0EA-80E5425470F3}"/>
    <cellStyle name="Comma 2 2 6 6 3 3" xfId="26568" xr:uid="{A899C690-4F4D-41FD-849B-2843596A6B55}"/>
    <cellStyle name="Comma 2 2 6 6 4" xfId="11479" xr:uid="{D9D20F32-7A33-4BE4-B0CB-F3DC9675CFF3}"/>
    <cellStyle name="Comma 2 2 6 6 4 2" xfId="29589" xr:uid="{6C5EE56A-1B0F-41ED-B923-D4A007556847}"/>
    <cellStyle name="Comma 2 2 6 6 5" xfId="20536" xr:uid="{DB8345A3-CF5E-4ECD-8E95-3E8D46189BE1}"/>
    <cellStyle name="Comma 2 2 6 7" xfId="3434" xr:uid="{4948C72F-A4D3-41EE-8DB5-0F0E93260C2E}"/>
    <cellStyle name="Comma 2 2 6 7 2" xfId="12487" xr:uid="{B871EE60-F812-4798-973A-8F91F3D6549F}"/>
    <cellStyle name="Comma 2 2 6 7 2 2" xfId="30597" xr:uid="{38C318FC-9A24-4A40-B063-CD5FDC33B068}"/>
    <cellStyle name="Comma 2 2 6 7 3" xfId="21544" xr:uid="{FC38126E-F6D5-4780-9561-BA98035744C2}"/>
    <cellStyle name="Comma 2 2 6 8" xfId="6448" xr:uid="{5EBBAC50-A401-4CF2-8B57-F64FD232597A}"/>
    <cellStyle name="Comma 2 2 6 8 2" xfId="15501" xr:uid="{E42BC6C7-B332-4D30-A555-92B804773C16}"/>
    <cellStyle name="Comma 2 2 6 8 2 2" xfId="33611" xr:uid="{0A2CA69F-AA4A-4F9F-9140-925D7D3C6E21}"/>
    <cellStyle name="Comma 2 2 6 8 3" xfId="24558" xr:uid="{34CAF294-F83C-4556-88C0-4638B5AAC88E}"/>
    <cellStyle name="Comma 2 2 6 9" xfId="9468" xr:uid="{3A9113F1-A968-4D47-B1BE-AC85D7E4CE97}"/>
    <cellStyle name="Comma 2 2 6 9 2" xfId="27578" xr:uid="{9667B92B-D5D2-49B1-9D51-55454D1047A6}"/>
    <cellStyle name="Comma 2 2 7" xfId="414" xr:uid="{DDAAF7A2-4CE4-4625-AB62-ED2477E73D2A}"/>
    <cellStyle name="Comma 2 2 7 2" xfId="748" xr:uid="{A98C01F3-5141-4911-B9E9-505AD42C3249}"/>
    <cellStyle name="Comma 2 2 7 2 2" xfId="1752" xr:uid="{DEE40AED-32D6-4245-A366-342B6115E98B}"/>
    <cellStyle name="Comma 2 2 7 2 2 2" xfId="4831" xr:uid="{FAED175E-78E9-4666-895A-69F615E9A3F4}"/>
    <cellStyle name="Comma 2 2 7 2 2 2 2" xfId="13884" xr:uid="{260BA1EF-BF28-48F1-8294-7CAC647CA1C2}"/>
    <cellStyle name="Comma 2 2 7 2 2 2 2 2" xfId="31994" xr:uid="{8A73E2EB-AFDB-410A-BF8F-9C874A1853C4}"/>
    <cellStyle name="Comma 2 2 7 2 2 2 3" xfId="22941" xr:uid="{F7EC638E-B680-4232-A7F2-CA9F649DF515}"/>
    <cellStyle name="Comma 2 2 7 2 2 3" xfId="7845" xr:uid="{6AE624BB-DCF8-4FFE-87C7-22ACCD6018EB}"/>
    <cellStyle name="Comma 2 2 7 2 2 3 2" xfId="16898" xr:uid="{E72C6F5E-F146-4CA2-AE49-212B2FE3FD5D}"/>
    <cellStyle name="Comma 2 2 7 2 2 3 2 2" xfId="35008" xr:uid="{15EEBE3D-DB1C-4FA7-8866-5E7B29F5F377}"/>
    <cellStyle name="Comma 2 2 7 2 2 3 3" xfId="25955" xr:uid="{F00D98F2-170C-46C6-9B0E-2797731E0A87}"/>
    <cellStyle name="Comma 2 2 7 2 2 4" xfId="10866" xr:uid="{7B30D1A5-2107-43A0-9500-91F2F799D6DB}"/>
    <cellStyle name="Comma 2 2 7 2 2 4 2" xfId="28976" xr:uid="{10CC471B-1D85-48F8-85CF-0C7C70A5C3E1}"/>
    <cellStyle name="Comma 2 2 7 2 2 5" xfId="19923" xr:uid="{7D13173C-93C5-4695-82D0-2B6F69BFCCA1}"/>
    <cellStyle name="Comma 2 2 7 2 3" xfId="2756" xr:uid="{55C195D4-94E6-49C7-9C31-B2A6BD0FCD45}"/>
    <cellStyle name="Comma 2 2 7 2 3 2" xfId="5835" xr:uid="{5151F071-157A-4051-9C22-D24CA9F9F93B}"/>
    <cellStyle name="Comma 2 2 7 2 3 2 2" xfId="14888" xr:uid="{4D0D4D52-AC89-4C89-9EE6-79596E1C8CE6}"/>
    <cellStyle name="Comma 2 2 7 2 3 2 2 2" xfId="32998" xr:uid="{E491C34B-E6A2-43CB-B062-6C3A2516FE60}"/>
    <cellStyle name="Comma 2 2 7 2 3 2 3" xfId="23945" xr:uid="{3FE99504-84BC-4418-9328-BB699D40A5B8}"/>
    <cellStyle name="Comma 2 2 7 2 3 3" xfId="8849" xr:uid="{D6820C9B-1607-4261-8BAB-682E96249A80}"/>
    <cellStyle name="Comma 2 2 7 2 3 3 2" xfId="17902" xr:uid="{1EA3B7B3-298C-4CE5-867E-C3D281F58FFF}"/>
    <cellStyle name="Comma 2 2 7 2 3 3 2 2" xfId="36012" xr:uid="{B5264A06-91B8-4055-A7C1-2887F1A6D181}"/>
    <cellStyle name="Comma 2 2 7 2 3 3 3" xfId="26959" xr:uid="{551C5B6F-99B3-4B0C-94B3-CDD983E67D09}"/>
    <cellStyle name="Comma 2 2 7 2 3 4" xfId="11870" xr:uid="{77BAACB7-1D2D-4842-986C-1675A8721DBA}"/>
    <cellStyle name="Comma 2 2 7 2 3 4 2" xfId="29980" xr:uid="{5B870741-6A02-4D71-8C8F-131FA10B2A77}"/>
    <cellStyle name="Comma 2 2 7 2 3 5" xfId="20927" xr:uid="{5AEA1111-0993-4AD3-9995-A179729686DE}"/>
    <cellStyle name="Comma 2 2 7 2 4" xfId="3827" xr:uid="{A1E6ED64-B804-4E3C-82BC-3A79882E296D}"/>
    <cellStyle name="Comma 2 2 7 2 4 2" xfId="12880" xr:uid="{371B4296-B79D-4CF9-9D3B-32E83D7E336F}"/>
    <cellStyle name="Comma 2 2 7 2 4 2 2" xfId="30990" xr:uid="{521DC246-AC87-46DE-BD68-D3B5FBD89EF7}"/>
    <cellStyle name="Comma 2 2 7 2 4 3" xfId="21937" xr:uid="{EFDA4329-DFD2-4364-A414-BC4FF2A74936}"/>
    <cellStyle name="Comma 2 2 7 2 5" xfId="6841" xr:uid="{CC596E76-3272-45E5-98FA-F99CE1AEBC7D}"/>
    <cellStyle name="Comma 2 2 7 2 5 2" xfId="15894" xr:uid="{9A4E12C4-08D3-4497-8E5F-0B4ED28AA9BE}"/>
    <cellStyle name="Comma 2 2 7 2 5 2 2" xfId="34004" xr:uid="{0AA9A3D8-FBD7-4799-91D6-5CD232B9067D}"/>
    <cellStyle name="Comma 2 2 7 2 5 3" xfId="24951" xr:uid="{864AA15E-617E-48F7-834F-FFBA75581EE6}"/>
    <cellStyle name="Comma 2 2 7 2 6" xfId="9862" xr:uid="{6BAFA35B-6B8F-4D15-B3EB-225E883DD4CE}"/>
    <cellStyle name="Comma 2 2 7 2 6 2" xfId="27972" xr:uid="{5726D000-D15E-4F78-BE08-7120B284EDC7}"/>
    <cellStyle name="Comma 2 2 7 2 7" xfId="18919" xr:uid="{7F49743D-99F4-43D8-8E7B-B3469AD42E21}"/>
    <cellStyle name="Comma 2 2 7 3" xfId="749" xr:uid="{45911A7B-4DE4-49CC-A7B6-EA5D465B801D}"/>
    <cellStyle name="Comma 2 2 7 3 2" xfId="1753" xr:uid="{B737E4CC-122B-4796-901D-8D0F39AFCAFF}"/>
    <cellStyle name="Comma 2 2 7 3 2 2" xfId="4832" xr:uid="{F6EA3753-2243-4F48-BC3D-D822569BF6F1}"/>
    <cellStyle name="Comma 2 2 7 3 2 2 2" xfId="13885" xr:uid="{28BA6A0C-7BAB-4FAA-9045-FCEAD3EF506E}"/>
    <cellStyle name="Comma 2 2 7 3 2 2 2 2" xfId="31995" xr:uid="{2DC5E3E0-9035-48A6-A17B-0D70BC0C1097}"/>
    <cellStyle name="Comma 2 2 7 3 2 2 3" xfId="22942" xr:uid="{9E2DF2B5-3D25-46E7-BFA4-4CC2DADE45F2}"/>
    <cellStyle name="Comma 2 2 7 3 2 3" xfId="7846" xr:uid="{00D521E1-126E-4107-94F4-BA6F602B1AD6}"/>
    <cellStyle name="Comma 2 2 7 3 2 3 2" xfId="16899" xr:uid="{7A5E6226-63B9-4EA5-BC63-AE3AC23F37FD}"/>
    <cellStyle name="Comma 2 2 7 3 2 3 2 2" xfId="35009" xr:uid="{A71828CB-9251-40E2-9F9F-CFA7702863A2}"/>
    <cellStyle name="Comma 2 2 7 3 2 3 3" xfId="25956" xr:uid="{6E53B9E8-A7BF-4CA2-A1D1-FD0B83CA0CE3}"/>
    <cellStyle name="Comma 2 2 7 3 2 4" xfId="10867" xr:uid="{25E8DCD3-55F1-488C-AB23-13BF05491DDE}"/>
    <cellStyle name="Comma 2 2 7 3 2 4 2" xfId="28977" xr:uid="{1197D8A3-5712-4489-92B2-D86D623E9669}"/>
    <cellStyle name="Comma 2 2 7 3 2 5" xfId="19924" xr:uid="{78A0CAE2-0D14-4407-9549-9B5C3D877FF3}"/>
    <cellStyle name="Comma 2 2 7 3 3" xfId="2757" xr:uid="{5EA948EF-754B-4A74-BF71-43D32EAEC9E4}"/>
    <cellStyle name="Comma 2 2 7 3 3 2" xfId="5836" xr:uid="{AC602DCD-4D05-4630-B807-DC68081D9B6A}"/>
    <cellStyle name="Comma 2 2 7 3 3 2 2" xfId="14889" xr:uid="{F242D154-EAAD-4EC2-ACAC-E5AF3EF6E516}"/>
    <cellStyle name="Comma 2 2 7 3 3 2 2 2" xfId="32999" xr:uid="{A62E0F27-CEC3-41CF-B6EE-CDDABC195E08}"/>
    <cellStyle name="Comma 2 2 7 3 3 2 3" xfId="23946" xr:uid="{F1E5729A-AB9E-4A53-ABF0-286B768CCD86}"/>
    <cellStyle name="Comma 2 2 7 3 3 3" xfId="8850" xr:uid="{48D62ECE-176B-4CE6-81E7-7976E6D3285A}"/>
    <cellStyle name="Comma 2 2 7 3 3 3 2" xfId="17903" xr:uid="{245DD040-9BCE-454D-8FF7-6A619B655383}"/>
    <cellStyle name="Comma 2 2 7 3 3 3 2 2" xfId="36013" xr:uid="{04C76CFD-83BD-4E2A-ADBA-FC0FA9BB33C7}"/>
    <cellStyle name="Comma 2 2 7 3 3 3 3" xfId="26960" xr:uid="{4BF417E0-6547-4C86-B4EC-2D07A8FF4279}"/>
    <cellStyle name="Comma 2 2 7 3 3 4" xfId="11871" xr:uid="{470CFC46-763A-4167-A524-861F4394E447}"/>
    <cellStyle name="Comma 2 2 7 3 3 4 2" xfId="29981" xr:uid="{DFB780F4-3464-4246-90E3-1FDF0EE29FD2}"/>
    <cellStyle name="Comma 2 2 7 3 3 5" xfId="20928" xr:uid="{A456C44A-66F7-4794-A540-199542291A27}"/>
    <cellStyle name="Comma 2 2 7 3 4" xfId="3828" xr:uid="{26ACDA82-3357-4025-9086-07CAD84CBFBA}"/>
    <cellStyle name="Comma 2 2 7 3 4 2" xfId="12881" xr:uid="{C7202AE3-A1E5-408C-8EA7-F28AC374E8D3}"/>
    <cellStyle name="Comma 2 2 7 3 4 2 2" xfId="30991" xr:uid="{3849C8DE-7E62-4309-BE31-F7912D53161C}"/>
    <cellStyle name="Comma 2 2 7 3 4 3" xfId="21938" xr:uid="{AD3CF618-1F4C-4595-B18E-E6B685F6AD7C}"/>
    <cellStyle name="Comma 2 2 7 3 5" xfId="6842" xr:uid="{64CE42E9-1BC2-4F67-87D8-51A77CE66983}"/>
    <cellStyle name="Comma 2 2 7 3 5 2" xfId="15895" xr:uid="{82E7F8D3-E72E-4179-8FCA-E8BD5487A85C}"/>
    <cellStyle name="Comma 2 2 7 3 5 2 2" xfId="34005" xr:uid="{6B609875-4A92-48E4-BDFD-C7499DC505D6}"/>
    <cellStyle name="Comma 2 2 7 3 5 3" xfId="24952" xr:uid="{4FC75503-8181-41A6-BC3A-1E262594E33D}"/>
    <cellStyle name="Comma 2 2 7 3 6" xfId="9863" xr:uid="{730B94E1-8C68-4B9B-8E87-86B9152815FF}"/>
    <cellStyle name="Comma 2 2 7 3 6 2" xfId="27973" xr:uid="{8D8158C0-3985-4CE5-9E7D-569C135FEC9A}"/>
    <cellStyle name="Comma 2 2 7 3 7" xfId="18920" xr:uid="{EDDD713C-1E64-438B-B979-D3A4BD2EF7C0}"/>
    <cellStyle name="Comma 2 2 7 4" xfId="1424" xr:uid="{E8E54CA7-FB34-4638-8FC1-9871440B17B8}"/>
    <cellStyle name="Comma 2 2 7 4 2" xfId="4503" xr:uid="{03850E8A-1863-4557-A499-BD69C8C224E7}"/>
    <cellStyle name="Comma 2 2 7 4 2 2" xfId="13556" xr:uid="{697A6C9A-94D4-486C-84BC-2DC48BB71D9A}"/>
    <cellStyle name="Comma 2 2 7 4 2 2 2" xfId="31666" xr:uid="{C394A7BD-8786-4FAA-AD70-56A247157BB4}"/>
    <cellStyle name="Comma 2 2 7 4 2 3" xfId="22613" xr:uid="{DC28F09C-C941-49D0-9833-F75DEF94BC22}"/>
    <cellStyle name="Comma 2 2 7 4 3" xfId="7517" xr:uid="{3A46D8B9-2283-492A-8A5F-1E5F85081C26}"/>
    <cellStyle name="Comma 2 2 7 4 3 2" xfId="16570" xr:uid="{F148AED4-5A70-4A8D-BDB2-149E0CE2B847}"/>
    <cellStyle name="Comma 2 2 7 4 3 2 2" xfId="34680" xr:uid="{B3C4D0C4-403E-4928-8E45-FF0C9C7BD9F2}"/>
    <cellStyle name="Comma 2 2 7 4 3 3" xfId="25627" xr:uid="{6F282DF4-AA3C-43AA-81AC-6ED8A8AB3F6F}"/>
    <cellStyle name="Comma 2 2 7 4 4" xfId="10538" xr:uid="{5F8B7B5A-D1A1-4B7D-8218-F96E2DC128EC}"/>
    <cellStyle name="Comma 2 2 7 4 4 2" xfId="28648" xr:uid="{204C903E-1964-4E0F-B80F-0CFC29E748BA}"/>
    <cellStyle name="Comma 2 2 7 4 5" xfId="19595" xr:uid="{825A2256-6B66-490D-9DBB-1BA46C13A607}"/>
    <cellStyle name="Comma 2 2 7 5" xfId="2428" xr:uid="{08CB2381-EF38-4C15-BF54-1CF27AEDACCC}"/>
    <cellStyle name="Comma 2 2 7 5 2" xfId="5507" xr:uid="{16FBB8B7-436E-4BAE-85B7-53277D638F4B}"/>
    <cellStyle name="Comma 2 2 7 5 2 2" xfId="14560" xr:uid="{B2C35678-9A4B-4362-A3B1-60A7562C1B18}"/>
    <cellStyle name="Comma 2 2 7 5 2 2 2" xfId="32670" xr:uid="{1E0DE8E2-11FA-4A1D-A814-8F814110A22B}"/>
    <cellStyle name="Comma 2 2 7 5 2 3" xfId="23617" xr:uid="{A3C189D5-BBF9-4F2E-81F2-21D77CDD50F1}"/>
    <cellStyle name="Comma 2 2 7 5 3" xfId="8521" xr:uid="{E8B0595C-DFDB-4A04-990B-AE2BEB21A1DA}"/>
    <cellStyle name="Comma 2 2 7 5 3 2" xfId="17574" xr:uid="{DCD9AD26-EEFB-4567-B3C9-CE375A7DD6D7}"/>
    <cellStyle name="Comma 2 2 7 5 3 2 2" xfId="35684" xr:uid="{5A824A33-E90E-4F7C-904F-0D8C0BDD5928}"/>
    <cellStyle name="Comma 2 2 7 5 3 3" xfId="26631" xr:uid="{C31E3F89-0F41-4C14-BFD4-59007BF20C8E}"/>
    <cellStyle name="Comma 2 2 7 5 4" xfId="11542" xr:uid="{A3C40828-50F7-406B-8822-2ABD6D92421B}"/>
    <cellStyle name="Comma 2 2 7 5 4 2" xfId="29652" xr:uid="{4E90F1FA-C186-4BDA-888B-8DA6940311EB}"/>
    <cellStyle name="Comma 2 2 7 5 5" xfId="20599" xr:uid="{7AD9B2B4-1EAF-4965-8EA8-822CB73E0571}"/>
    <cellStyle name="Comma 2 2 7 6" xfId="3498" xr:uid="{7E9D65A2-F01B-4D8D-9871-CB7C2EB49E0D}"/>
    <cellStyle name="Comma 2 2 7 6 2" xfId="12551" xr:uid="{E8C44A31-0FB5-4228-98D7-AE570CA87D1E}"/>
    <cellStyle name="Comma 2 2 7 6 2 2" xfId="30661" xr:uid="{70BF6D69-7142-439B-A279-E42B6A63B4D3}"/>
    <cellStyle name="Comma 2 2 7 6 3" xfId="21608" xr:uid="{82D3C90A-F38F-4792-839E-386CD9085CFF}"/>
    <cellStyle name="Comma 2 2 7 7" xfId="6512" xr:uid="{B278AA63-62C6-4757-8044-8C9374A49F4C}"/>
    <cellStyle name="Comma 2 2 7 7 2" xfId="15565" xr:uid="{B8D20E93-009E-45E4-8551-436B6875E7A3}"/>
    <cellStyle name="Comma 2 2 7 7 2 2" xfId="33675" xr:uid="{484ED9E3-313E-4103-B691-5AEB610D250C}"/>
    <cellStyle name="Comma 2 2 7 7 3" xfId="24622" xr:uid="{3130936E-03BA-43AC-AF06-726DA7E94437}"/>
    <cellStyle name="Comma 2 2 7 8" xfId="9532" xr:uid="{672E4B4D-0138-4317-A89F-BF385B74BB91}"/>
    <cellStyle name="Comma 2 2 7 8 2" xfId="27642" xr:uid="{C35BDE5E-BBFE-4F33-A0E6-091C55BECDDB}"/>
    <cellStyle name="Comma 2 2 7 9" xfId="18589" xr:uid="{661801EF-E7E7-4B91-8DDE-5BB9DA1B0317}"/>
    <cellStyle name="Comma 2 2 8" xfId="750" xr:uid="{61A61039-E1AA-4693-823B-8A819C0067A6}"/>
    <cellStyle name="Comma 2 2 8 2" xfId="1754" xr:uid="{647C38F6-B0C2-4183-AB73-7055DEE0DC72}"/>
    <cellStyle name="Comma 2 2 8 2 2" xfId="4833" xr:uid="{CB7BD870-2CBD-432A-8B72-8F376955BEC4}"/>
    <cellStyle name="Comma 2 2 8 2 2 2" xfId="13886" xr:uid="{FAFB9477-35EE-4F9C-B566-5E8EA1B44793}"/>
    <cellStyle name="Comma 2 2 8 2 2 2 2" xfId="31996" xr:uid="{D47F5368-9F23-4282-9AE1-8460A985A43F}"/>
    <cellStyle name="Comma 2 2 8 2 2 3" xfId="22943" xr:uid="{8C696C20-DA61-4BC1-991A-2E6DEDE4A80B}"/>
    <cellStyle name="Comma 2 2 8 2 3" xfId="7847" xr:uid="{E5E427B4-D8AE-4349-A7FD-297B7E969497}"/>
    <cellStyle name="Comma 2 2 8 2 3 2" xfId="16900" xr:uid="{4ED4DF8F-7729-4268-9794-53F977B9EC16}"/>
    <cellStyle name="Comma 2 2 8 2 3 2 2" xfId="35010" xr:uid="{E4CB481B-7CDC-4862-A7C9-415EB7DD901B}"/>
    <cellStyle name="Comma 2 2 8 2 3 3" xfId="25957" xr:uid="{A5D1F4D4-C20B-48E4-A15B-47810EDC5E2C}"/>
    <cellStyle name="Comma 2 2 8 2 4" xfId="10868" xr:uid="{34891378-1501-441F-9100-C91BED5CF850}"/>
    <cellStyle name="Comma 2 2 8 2 4 2" xfId="28978" xr:uid="{CD3ED906-1D3B-409D-B097-7BE4DD0357CC}"/>
    <cellStyle name="Comma 2 2 8 2 5" xfId="19925" xr:uid="{F9EC5D10-1376-4BBB-8090-59447BAEB965}"/>
    <cellStyle name="Comma 2 2 8 3" xfId="2758" xr:uid="{0AFE168D-D48F-4CF5-96CB-DAA3835E7069}"/>
    <cellStyle name="Comma 2 2 8 3 2" xfId="5837" xr:uid="{B607158A-BB1F-4B64-8295-D97044951844}"/>
    <cellStyle name="Comma 2 2 8 3 2 2" xfId="14890" xr:uid="{68AB7A5A-50BA-4753-856F-11CE9A770DF2}"/>
    <cellStyle name="Comma 2 2 8 3 2 2 2" xfId="33000" xr:uid="{2F867C43-63A1-4AA5-919A-F0116B09C22B}"/>
    <cellStyle name="Comma 2 2 8 3 2 3" xfId="23947" xr:uid="{39B3F74F-EE55-40D6-A60D-E7B446E1B1B0}"/>
    <cellStyle name="Comma 2 2 8 3 3" xfId="8851" xr:uid="{6A5FA1EB-0CEC-442C-990C-086C275F5622}"/>
    <cellStyle name="Comma 2 2 8 3 3 2" xfId="17904" xr:uid="{02563C4F-3846-454E-94B4-96EEB36650A7}"/>
    <cellStyle name="Comma 2 2 8 3 3 2 2" xfId="36014" xr:uid="{610156C8-628F-4175-BBFE-EDBD9697174E}"/>
    <cellStyle name="Comma 2 2 8 3 3 3" xfId="26961" xr:uid="{EEA4EBF6-5C1F-4464-A313-033A073ADBB7}"/>
    <cellStyle name="Comma 2 2 8 3 4" xfId="11872" xr:uid="{9F517091-4793-489A-B6C0-B0DE0DB6963B}"/>
    <cellStyle name="Comma 2 2 8 3 4 2" xfId="29982" xr:uid="{680FEB39-D9BF-4F5C-AEF1-FAD10EB25C12}"/>
    <cellStyle name="Comma 2 2 8 3 5" xfId="20929" xr:uid="{E0C5BED9-D570-4388-9FAB-D7C22F3A5CDC}"/>
    <cellStyle name="Comma 2 2 8 4" xfId="3829" xr:uid="{CDC0F58C-1733-49FB-AEBA-DD10A5E32EE1}"/>
    <cellStyle name="Comma 2 2 8 4 2" xfId="12882" xr:uid="{F6225830-4CE0-4688-AEA9-5306B01CC8C6}"/>
    <cellStyle name="Comma 2 2 8 4 2 2" xfId="30992" xr:uid="{1C9CED54-F15B-4F73-AA0D-2B5DA16A84B3}"/>
    <cellStyle name="Comma 2 2 8 4 3" xfId="21939" xr:uid="{EEE76493-77E5-4280-977E-0952AFA4D6FD}"/>
    <cellStyle name="Comma 2 2 8 5" xfId="6843" xr:uid="{A27A3848-DCF7-4ED9-ABCA-ECE70E09C3BC}"/>
    <cellStyle name="Comma 2 2 8 5 2" xfId="15896" xr:uid="{A8BEAC36-1140-457D-8835-8F274FC77B32}"/>
    <cellStyle name="Comma 2 2 8 5 2 2" xfId="34006" xr:uid="{55F2A70D-8C8C-4447-BC74-C55C94233807}"/>
    <cellStyle name="Comma 2 2 8 5 3" xfId="24953" xr:uid="{85462569-CD7F-4D63-97EE-8DF4D0DE4F64}"/>
    <cellStyle name="Comma 2 2 8 6" xfId="9864" xr:uid="{575ACD8D-9AF4-4D9B-ADC3-FBFB8F4A6A5D}"/>
    <cellStyle name="Comma 2 2 8 6 2" xfId="27974" xr:uid="{9C25F9E3-6E2E-41E3-8C17-FFFA42FF2582}"/>
    <cellStyle name="Comma 2 2 8 7" xfId="18921" xr:uid="{7FC52E1E-79C6-4A02-BA49-12F78EDA455A}"/>
    <cellStyle name="Comma 2 2 9" xfId="751" xr:uid="{44D61FDD-9056-4873-A8BD-9C5F03B8BFE4}"/>
    <cellStyle name="Comma 2 2 9 2" xfId="1755" xr:uid="{1A2350EF-71E9-4AC5-832C-B3882DDECF70}"/>
    <cellStyle name="Comma 2 2 9 2 2" xfId="4834" xr:uid="{A55F8B52-FFE2-4EF1-8017-9552F39E98DE}"/>
    <cellStyle name="Comma 2 2 9 2 2 2" xfId="13887" xr:uid="{9E92D7D8-DF1F-4FB1-8CFE-BF0C7FEF229A}"/>
    <cellStyle name="Comma 2 2 9 2 2 2 2" xfId="31997" xr:uid="{2D1AAFD5-CA48-4641-9F4F-A23AD3CFB645}"/>
    <cellStyle name="Comma 2 2 9 2 2 3" xfId="22944" xr:uid="{B6B09436-B60D-440F-81F7-2DA180DB508D}"/>
    <cellStyle name="Comma 2 2 9 2 3" xfId="7848" xr:uid="{3D0B4116-B237-4437-9C2A-7BB11431C34C}"/>
    <cellStyle name="Comma 2 2 9 2 3 2" xfId="16901" xr:uid="{082C19CC-1CBA-4744-8A29-B5FB6961EE05}"/>
    <cellStyle name="Comma 2 2 9 2 3 2 2" xfId="35011" xr:uid="{EE4703B2-E810-4554-B406-5A4759D40F6F}"/>
    <cellStyle name="Comma 2 2 9 2 3 3" xfId="25958" xr:uid="{B07D2F27-DCD4-40D1-B378-9AA64E5A5821}"/>
    <cellStyle name="Comma 2 2 9 2 4" xfId="10869" xr:uid="{98FBFF26-670F-4445-A93D-9CC462B43194}"/>
    <cellStyle name="Comma 2 2 9 2 4 2" xfId="28979" xr:uid="{6F42C593-D268-4A97-A256-B2B47A0C9BF9}"/>
    <cellStyle name="Comma 2 2 9 2 5" xfId="19926" xr:uid="{9944CB2F-7446-481B-B66F-608F0FBFF3AC}"/>
    <cellStyle name="Comma 2 2 9 3" xfId="2759" xr:uid="{D184CEBE-7A03-4DBF-8771-1CA8C6F11AB6}"/>
    <cellStyle name="Comma 2 2 9 3 2" xfId="5838" xr:uid="{45E05524-178F-40F1-A815-1589AABED2B2}"/>
    <cellStyle name="Comma 2 2 9 3 2 2" xfId="14891" xr:uid="{EA51088A-E47B-4112-AF97-4E4D9C63EB19}"/>
    <cellStyle name="Comma 2 2 9 3 2 2 2" xfId="33001" xr:uid="{9298FC6A-A2F8-47BE-873A-16FD24ED2042}"/>
    <cellStyle name="Comma 2 2 9 3 2 3" xfId="23948" xr:uid="{D02AB0C6-E2CF-447A-9159-CE27FC7579C3}"/>
    <cellStyle name="Comma 2 2 9 3 3" xfId="8852" xr:uid="{D7DEAF98-7EB2-4C72-86A6-830B77023EA2}"/>
    <cellStyle name="Comma 2 2 9 3 3 2" xfId="17905" xr:uid="{889A668F-C39C-4F3B-87FB-86A0996DEEB1}"/>
    <cellStyle name="Comma 2 2 9 3 3 2 2" xfId="36015" xr:uid="{AF173A6C-88F4-46CB-91FA-7CFC7106A3AC}"/>
    <cellStyle name="Comma 2 2 9 3 3 3" xfId="26962" xr:uid="{374D7A74-7B7A-4E52-B3DF-BC3F6AB20539}"/>
    <cellStyle name="Comma 2 2 9 3 4" xfId="11873" xr:uid="{684A4CD9-71F6-4D33-9EE5-DF0ACF304029}"/>
    <cellStyle name="Comma 2 2 9 3 4 2" xfId="29983" xr:uid="{32F979B6-BA83-42C9-8831-6D67F083AB77}"/>
    <cellStyle name="Comma 2 2 9 3 5" xfId="20930" xr:uid="{8D0D0DF7-D565-4FE9-B582-803DBFC99E77}"/>
    <cellStyle name="Comma 2 2 9 4" xfId="3830" xr:uid="{C090C1FF-3BFA-43A4-93B8-1D22532B005C}"/>
    <cellStyle name="Comma 2 2 9 4 2" xfId="12883" xr:uid="{5A5EAD10-E2CF-41EB-8FED-1B840BF74693}"/>
    <cellStyle name="Comma 2 2 9 4 2 2" xfId="30993" xr:uid="{EEC50793-DB3A-443F-BD37-50996ED195DC}"/>
    <cellStyle name="Comma 2 2 9 4 3" xfId="21940" xr:uid="{35CA56D5-E725-4345-B05D-57204392AC54}"/>
    <cellStyle name="Comma 2 2 9 5" xfId="6844" xr:uid="{B1D18DAF-F7BC-4CF1-A9A7-0BA12BA41FAD}"/>
    <cellStyle name="Comma 2 2 9 5 2" xfId="15897" xr:uid="{0A0F3F5C-8120-4241-81F9-6D0EBC45754B}"/>
    <cellStyle name="Comma 2 2 9 5 2 2" xfId="34007" xr:uid="{41E3133E-6DE7-4F46-BED2-C8ABAD7ABBB7}"/>
    <cellStyle name="Comma 2 2 9 5 3" xfId="24954" xr:uid="{CAB20977-C6D3-40BD-A411-8837CD87D849}"/>
    <cellStyle name="Comma 2 2 9 6" xfId="9865" xr:uid="{52867FF2-603C-4920-BF80-6DE4719D1C45}"/>
    <cellStyle name="Comma 2 2 9 6 2" xfId="27975" xr:uid="{9A097F79-1CA6-4FD5-ABD4-E542B533D924}"/>
    <cellStyle name="Comma 2 2 9 7" xfId="18922" xr:uid="{AF4D905C-A60E-443A-B1F5-0630C67CEAD0}"/>
    <cellStyle name="Comma 2 3" xfId="92" xr:uid="{B1CD317E-6D73-49A7-AAA7-49A71E7DB388}"/>
    <cellStyle name="Comma 2 3 10" xfId="2261" xr:uid="{F9967639-B030-4F53-9AAA-186CEC49E18A}"/>
    <cellStyle name="Comma 2 3 10 2" xfId="5340" xr:uid="{67F2F4F3-97BC-43A0-B6C3-8A042333A0DC}"/>
    <cellStyle name="Comma 2 3 10 2 2" xfId="14393" xr:uid="{876E2C83-8844-48EB-8A4E-636A96ABB27C}"/>
    <cellStyle name="Comma 2 3 10 2 2 2" xfId="32503" xr:uid="{5C474B61-F621-4B6A-938E-B7B2409BAE1A}"/>
    <cellStyle name="Comma 2 3 10 2 3" xfId="23450" xr:uid="{037A6A1A-28F3-4D5F-8E63-D8234D4C8BDB}"/>
    <cellStyle name="Comma 2 3 10 3" xfId="8354" xr:uid="{543D9150-0837-4178-B8C9-130A419B6E98}"/>
    <cellStyle name="Comma 2 3 10 3 2" xfId="17407" xr:uid="{9D9A54DE-9CDB-462E-9433-C53B3565A631}"/>
    <cellStyle name="Comma 2 3 10 3 2 2" xfId="35517" xr:uid="{4161AE9A-485D-4463-9FAB-5A15647DA9FB}"/>
    <cellStyle name="Comma 2 3 10 3 3" xfId="26464" xr:uid="{87515438-FD08-4D30-978D-CA0C9963AA0A}"/>
    <cellStyle name="Comma 2 3 10 4" xfId="11375" xr:uid="{9D7506A4-9490-4CD4-B8FE-91A4BA379221}"/>
    <cellStyle name="Comma 2 3 10 4 2" xfId="29485" xr:uid="{5244DE3B-D383-4F01-A2A9-48621A67EBA6}"/>
    <cellStyle name="Comma 2 3 10 5" xfId="20432" xr:uid="{0A0DB794-5DA4-4312-A690-48EEB0BB3280}"/>
    <cellStyle name="Comma 2 3 11" xfId="3330" xr:uid="{27CD0C26-C126-4092-8467-09347A0586D8}"/>
    <cellStyle name="Comma 2 3 11 2" xfId="12383" xr:uid="{2449AB44-11A2-4E7C-91D4-AE1E838FF060}"/>
    <cellStyle name="Comma 2 3 11 2 2" xfId="30493" xr:uid="{1D2816C1-975B-4417-9DD5-90E45C8FE5CC}"/>
    <cellStyle name="Comma 2 3 11 3" xfId="21440" xr:uid="{1FA82F21-9510-4AFA-BDAC-3F47ADDE5EBD}"/>
    <cellStyle name="Comma 2 3 12" xfId="6344" xr:uid="{7A413996-FFBE-425A-82FA-8198297CEC03}"/>
    <cellStyle name="Comma 2 3 12 2" xfId="15397" xr:uid="{13107AAB-BB06-466B-8B17-0EE9AF992234}"/>
    <cellStyle name="Comma 2 3 12 2 2" xfId="33507" xr:uid="{7877BCD5-A5E1-486E-A2D9-E54FF65588A3}"/>
    <cellStyle name="Comma 2 3 12 3" xfId="24454" xr:uid="{4B27CA86-4146-4A3F-A161-BEF1C54B2910}"/>
    <cellStyle name="Comma 2 3 13" xfId="9364" xr:uid="{CE73E004-4DBF-4193-8C39-583402729BAA}"/>
    <cellStyle name="Comma 2 3 13 2" xfId="27474" xr:uid="{0807EA92-9516-4B1B-9AAC-77BB8288487D}"/>
    <cellStyle name="Comma 2 3 14" xfId="18421" xr:uid="{D93A49CD-62D2-4E83-B2F5-64DB0C96F164}"/>
    <cellStyle name="Comma 2 3 2" xfId="108" xr:uid="{A07CD556-3B80-45AD-AF16-9C256F8BFFFC}"/>
    <cellStyle name="Comma 2 3 2 10" xfId="9380" xr:uid="{65BE50BD-587C-4C95-A132-9CFEAAB8E388}"/>
    <cellStyle name="Comma 2 3 2 10 2" xfId="27490" xr:uid="{B12C5849-7095-4FE0-AA00-650967F35D0E}"/>
    <cellStyle name="Comma 2 3 2 11" xfId="18437" xr:uid="{713E11D8-C6D1-4BD7-A918-3F22643B6FB4}"/>
    <cellStyle name="Comma 2 3 2 2" xfId="140" xr:uid="{37EE2FC3-9959-445F-A542-0D7D5E31B08C}"/>
    <cellStyle name="Comma 2 3 2 2 10" xfId="18469" xr:uid="{1507E010-65C1-4E15-BA6F-CD4189B08391}"/>
    <cellStyle name="Comma 2 3 2 2 2" xfId="467" xr:uid="{98122E5D-079D-4CBF-9D8F-48C2B0FA8414}"/>
    <cellStyle name="Comma 2 3 2 2 2 2" xfId="752" xr:uid="{E6C140E5-44A8-4FF3-ADEA-E8CEB397A30E}"/>
    <cellStyle name="Comma 2 3 2 2 2 2 2" xfId="1756" xr:uid="{585B5203-E28B-409A-BAEE-7CD5C57EC423}"/>
    <cellStyle name="Comma 2 3 2 2 2 2 2 2" xfId="4835" xr:uid="{8BEA1961-DE91-40C1-9FD6-247FE520C59A}"/>
    <cellStyle name="Comma 2 3 2 2 2 2 2 2 2" xfId="13888" xr:uid="{50BB57F9-B379-4948-989E-EEED39EAD6FA}"/>
    <cellStyle name="Comma 2 3 2 2 2 2 2 2 2 2" xfId="31998" xr:uid="{F99C2ED5-6687-4496-B36B-31070C5B521F}"/>
    <cellStyle name="Comma 2 3 2 2 2 2 2 2 3" xfId="22945" xr:uid="{D783A719-EA95-4329-85C2-5AF6F934883F}"/>
    <cellStyle name="Comma 2 3 2 2 2 2 2 3" xfId="7849" xr:uid="{5D58833E-7A0F-4900-9E85-76C742CC3EF4}"/>
    <cellStyle name="Comma 2 3 2 2 2 2 2 3 2" xfId="16902" xr:uid="{DA7AC227-4E92-48A2-8F92-63CCEC3B3DC1}"/>
    <cellStyle name="Comma 2 3 2 2 2 2 2 3 2 2" xfId="35012" xr:uid="{3401FB86-1F99-49CD-81C8-3D5F48D4F900}"/>
    <cellStyle name="Comma 2 3 2 2 2 2 2 3 3" xfId="25959" xr:uid="{41CDCD2A-20FA-4C35-8993-264B8F254813}"/>
    <cellStyle name="Comma 2 3 2 2 2 2 2 4" xfId="10870" xr:uid="{BF659067-E440-4734-8146-13240F0BCCA0}"/>
    <cellStyle name="Comma 2 3 2 2 2 2 2 4 2" xfId="28980" xr:uid="{41850038-7B08-42AA-97A7-8F2F95830701}"/>
    <cellStyle name="Comma 2 3 2 2 2 2 2 5" xfId="19927" xr:uid="{2AB4C232-7D1F-472C-BAAB-D8AAC5380460}"/>
    <cellStyle name="Comma 2 3 2 2 2 2 3" xfId="2760" xr:uid="{2FBDB676-7CB9-4AAD-A8D8-3A0C56DD6FFC}"/>
    <cellStyle name="Comma 2 3 2 2 2 2 3 2" xfId="5839" xr:uid="{92C3CAEA-3D59-4BB2-9B7C-4521863B150A}"/>
    <cellStyle name="Comma 2 3 2 2 2 2 3 2 2" xfId="14892" xr:uid="{78D22E74-9202-46F4-B2E3-5265C9BB6A2A}"/>
    <cellStyle name="Comma 2 3 2 2 2 2 3 2 2 2" xfId="33002" xr:uid="{92C37DC4-B290-44D0-95D8-7A9D3917C925}"/>
    <cellStyle name="Comma 2 3 2 2 2 2 3 2 3" xfId="23949" xr:uid="{188F5D2B-5964-4FE5-B9BD-CF6945EE3C0B}"/>
    <cellStyle name="Comma 2 3 2 2 2 2 3 3" xfId="8853" xr:uid="{1C4A217C-74D0-4A9C-A638-CB5324885E3D}"/>
    <cellStyle name="Comma 2 3 2 2 2 2 3 3 2" xfId="17906" xr:uid="{27F2FE50-C070-4179-80E5-B403A51B6BF7}"/>
    <cellStyle name="Comma 2 3 2 2 2 2 3 3 2 2" xfId="36016" xr:uid="{F7A3FB1E-903C-4588-8EAC-8C930EFC0DED}"/>
    <cellStyle name="Comma 2 3 2 2 2 2 3 3 3" xfId="26963" xr:uid="{05EE23FC-9AD6-46E3-960A-4A1CEAE5B85D}"/>
    <cellStyle name="Comma 2 3 2 2 2 2 3 4" xfId="11874" xr:uid="{8DEE565F-4324-4A8E-BF91-07439DBD04DD}"/>
    <cellStyle name="Comma 2 3 2 2 2 2 3 4 2" xfId="29984" xr:uid="{6216199F-3CD0-4FD9-B7DD-91444B97C21D}"/>
    <cellStyle name="Comma 2 3 2 2 2 2 3 5" xfId="20931" xr:uid="{37032064-B404-4407-9235-02B431E16FC0}"/>
    <cellStyle name="Comma 2 3 2 2 2 2 4" xfId="3831" xr:uid="{078D2D6B-C46E-4006-A13C-C921A3BDEFB3}"/>
    <cellStyle name="Comma 2 3 2 2 2 2 4 2" xfId="12884" xr:uid="{0F353213-2067-464C-8979-0B9E4904A9BC}"/>
    <cellStyle name="Comma 2 3 2 2 2 2 4 2 2" xfId="30994" xr:uid="{FBDD208D-75A9-431F-84FB-E90DFE29DAFA}"/>
    <cellStyle name="Comma 2 3 2 2 2 2 4 3" xfId="21941" xr:uid="{1EE0453A-964B-497B-870C-F8F2282AACAE}"/>
    <cellStyle name="Comma 2 3 2 2 2 2 5" xfId="6845" xr:uid="{69825B0D-6BD6-44F2-A80C-628194D1F397}"/>
    <cellStyle name="Comma 2 3 2 2 2 2 5 2" xfId="15898" xr:uid="{F6DDD440-7D9F-46FF-AB4D-1CD62D52A793}"/>
    <cellStyle name="Comma 2 3 2 2 2 2 5 2 2" xfId="34008" xr:uid="{115A70D7-0CA5-4443-8FFB-3DDFD3387205}"/>
    <cellStyle name="Comma 2 3 2 2 2 2 5 3" xfId="24955" xr:uid="{DDFC6D37-CE04-4B45-B4AC-61E011B193B6}"/>
    <cellStyle name="Comma 2 3 2 2 2 2 6" xfId="9866" xr:uid="{9CCFC1A2-C309-4F87-9BBB-C89DFA897B6E}"/>
    <cellStyle name="Comma 2 3 2 2 2 2 6 2" xfId="27976" xr:uid="{1F0E5860-8CF4-4880-B470-90E00E004B55}"/>
    <cellStyle name="Comma 2 3 2 2 2 2 7" xfId="18923" xr:uid="{A9FA7953-F265-461A-836D-4B6D185433C2}"/>
    <cellStyle name="Comma 2 3 2 2 2 3" xfId="753" xr:uid="{BAC74EE9-B029-46AC-AFE3-159411FFF325}"/>
    <cellStyle name="Comma 2 3 2 2 2 3 2" xfId="1757" xr:uid="{368E5E74-003E-4A97-A398-43A4B12A7BFF}"/>
    <cellStyle name="Comma 2 3 2 2 2 3 2 2" xfId="4836" xr:uid="{F13466DC-F607-482C-B829-4B260C575AD8}"/>
    <cellStyle name="Comma 2 3 2 2 2 3 2 2 2" xfId="13889" xr:uid="{F153634C-65B5-45BC-95B2-BB63F51B717A}"/>
    <cellStyle name="Comma 2 3 2 2 2 3 2 2 2 2" xfId="31999" xr:uid="{F5DB92AA-F312-4082-8480-40C8D56B5C90}"/>
    <cellStyle name="Comma 2 3 2 2 2 3 2 2 3" xfId="22946" xr:uid="{C72E98DB-104B-4AB0-90FC-51699BE36968}"/>
    <cellStyle name="Comma 2 3 2 2 2 3 2 3" xfId="7850" xr:uid="{19BCCC1C-27C4-43D7-922F-4F5C637F482B}"/>
    <cellStyle name="Comma 2 3 2 2 2 3 2 3 2" xfId="16903" xr:uid="{7939E9DE-B1B1-406B-A1FE-0CB293C630E5}"/>
    <cellStyle name="Comma 2 3 2 2 2 3 2 3 2 2" xfId="35013" xr:uid="{27850003-2970-4AEA-9A96-47E36A2A9B80}"/>
    <cellStyle name="Comma 2 3 2 2 2 3 2 3 3" xfId="25960" xr:uid="{9DB78698-A5BB-4129-A482-E5CE24931419}"/>
    <cellStyle name="Comma 2 3 2 2 2 3 2 4" xfId="10871" xr:uid="{5E88CDA3-0571-450F-94FD-F8D53FA3CB9E}"/>
    <cellStyle name="Comma 2 3 2 2 2 3 2 4 2" xfId="28981" xr:uid="{7D14C445-BB78-4016-BFAD-FC8452F0E04D}"/>
    <cellStyle name="Comma 2 3 2 2 2 3 2 5" xfId="19928" xr:uid="{441CBD45-22FA-4172-8DFA-9B87B01AFDF6}"/>
    <cellStyle name="Comma 2 3 2 2 2 3 3" xfId="2761" xr:uid="{88CE4F33-9F17-4F0A-BAC2-33AE7D55D2C1}"/>
    <cellStyle name="Comma 2 3 2 2 2 3 3 2" xfId="5840" xr:uid="{899023A4-A1C9-4ABB-AD73-CD6FC909B227}"/>
    <cellStyle name="Comma 2 3 2 2 2 3 3 2 2" xfId="14893" xr:uid="{9BC6DFCB-E599-45E4-8527-E645CF5A3C38}"/>
    <cellStyle name="Comma 2 3 2 2 2 3 3 2 2 2" xfId="33003" xr:uid="{EEA34AE1-E901-4C84-9E80-5D07014325B5}"/>
    <cellStyle name="Comma 2 3 2 2 2 3 3 2 3" xfId="23950" xr:uid="{3469DE2D-40F4-4506-B415-5E9CD22E641E}"/>
    <cellStyle name="Comma 2 3 2 2 2 3 3 3" xfId="8854" xr:uid="{94D0B394-0A67-4DA5-8A23-A4CD524DB969}"/>
    <cellStyle name="Comma 2 3 2 2 2 3 3 3 2" xfId="17907" xr:uid="{CEAF2AB5-5FA9-4B35-A2F3-2032BFE11E52}"/>
    <cellStyle name="Comma 2 3 2 2 2 3 3 3 2 2" xfId="36017" xr:uid="{0809A762-8E36-4ED1-B3A9-8DA7E3392E79}"/>
    <cellStyle name="Comma 2 3 2 2 2 3 3 3 3" xfId="26964" xr:uid="{645A0BAF-902C-4294-9F93-72FE3FCEBF11}"/>
    <cellStyle name="Comma 2 3 2 2 2 3 3 4" xfId="11875" xr:uid="{184C7832-15D8-49F3-BD79-90A320BB9009}"/>
    <cellStyle name="Comma 2 3 2 2 2 3 3 4 2" xfId="29985" xr:uid="{62826DC6-0DEA-4126-8CD9-93D500088782}"/>
    <cellStyle name="Comma 2 3 2 2 2 3 3 5" xfId="20932" xr:uid="{D68FE44B-B59E-44B9-AE5E-3D4BED752F72}"/>
    <cellStyle name="Comma 2 3 2 2 2 3 4" xfId="3832" xr:uid="{FE8CA67D-C628-4812-91CF-CBB88635CA68}"/>
    <cellStyle name="Comma 2 3 2 2 2 3 4 2" xfId="12885" xr:uid="{F61F68B3-A6A6-4518-BB6B-9CE02AE06C55}"/>
    <cellStyle name="Comma 2 3 2 2 2 3 4 2 2" xfId="30995" xr:uid="{1B57FC91-7F02-4E45-B427-B12C618581E4}"/>
    <cellStyle name="Comma 2 3 2 2 2 3 4 3" xfId="21942" xr:uid="{17CEA03C-27A3-4EE5-BA87-C08BA7F3CA4D}"/>
    <cellStyle name="Comma 2 3 2 2 2 3 5" xfId="6846" xr:uid="{66AEE4E5-3BC3-49E6-B238-E3CE357CB0BA}"/>
    <cellStyle name="Comma 2 3 2 2 2 3 5 2" xfId="15899" xr:uid="{24B8799A-BFBA-4F12-A7B3-143F02A33A2E}"/>
    <cellStyle name="Comma 2 3 2 2 2 3 5 2 2" xfId="34009" xr:uid="{4AB00C62-73C1-4A21-9C37-CF8705387DAD}"/>
    <cellStyle name="Comma 2 3 2 2 2 3 5 3" xfId="24956" xr:uid="{4B507E3A-C090-4B64-8C7A-71837FFA7DBD}"/>
    <cellStyle name="Comma 2 3 2 2 2 3 6" xfId="9867" xr:uid="{D7E1FAB9-BB8C-4F66-BF20-16E4424E4C79}"/>
    <cellStyle name="Comma 2 3 2 2 2 3 6 2" xfId="27977" xr:uid="{935791B0-D53C-4DF5-A420-EE4D6B035B06}"/>
    <cellStyle name="Comma 2 3 2 2 2 3 7" xfId="18924" xr:uid="{BDB6AC26-03B0-43E5-B7F6-6E8632BD6B08}"/>
    <cellStyle name="Comma 2 3 2 2 2 4" xfId="1476" xr:uid="{578484AC-EDCF-4DF7-93F5-9DC36EE38ACD}"/>
    <cellStyle name="Comma 2 3 2 2 2 4 2" xfId="4555" xr:uid="{7826F350-80F0-496D-90DB-95EA22DA93FC}"/>
    <cellStyle name="Comma 2 3 2 2 2 4 2 2" xfId="13608" xr:uid="{84B07818-FFEE-49CB-8691-7610AEAA64D8}"/>
    <cellStyle name="Comma 2 3 2 2 2 4 2 2 2" xfId="31718" xr:uid="{5AF270BE-811D-4D72-A7B9-9BE3C7B42C40}"/>
    <cellStyle name="Comma 2 3 2 2 2 4 2 3" xfId="22665" xr:uid="{423E535C-E241-4034-B46C-39CB10EB9DFA}"/>
    <cellStyle name="Comma 2 3 2 2 2 4 3" xfId="7569" xr:uid="{A169DC53-5B09-4D53-916E-060522C4DA1C}"/>
    <cellStyle name="Comma 2 3 2 2 2 4 3 2" xfId="16622" xr:uid="{D6C783B1-DF0A-43B8-8EFE-276ED6B956FB}"/>
    <cellStyle name="Comma 2 3 2 2 2 4 3 2 2" xfId="34732" xr:uid="{1C014A29-463E-4AF4-96FD-F83A0FBE3D80}"/>
    <cellStyle name="Comma 2 3 2 2 2 4 3 3" xfId="25679" xr:uid="{22978285-C3B8-4457-9ED6-DC6D1C74CAFE}"/>
    <cellStyle name="Comma 2 3 2 2 2 4 4" xfId="10590" xr:uid="{0B5FD083-4D97-49A5-AAE1-AD8009B53424}"/>
    <cellStyle name="Comma 2 3 2 2 2 4 4 2" xfId="28700" xr:uid="{2C26DF7D-58B7-4620-9F0F-16BC3EE0CD22}"/>
    <cellStyle name="Comma 2 3 2 2 2 4 5" xfId="19647" xr:uid="{6C86DEFB-3A67-479A-A3CC-EAE2E9E2B996}"/>
    <cellStyle name="Comma 2 3 2 2 2 5" xfId="2480" xr:uid="{1D33F17C-B5AB-4DEF-AF20-942F5FC3D9E3}"/>
    <cellStyle name="Comma 2 3 2 2 2 5 2" xfId="5559" xr:uid="{9E223FDD-0657-4BA0-BAD8-DE06C28BFBDB}"/>
    <cellStyle name="Comma 2 3 2 2 2 5 2 2" xfId="14612" xr:uid="{4452838A-F21F-4000-A466-0725DB979896}"/>
    <cellStyle name="Comma 2 3 2 2 2 5 2 2 2" xfId="32722" xr:uid="{AEA30F75-A5E3-460C-B2A7-97182BE982C8}"/>
    <cellStyle name="Comma 2 3 2 2 2 5 2 3" xfId="23669" xr:uid="{AC1CE6D0-997D-42A4-BF0D-6EF87452DB53}"/>
    <cellStyle name="Comma 2 3 2 2 2 5 3" xfId="8573" xr:uid="{76D6A6CF-A6A9-4777-8E8C-77ADE548FA01}"/>
    <cellStyle name="Comma 2 3 2 2 2 5 3 2" xfId="17626" xr:uid="{F85CAC4D-2FBA-4BDB-824E-10D39D69A076}"/>
    <cellStyle name="Comma 2 3 2 2 2 5 3 2 2" xfId="35736" xr:uid="{D7190CA8-EB28-427B-8143-14CD9D1FB8A1}"/>
    <cellStyle name="Comma 2 3 2 2 2 5 3 3" xfId="26683" xr:uid="{F254B8F1-9EF4-4ED7-86DE-D5A2B0B7AC02}"/>
    <cellStyle name="Comma 2 3 2 2 2 5 4" xfId="11594" xr:uid="{1D8DB5F2-FDFE-4BE7-AF9F-6C8E03901EA0}"/>
    <cellStyle name="Comma 2 3 2 2 2 5 4 2" xfId="29704" xr:uid="{96E14CAE-260C-4F93-8C5E-8EF461A7FAC2}"/>
    <cellStyle name="Comma 2 3 2 2 2 5 5" xfId="20651" xr:uid="{19F624D5-5AD7-4690-9965-10BF4E3C51F2}"/>
    <cellStyle name="Comma 2 3 2 2 2 6" xfId="3550" xr:uid="{FBD3C5FB-3874-4779-A30F-CFE427E397A5}"/>
    <cellStyle name="Comma 2 3 2 2 2 6 2" xfId="12603" xr:uid="{D783FDDA-75D6-46BA-95FC-3AEC095D3AEB}"/>
    <cellStyle name="Comma 2 3 2 2 2 6 2 2" xfId="30713" xr:uid="{0895CA85-DE98-4B81-8830-245A4A12AA41}"/>
    <cellStyle name="Comma 2 3 2 2 2 6 3" xfId="21660" xr:uid="{664FC5D5-3B4D-4B08-BF1D-BCD0B1B879B7}"/>
    <cellStyle name="Comma 2 3 2 2 2 7" xfId="6564" xr:uid="{3EDE805E-C687-4079-96BC-C30130DF61AA}"/>
    <cellStyle name="Comma 2 3 2 2 2 7 2" xfId="15617" xr:uid="{D065D8C9-C866-4839-BED1-1D8282716268}"/>
    <cellStyle name="Comma 2 3 2 2 2 7 2 2" xfId="33727" xr:uid="{BF7FE038-6375-4CA5-9F8C-E57C65E60D05}"/>
    <cellStyle name="Comma 2 3 2 2 2 7 3" xfId="24674" xr:uid="{12204586-0B1E-4FDB-AAAA-4706047A465E}"/>
    <cellStyle name="Comma 2 3 2 2 2 8" xfId="9584" xr:uid="{BD9235EC-0923-4CBD-BE32-3101D868B6B5}"/>
    <cellStyle name="Comma 2 3 2 2 2 8 2" xfId="27694" xr:uid="{2CC13CFF-D701-4D2C-8F38-D4E2AB538D2A}"/>
    <cellStyle name="Comma 2 3 2 2 2 9" xfId="18641" xr:uid="{4D45A86E-3FA9-48F2-8D7A-F8D9EE0DEE16}"/>
    <cellStyle name="Comma 2 3 2 2 3" xfId="754" xr:uid="{8A8E2FDA-D454-4948-AA96-CB715681F17C}"/>
    <cellStyle name="Comma 2 3 2 2 3 2" xfId="1758" xr:uid="{A7AA34DE-7169-473F-9704-64C5E92FAA7F}"/>
    <cellStyle name="Comma 2 3 2 2 3 2 2" xfId="4837" xr:uid="{D1D34E7C-66BA-47F6-A594-0310A2210560}"/>
    <cellStyle name="Comma 2 3 2 2 3 2 2 2" xfId="13890" xr:uid="{40395FFC-1C14-41E2-B77C-805857BA0BE9}"/>
    <cellStyle name="Comma 2 3 2 2 3 2 2 2 2" xfId="32000" xr:uid="{23AC6A5C-D680-4B1A-ABF2-10C03A3AF136}"/>
    <cellStyle name="Comma 2 3 2 2 3 2 2 3" xfId="22947" xr:uid="{36F383A5-5980-4E73-BC2C-ED44842A16BD}"/>
    <cellStyle name="Comma 2 3 2 2 3 2 3" xfId="7851" xr:uid="{82CFC183-A4FC-41FA-A901-1F21C2B34BB8}"/>
    <cellStyle name="Comma 2 3 2 2 3 2 3 2" xfId="16904" xr:uid="{BF005676-6AC5-422A-8DBF-AEF8A8C4282A}"/>
    <cellStyle name="Comma 2 3 2 2 3 2 3 2 2" xfId="35014" xr:uid="{29A6C6BA-768C-4A88-9DFE-AF706E78E9DA}"/>
    <cellStyle name="Comma 2 3 2 2 3 2 3 3" xfId="25961" xr:uid="{79440BD3-9AC5-4CD4-9435-ED5EEC41F52A}"/>
    <cellStyle name="Comma 2 3 2 2 3 2 4" xfId="10872" xr:uid="{24AB919A-00A6-4643-815B-2082FF2F85AB}"/>
    <cellStyle name="Comma 2 3 2 2 3 2 4 2" xfId="28982" xr:uid="{3AA65579-D5A6-4803-A1A3-410B79764C76}"/>
    <cellStyle name="Comma 2 3 2 2 3 2 5" xfId="19929" xr:uid="{20D83646-5C12-45A6-B40F-ADEFC42DFE32}"/>
    <cellStyle name="Comma 2 3 2 2 3 3" xfId="2762" xr:uid="{7030F562-B348-4AEA-A64D-F62A37992AA7}"/>
    <cellStyle name="Comma 2 3 2 2 3 3 2" xfId="5841" xr:uid="{050DA35A-5B23-4154-8EFD-344E4FC0FEED}"/>
    <cellStyle name="Comma 2 3 2 2 3 3 2 2" xfId="14894" xr:uid="{B6D78B76-5F2E-4783-865D-B6B022097E08}"/>
    <cellStyle name="Comma 2 3 2 2 3 3 2 2 2" xfId="33004" xr:uid="{9AE31D4A-A1F6-4D64-86C0-D3C7AA68BE6A}"/>
    <cellStyle name="Comma 2 3 2 2 3 3 2 3" xfId="23951" xr:uid="{261AEF69-3E72-4BAA-9710-F48E2089C794}"/>
    <cellStyle name="Comma 2 3 2 2 3 3 3" xfId="8855" xr:uid="{9E8D4C2F-1D9D-4DFF-A08C-D9F3E696F449}"/>
    <cellStyle name="Comma 2 3 2 2 3 3 3 2" xfId="17908" xr:uid="{9266AC03-F79B-4A4F-87E1-14D7D2C35073}"/>
    <cellStyle name="Comma 2 3 2 2 3 3 3 2 2" xfId="36018" xr:uid="{390584C9-1651-4FF7-B1BD-A0A2CFC96D61}"/>
    <cellStyle name="Comma 2 3 2 2 3 3 3 3" xfId="26965" xr:uid="{A8431370-DB37-4F41-B354-D70DA54C64AD}"/>
    <cellStyle name="Comma 2 3 2 2 3 3 4" xfId="11876" xr:uid="{9BDD563B-7396-48B5-9D40-38B8D972E476}"/>
    <cellStyle name="Comma 2 3 2 2 3 3 4 2" xfId="29986" xr:uid="{250713A8-AB96-4095-8D75-218DA983CA48}"/>
    <cellStyle name="Comma 2 3 2 2 3 3 5" xfId="20933" xr:uid="{5C66E658-F5B9-4AA2-AB21-E006528863E0}"/>
    <cellStyle name="Comma 2 3 2 2 3 4" xfId="3833" xr:uid="{7A5B4864-5E43-4135-8A8C-3D0D0D6AA063}"/>
    <cellStyle name="Comma 2 3 2 2 3 4 2" xfId="12886" xr:uid="{E2C32BF3-062C-4ADF-BFB0-30E3EC498A2F}"/>
    <cellStyle name="Comma 2 3 2 2 3 4 2 2" xfId="30996" xr:uid="{36AA5BBD-E3D6-4C7B-BC07-F49D329262E4}"/>
    <cellStyle name="Comma 2 3 2 2 3 4 3" xfId="21943" xr:uid="{B37EE583-9ACF-4D15-903A-858D355E8C2A}"/>
    <cellStyle name="Comma 2 3 2 2 3 5" xfId="6847" xr:uid="{6BBA1D57-86C4-4D73-83BF-F85D5077B7BB}"/>
    <cellStyle name="Comma 2 3 2 2 3 5 2" xfId="15900" xr:uid="{67F01EF0-78E1-4730-B1E7-DFC7FBF8C6E6}"/>
    <cellStyle name="Comma 2 3 2 2 3 5 2 2" xfId="34010" xr:uid="{CAE7314D-6B85-4964-A95C-FA2D8D92F4D8}"/>
    <cellStyle name="Comma 2 3 2 2 3 5 3" xfId="24957" xr:uid="{D80A4CB1-E0F8-4192-B6FF-AD56A0E48C29}"/>
    <cellStyle name="Comma 2 3 2 2 3 6" xfId="9868" xr:uid="{DB3405C7-585C-41DD-9FD4-BBC912CB658F}"/>
    <cellStyle name="Comma 2 3 2 2 3 6 2" xfId="27978" xr:uid="{53600DAC-9874-491F-9B3B-18C2FEB350E3}"/>
    <cellStyle name="Comma 2 3 2 2 3 7" xfId="18925" xr:uid="{2A838CB4-8A09-4F40-A112-322D57A606CD}"/>
    <cellStyle name="Comma 2 3 2 2 4" xfId="755" xr:uid="{2A6F224F-B8C2-46C5-861B-48ED8364CB6F}"/>
    <cellStyle name="Comma 2 3 2 2 4 2" xfId="1759" xr:uid="{A79E3898-7980-4C5C-A835-9E7D84C7E07F}"/>
    <cellStyle name="Comma 2 3 2 2 4 2 2" xfId="4838" xr:uid="{81D8410E-0A8C-42F4-9969-3CA9DC15C493}"/>
    <cellStyle name="Comma 2 3 2 2 4 2 2 2" xfId="13891" xr:uid="{61B411AC-6CF0-414A-A016-D87F15802DA6}"/>
    <cellStyle name="Comma 2 3 2 2 4 2 2 2 2" xfId="32001" xr:uid="{E11179B3-596E-4247-8EE1-755B4E0D864F}"/>
    <cellStyle name="Comma 2 3 2 2 4 2 2 3" xfId="22948" xr:uid="{B6081EE5-C831-4338-95EB-C2B7903DF5A4}"/>
    <cellStyle name="Comma 2 3 2 2 4 2 3" xfId="7852" xr:uid="{A5E84563-AA38-427B-8165-EA21A1915C39}"/>
    <cellStyle name="Comma 2 3 2 2 4 2 3 2" xfId="16905" xr:uid="{259C8DD4-585C-45FF-A8DF-F8E8E4BAA74F}"/>
    <cellStyle name="Comma 2 3 2 2 4 2 3 2 2" xfId="35015" xr:uid="{4AE3AF07-F4ED-40D8-AD59-3E28C9422685}"/>
    <cellStyle name="Comma 2 3 2 2 4 2 3 3" xfId="25962" xr:uid="{139FF740-4FBF-4722-BA19-49CDE65EB6BC}"/>
    <cellStyle name="Comma 2 3 2 2 4 2 4" xfId="10873" xr:uid="{8669B729-3907-45D3-BAA1-560DB7EED4A2}"/>
    <cellStyle name="Comma 2 3 2 2 4 2 4 2" xfId="28983" xr:uid="{3D8DF02A-26E8-40B1-86C7-63E1F1093E50}"/>
    <cellStyle name="Comma 2 3 2 2 4 2 5" xfId="19930" xr:uid="{04D66E90-3694-4278-AA59-90C5C1A4075F}"/>
    <cellStyle name="Comma 2 3 2 2 4 3" xfId="2763" xr:uid="{D91D9B45-4038-45BE-AD1F-146C18EBEDB1}"/>
    <cellStyle name="Comma 2 3 2 2 4 3 2" xfId="5842" xr:uid="{2A0EF706-86CF-421D-BEEE-0B53FF967970}"/>
    <cellStyle name="Comma 2 3 2 2 4 3 2 2" xfId="14895" xr:uid="{E070654F-11C8-4F20-AC61-6EF453AC9CA7}"/>
    <cellStyle name="Comma 2 3 2 2 4 3 2 2 2" xfId="33005" xr:uid="{492957EA-B2C7-4BA3-A209-69454863D270}"/>
    <cellStyle name="Comma 2 3 2 2 4 3 2 3" xfId="23952" xr:uid="{ADD48E40-698B-4FDA-825E-1D099CB0E5DD}"/>
    <cellStyle name="Comma 2 3 2 2 4 3 3" xfId="8856" xr:uid="{4615922D-06EB-4B9B-A6BB-E7387CE0C0A9}"/>
    <cellStyle name="Comma 2 3 2 2 4 3 3 2" xfId="17909" xr:uid="{1703FEE5-B48E-47B9-9C9D-530E11F07127}"/>
    <cellStyle name="Comma 2 3 2 2 4 3 3 2 2" xfId="36019" xr:uid="{92F7CC9F-0882-446E-925C-14F646B85DAA}"/>
    <cellStyle name="Comma 2 3 2 2 4 3 3 3" xfId="26966" xr:uid="{B9FBF56B-D058-44E8-B7E2-ED121E50D82B}"/>
    <cellStyle name="Comma 2 3 2 2 4 3 4" xfId="11877" xr:uid="{96DD29A8-3EFF-495D-9959-78E08CDA57D8}"/>
    <cellStyle name="Comma 2 3 2 2 4 3 4 2" xfId="29987" xr:uid="{80A0D618-BA0E-4F21-8F8A-B9F211111132}"/>
    <cellStyle name="Comma 2 3 2 2 4 3 5" xfId="20934" xr:uid="{2A5E3081-C903-47A4-8C52-44C89319342B}"/>
    <cellStyle name="Comma 2 3 2 2 4 4" xfId="3834" xr:uid="{0925602D-0C99-47D8-855C-EA8D5F87E1C1}"/>
    <cellStyle name="Comma 2 3 2 2 4 4 2" xfId="12887" xr:uid="{6D633733-03B6-49DC-A554-3EB9C654BE8A}"/>
    <cellStyle name="Comma 2 3 2 2 4 4 2 2" xfId="30997" xr:uid="{D9F42003-78E5-4A41-AAFF-41CE24772982}"/>
    <cellStyle name="Comma 2 3 2 2 4 4 3" xfId="21944" xr:uid="{56C20158-9D2F-4D02-93E3-A8C558610E80}"/>
    <cellStyle name="Comma 2 3 2 2 4 5" xfId="6848" xr:uid="{9EA03A25-4024-4724-8BD6-06F8F184399E}"/>
    <cellStyle name="Comma 2 3 2 2 4 5 2" xfId="15901" xr:uid="{18373EBD-861D-497F-B59D-244BD0170B03}"/>
    <cellStyle name="Comma 2 3 2 2 4 5 2 2" xfId="34011" xr:uid="{2D87D3ED-0285-46EB-8CBF-C5B7C1C623CA}"/>
    <cellStyle name="Comma 2 3 2 2 4 5 3" xfId="24958" xr:uid="{8CD17F70-834E-4910-A7E9-E13C554DB0DD}"/>
    <cellStyle name="Comma 2 3 2 2 4 6" xfId="9869" xr:uid="{769E6DB6-933D-4744-BAA6-15129E5FA4AD}"/>
    <cellStyle name="Comma 2 3 2 2 4 6 2" xfId="27979" xr:uid="{44B8D1D5-C4F4-442F-B9FD-11A78E431903}"/>
    <cellStyle name="Comma 2 3 2 2 4 7" xfId="18926" xr:uid="{8869C882-B8E8-48F0-87D7-8B6BCC65325E}"/>
    <cellStyle name="Comma 2 3 2 2 5" xfId="1305" xr:uid="{3951E50C-EA65-4D63-952D-93A543EE34DF}"/>
    <cellStyle name="Comma 2 3 2 2 5 2" xfId="4384" xr:uid="{F20D64B6-57A3-4FEC-A72E-B6C98FBA2A67}"/>
    <cellStyle name="Comma 2 3 2 2 5 2 2" xfId="13437" xr:uid="{1090004A-A403-4FC2-A7AD-65AA353386DB}"/>
    <cellStyle name="Comma 2 3 2 2 5 2 2 2" xfId="31547" xr:uid="{EE77CD93-3868-4DCF-BB2E-BA5FD796ADDF}"/>
    <cellStyle name="Comma 2 3 2 2 5 2 3" xfId="22494" xr:uid="{9C82485E-EC3A-4154-AF5B-15F901A01B6B}"/>
    <cellStyle name="Comma 2 3 2 2 5 3" xfId="7398" xr:uid="{86BEF967-CDDE-4E07-A914-87E6F9B36949}"/>
    <cellStyle name="Comma 2 3 2 2 5 3 2" xfId="16451" xr:uid="{91822E33-2E7C-4300-8F0D-9DB09534C10B}"/>
    <cellStyle name="Comma 2 3 2 2 5 3 2 2" xfId="34561" xr:uid="{A799F0E8-7911-41E0-8AFD-A8BA439B2668}"/>
    <cellStyle name="Comma 2 3 2 2 5 3 3" xfId="25508" xr:uid="{E8C48602-E454-408C-9FCA-D2155EFB80A8}"/>
    <cellStyle name="Comma 2 3 2 2 5 4" xfId="10419" xr:uid="{F631D968-7B86-4C34-85CF-B73E27721434}"/>
    <cellStyle name="Comma 2 3 2 2 5 4 2" xfId="28529" xr:uid="{F49E6000-DD1A-4ECC-8702-84D3C2A90997}"/>
    <cellStyle name="Comma 2 3 2 2 5 5" xfId="19476" xr:uid="{17DC8EDB-3414-4696-A225-69ADDFC41DB4}"/>
    <cellStyle name="Comma 2 3 2 2 6" xfId="2309" xr:uid="{571B2EFA-9204-433A-89A1-16736D9C144D}"/>
    <cellStyle name="Comma 2 3 2 2 6 2" xfId="5388" xr:uid="{9FB50DF8-7FA6-42A8-926E-B294056D0E7D}"/>
    <cellStyle name="Comma 2 3 2 2 6 2 2" xfId="14441" xr:uid="{5442EFFD-3697-4D13-8A32-232BBC7F0ED6}"/>
    <cellStyle name="Comma 2 3 2 2 6 2 2 2" xfId="32551" xr:uid="{39D44B03-9357-4AA5-B774-8792D0FCD59C}"/>
    <cellStyle name="Comma 2 3 2 2 6 2 3" xfId="23498" xr:uid="{7D1DA3AA-BB84-463B-8B72-0B28768361A5}"/>
    <cellStyle name="Comma 2 3 2 2 6 3" xfId="8402" xr:uid="{25FDE93A-A6E1-4928-9617-D09332BF281A}"/>
    <cellStyle name="Comma 2 3 2 2 6 3 2" xfId="17455" xr:uid="{6C04895A-A20C-44BF-A1AA-FE8673760416}"/>
    <cellStyle name="Comma 2 3 2 2 6 3 2 2" xfId="35565" xr:uid="{E8E77478-0B53-4AF0-898A-7CED928DA75A}"/>
    <cellStyle name="Comma 2 3 2 2 6 3 3" xfId="26512" xr:uid="{BD569AFA-6E8D-4C93-9BBD-72162BDED5B1}"/>
    <cellStyle name="Comma 2 3 2 2 6 4" xfId="11423" xr:uid="{1B7BBD01-E027-4BB9-9902-EB1ACC8A32F6}"/>
    <cellStyle name="Comma 2 3 2 2 6 4 2" xfId="29533" xr:uid="{0F3E690E-E133-40DD-82C5-2EDA58FC080D}"/>
    <cellStyle name="Comma 2 3 2 2 6 5" xfId="20480" xr:uid="{0AE13678-5818-449A-9583-AA3854E68E53}"/>
    <cellStyle name="Comma 2 3 2 2 7" xfId="3378" xr:uid="{47861052-113A-4ADE-9108-8398E15ACB45}"/>
    <cellStyle name="Comma 2 3 2 2 7 2" xfId="12431" xr:uid="{0E565CAB-FEF8-445C-A672-0B760A618069}"/>
    <cellStyle name="Comma 2 3 2 2 7 2 2" xfId="30541" xr:uid="{46188C3E-B27A-4ECD-A9A1-B482356549D2}"/>
    <cellStyle name="Comma 2 3 2 2 7 3" xfId="21488" xr:uid="{9695703C-BBC4-4652-97C7-D78D52431EC6}"/>
    <cellStyle name="Comma 2 3 2 2 8" xfId="6392" xr:uid="{CF161B52-B67E-4393-96C3-6BDD83F1783F}"/>
    <cellStyle name="Comma 2 3 2 2 8 2" xfId="15445" xr:uid="{B78B54F7-D8F5-4C7A-A470-773BCD783B79}"/>
    <cellStyle name="Comma 2 3 2 2 8 2 2" xfId="33555" xr:uid="{AF7F9AF6-597C-434D-8A68-BFA4D450202A}"/>
    <cellStyle name="Comma 2 3 2 2 8 3" xfId="24502" xr:uid="{B2E945AF-AF18-4611-BE26-B60111FCA93B}"/>
    <cellStyle name="Comma 2 3 2 2 9" xfId="9412" xr:uid="{19A81BB4-C700-4CA4-A77C-ED2823AC7E25}"/>
    <cellStyle name="Comma 2 3 2 2 9 2" xfId="27522" xr:uid="{C7124F05-BB87-41C7-8161-31B7A3ECC01B}"/>
    <cellStyle name="Comma 2 3 2 3" xfId="435" xr:uid="{D417AE82-E52F-4484-8DB9-0FB06834AEF3}"/>
    <cellStyle name="Comma 2 3 2 3 2" xfId="756" xr:uid="{EE12172F-4AF2-4E6D-A225-479DF545185A}"/>
    <cellStyle name="Comma 2 3 2 3 2 2" xfId="1760" xr:uid="{D00B934F-4DA0-42C1-A61F-38D0E4B1CCB3}"/>
    <cellStyle name="Comma 2 3 2 3 2 2 2" xfId="4839" xr:uid="{DD182D64-3A42-4947-B838-4161AC15474B}"/>
    <cellStyle name="Comma 2 3 2 3 2 2 2 2" xfId="13892" xr:uid="{FB3B7835-A0D1-467D-8215-E1708267DFF9}"/>
    <cellStyle name="Comma 2 3 2 3 2 2 2 2 2" xfId="32002" xr:uid="{3761C144-5201-466E-9573-3F12B19109E6}"/>
    <cellStyle name="Comma 2 3 2 3 2 2 2 3" xfId="22949" xr:uid="{92450E25-10A3-457F-AC51-21B992C9DD61}"/>
    <cellStyle name="Comma 2 3 2 3 2 2 3" xfId="7853" xr:uid="{9FE6E19E-C6E1-4D63-8936-40F4003F00AB}"/>
    <cellStyle name="Comma 2 3 2 3 2 2 3 2" xfId="16906" xr:uid="{634CF05D-F7D3-46F1-93BF-D238A75F1C44}"/>
    <cellStyle name="Comma 2 3 2 3 2 2 3 2 2" xfId="35016" xr:uid="{617D64DB-40C0-46A4-A370-1399EE4F6711}"/>
    <cellStyle name="Comma 2 3 2 3 2 2 3 3" xfId="25963" xr:uid="{EBCDCE54-8DE6-46B1-B27F-F777FD3DA04A}"/>
    <cellStyle name="Comma 2 3 2 3 2 2 4" xfId="10874" xr:uid="{12BFBF49-A2CB-4980-BA4E-9E7CB01D5B96}"/>
    <cellStyle name="Comma 2 3 2 3 2 2 4 2" xfId="28984" xr:uid="{3F05EF24-A2B1-4181-82EA-F0C5355FBF40}"/>
    <cellStyle name="Comma 2 3 2 3 2 2 5" xfId="19931" xr:uid="{6B4676A2-CE10-442A-9EDB-9C4EFFD1F807}"/>
    <cellStyle name="Comma 2 3 2 3 2 3" xfId="2764" xr:uid="{37D80D40-E09B-4718-A518-DFAC870483F3}"/>
    <cellStyle name="Comma 2 3 2 3 2 3 2" xfId="5843" xr:uid="{70F140F4-5423-4D88-AF5E-212D4074CD56}"/>
    <cellStyle name="Comma 2 3 2 3 2 3 2 2" xfId="14896" xr:uid="{DFDB4A2A-609E-4FE7-AC64-2F08EEED8246}"/>
    <cellStyle name="Comma 2 3 2 3 2 3 2 2 2" xfId="33006" xr:uid="{3F2AA785-8F7A-4219-B7AF-CF7747BE6FB8}"/>
    <cellStyle name="Comma 2 3 2 3 2 3 2 3" xfId="23953" xr:uid="{E2350F3B-D408-49FB-9012-728E3347855E}"/>
    <cellStyle name="Comma 2 3 2 3 2 3 3" xfId="8857" xr:uid="{5CCD3CF2-71AD-483A-92B8-5247A8EEE95D}"/>
    <cellStyle name="Comma 2 3 2 3 2 3 3 2" xfId="17910" xr:uid="{2A7E95B0-6F73-41E4-BDB3-C56AEB8E7819}"/>
    <cellStyle name="Comma 2 3 2 3 2 3 3 2 2" xfId="36020" xr:uid="{59EE4A84-871E-425A-A8A1-DA12A9B4F872}"/>
    <cellStyle name="Comma 2 3 2 3 2 3 3 3" xfId="26967" xr:uid="{2437D189-C0FC-47C8-9E35-3262C9BFEEBD}"/>
    <cellStyle name="Comma 2 3 2 3 2 3 4" xfId="11878" xr:uid="{3835837A-C0A9-4D7C-BF77-8E3524EB64A8}"/>
    <cellStyle name="Comma 2 3 2 3 2 3 4 2" xfId="29988" xr:uid="{75537D5B-08D9-4DCC-A01E-69736B4185FD}"/>
    <cellStyle name="Comma 2 3 2 3 2 3 5" xfId="20935" xr:uid="{B7EAC4C2-203A-44DC-B26B-76A9BF370325}"/>
    <cellStyle name="Comma 2 3 2 3 2 4" xfId="3835" xr:uid="{8A2A0397-07E9-4B95-9552-C04EAEB09F90}"/>
    <cellStyle name="Comma 2 3 2 3 2 4 2" xfId="12888" xr:uid="{A54BFF97-CFEC-42C5-BBBF-622F42FE14A8}"/>
    <cellStyle name="Comma 2 3 2 3 2 4 2 2" xfId="30998" xr:uid="{285C26C6-C083-4A4B-9A1F-11B434EA29A1}"/>
    <cellStyle name="Comma 2 3 2 3 2 4 3" xfId="21945" xr:uid="{D54FD14A-8292-4E69-AE1A-43C4BE60BDCB}"/>
    <cellStyle name="Comma 2 3 2 3 2 5" xfId="6849" xr:uid="{9898E1DE-7B63-4B55-89A7-E6F9A7EEC04E}"/>
    <cellStyle name="Comma 2 3 2 3 2 5 2" xfId="15902" xr:uid="{0C90FA1A-96C3-46C9-AF86-13845E265E87}"/>
    <cellStyle name="Comma 2 3 2 3 2 5 2 2" xfId="34012" xr:uid="{CD937980-D3AE-407B-A129-7939222BC083}"/>
    <cellStyle name="Comma 2 3 2 3 2 5 3" xfId="24959" xr:uid="{82BBEB4E-B3B1-4226-96EC-7E5E69C6A203}"/>
    <cellStyle name="Comma 2 3 2 3 2 6" xfId="9870" xr:uid="{BE23E8B3-8D25-45BE-A9FD-AB143292F763}"/>
    <cellStyle name="Comma 2 3 2 3 2 6 2" xfId="27980" xr:uid="{EB564847-8509-44EB-A638-1D2424FF18A8}"/>
    <cellStyle name="Comma 2 3 2 3 2 7" xfId="18927" xr:uid="{5EDE0BEB-19EE-4F85-A2EE-FB6995FC4E5C}"/>
    <cellStyle name="Comma 2 3 2 3 3" xfId="757" xr:uid="{B041201F-20FB-4603-AC1D-7A8E913496CC}"/>
    <cellStyle name="Comma 2 3 2 3 3 2" xfId="1761" xr:uid="{D475FD5C-8C1E-4ABF-B0F0-272EAFF444F9}"/>
    <cellStyle name="Comma 2 3 2 3 3 2 2" xfId="4840" xr:uid="{FC2B1656-B361-4D5C-BF7C-CF4D44D44408}"/>
    <cellStyle name="Comma 2 3 2 3 3 2 2 2" xfId="13893" xr:uid="{FEB7108A-EF02-48E6-AD26-C6DF2F6DA8E0}"/>
    <cellStyle name="Comma 2 3 2 3 3 2 2 2 2" xfId="32003" xr:uid="{AC3EBB42-94EA-4A40-A9BE-0BA123326F8D}"/>
    <cellStyle name="Comma 2 3 2 3 3 2 2 3" xfId="22950" xr:uid="{916ABF33-6B31-459E-831D-C056F09D238F}"/>
    <cellStyle name="Comma 2 3 2 3 3 2 3" xfId="7854" xr:uid="{E6F90FCB-3666-4D2E-85CF-7D545E5C4E22}"/>
    <cellStyle name="Comma 2 3 2 3 3 2 3 2" xfId="16907" xr:uid="{2C32BD9A-F887-4115-B32D-DEA7F318ADA2}"/>
    <cellStyle name="Comma 2 3 2 3 3 2 3 2 2" xfId="35017" xr:uid="{FE1AA38E-760B-4490-A5B8-229526573EC7}"/>
    <cellStyle name="Comma 2 3 2 3 3 2 3 3" xfId="25964" xr:uid="{D2A6C337-2462-4A6D-A309-87060486CBBB}"/>
    <cellStyle name="Comma 2 3 2 3 3 2 4" xfId="10875" xr:uid="{AA997E44-7FAE-4067-8EA3-7604F05BEAE4}"/>
    <cellStyle name="Comma 2 3 2 3 3 2 4 2" xfId="28985" xr:uid="{D23843AB-90CE-441A-A841-D9DB1B24449C}"/>
    <cellStyle name="Comma 2 3 2 3 3 2 5" xfId="19932" xr:uid="{E17C0D66-5784-4F3C-8A5C-87AB1C221CFB}"/>
    <cellStyle name="Comma 2 3 2 3 3 3" xfId="2765" xr:uid="{C09AE77F-E170-4DED-8D65-326E861F6CA6}"/>
    <cellStyle name="Comma 2 3 2 3 3 3 2" xfId="5844" xr:uid="{101D9015-D54C-4A04-81F4-1C6C7DC9C5CF}"/>
    <cellStyle name="Comma 2 3 2 3 3 3 2 2" xfId="14897" xr:uid="{8556647E-DEB4-4D02-BA10-C78566E2326B}"/>
    <cellStyle name="Comma 2 3 2 3 3 3 2 2 2" xfId="33007" xr:uid="{5C426AE6-2E81-4DE0-96F5-07963AE3501B}"/>
    <cellStyle name="Comma 2 3 2 3 3 3 2 3" xfId="23954" xr:uid="{A05FEF77-FBF2-4C6A-9407-4643428264A8}"/>
    <cellStyle name="Comma 2 3 2 3 3 3 3" xfId="8858" xr:uid="{B98E1865-2472-4C60-8263-7ED9F9F386B8}"/>
    <cellStyle name="Comma 2 3 2 3 3 3 3 2" xfId="17911" xr:uid="{FD5FC6AD-FB37-4078-8231-A128F9E857C2}"/>
    <cellStyle name="Comma 2 3 2 3 3 3 3 2 2" xfId="36021" xr:uid="{D3806CC3-0FAD-4A42-B6E8-C83A8AA1DD8B}"/>
    <cellStyle name="Comma 2 3 2 3 3 3 3 3" xfId="26968" xr:uid="{28F5AEBC-8EB2-415B-AA18-D3A066C2950B}"/>
    <cellStyle name="Comma 2 3 2 3 3 3 4" xfId="11879" xr:uid="{03B18FE0-033B-4B5F-986C-DFF32955F3FD}"/>
    <cellStyle name="Comma 2 3 2 3 3 3 4 2" xfId="29989" xr:uid="{2AA75E08-3171-449D-8D4D-AFE33DDE45A2}"/>
    <cellStyle name="Comma 2 3 2 3 3 3 5" xfId="20936" xr:uid="{11D3D82D-A0FE-42C1-8C6D-9D75B55D3D79}"/>
    <cellStyle name="Comma 2 3 2 3 3 4" xfId="3836" xr:uid="{91AD717F-68D4-43FA-BD85-6DDD212FA99A}"/>
    <cellStyle name="Comma 2 3 2 3 3 4 2" xfId="12889" xr:uid="{B0E98EFC-1B94-4339-BEC0-A5C00FE505E5}"/>
    <cellStyle name="Comma 2 3 2 3 3 4 2 2" xfId="30999" xr:uid="{1CCFB26A-D901-4782-B3AA-2467085EAA64}"/>
    <cellStyle name="Comma 2 3 2 3 3 4 3" xfId="21946" xr:uid="{90324F4D-674D-4C75-A472-DC416CCA2DC8}"/>
    <cellStyle name="Comma 2 3 2 3 3 5" xfId="6850" xr:uid="{9D57EDBC-BA67-471E-9F77-33C69BC93627}"/>
    <cellStyle name="Comma 2 3 2 3 3 5 2" xfId="15903" xr:uid="{2649CFA4-882C-4CF1-9D5E-4B6CC9844E95}"/>
    <cellStyle name="Comma 2 3 2 3 3 5 2 2" xfId="34013" xr:uid="{B741EFE4-3511-4BAD-A2AA-5A60BBF568D7}"/>
    <cellStyle name="Comma 2 3 2 3 3 5 3" xfId="24960" xr:uid="{C229046D-A6C1-41A2-A580-740C3A4A6E44}"/>
    <cellStyle name="Comma 2 3 2 3 3 6" xfId="9871" xr:uid="{A2566C39-47E6-4607-88A6-38BF79358514}"/>
    <cellStyle name="Comma 2 3 2 3 3 6 2" xfId="27981" xr:uid="{3DDB4F90-BB7C-4FB1-9EC1-8CC3DCFFD674}"/>
    <cellStyle name="Comma 2 3 2 3 3 7" xfId="18928" xr:uid="{D4A77CF2-78D9-456D-9AAB-9334ED0C625D}"/>
    <cellStyle name="Comma 2 3 2 3 4" xfId="1444" xr:uid="{68592AC8-F742-4C5A-9243-D2BCBC2999C9}"/>
    <cellStyle name="Comma 2 3 2 3 4 2" xfId="4523" xr:uid="{31F42030-7263-40F7-A6FD-1B52BFDC9B88}"/>
    <cellStyle name="Comma 2 3 2 3 4 2 2" xfId="13576" xr:uid="{17B43C18-1665-42E1-A20D-A38FEC4A9D8F}"/>
    <cellStyle name="Comma 2 3 2 3 4 2 2 2" xfId="31686" xr:uid="{2F3D9D3C-56D8-47DD-8D59-2185B133D478}"/>
    <cellStyle name="Comma 2 3 2 3 4 2 3" xfId="22633" xr:uid="{81FA425D-5715-44CC-AFED-669D5DF90D1B}"/>
    <cellStyle name="Comma 2 3 2 3 4 3" xfId="7537" xr:uid="{F4B113E8-7527-483E-BDCE-58AC6C037371}"/>
    <cellStyle name="Comma 2 3 2 3 4 3 2" xfId="16590" xr:uid="{76153723-51A7-4605-8D9B-60C56D7773CA}"/>
    <cellStyle name="Comma 2 3 2 3 4 3 2 2" xfId="34700" xr:uid="{0FDA503A-767B-45FF-8322-B92EDB7C3A48}"/>
    <cellStyle name="Comma 2 3 2 3 4 3 3" xfId="25647" xr:uid="{4FE4E728-3A96-4C68-A62B-6B651FBE5490}"/>
    <cellStyle name="Comma 2 3 2 3 4 4" xfId="10558" xr:uid="{3D18170E-D536-4A37-9099-3EF00BC5116E}"/>
    <cellStyle name="Comma 2 3 2 3 4 4 2" xfId="28668" xr:uid="{E41E0791-3713-4B2A-93A9-AC35777F9CCF}"/>
    <cellStyle name="Comma 2 3 2 3 4 5" xfId="19615" xr:uid="{534406C5-DBEE-477A-B9BD-6EB9A3F8CC77}"/>
    <cellStyle name="Comma 2 3 2 3 5" xfId="2448" xr:uid="{D8B876A6-6E05-4744-91B8-7D209F9CABDE}"/>
    <cellStyle name="Comma 2 3 2 3 5 2" xfId="5527" xr:uid="{C8E7A832-A368-4D8F-9EA0-0727D8C6CC4B}"/>
    <cellStyle name="Comma 2 3 2 3 5 2 2" xfId="14580" xr:uid="{F623F929-EF9A-4551-B082-C01BA5818846}"/>
    <cellStyle name="Comma 2 3 2 3 5 2 2 2" xfId="32690" xr:uid="{13715FA7-8B67-42AB-9644-13B64C7F7D66}"/>
    <cellStyle name="Comma 2 3 2 3 5 2 3" xfId="23637" xr:uid="{FBC53B3F-2531-4871-BDF6-7B714D058A67}"/>
    <cellStyle name="Comma 2 3 2 3 5 3" xfId="8541" xr:uid="{CE81A80B-DBC8-4F36-81C2-2EDBF9F7A922}"/>
    <cellStyle name="Comma 2 3 2 3 5 3 2" xfId="17594" xr:uid="{91D2756E-D871-4DEF-9DD4-8BC7B887AA04}"/>
    <cellStyle name="Comma 2 3 2 3 5 3 2 2" xfId="35704" xr:uid="{2C3D9797-A6B4-4ACC-9623-E0EF9C248EE9}"/>
    <cellStyle name="Comma 2 3 2 3 5 3 3" xfId="26651" xr:uid="{C8E5F8B7-9640-410E-B444-8C349E1DB1AA}"/>
    <cellStyle name="Comma 2 3 2 3 5 4" xfId="11562" xr:uid="{514EA52A-0F9F-4C3A-9572-C4F1D95A80DB}"/>
    <cellStyle name="Comma 2 3 2 3 5 4 2" xfId="29672" xr:uid="{F21F600E-3815-4711-A90B-8ECC0881365C}"/>
    <cellStyle name="Comma 2 3 2 3 5 5" xfId="20619" xr:uid="{5063F4A0-DDEB-41C6-A22A-9FCBD5617627}"/>
    <cellStyle name="Comma 2 3 2 3 6" xfId="3518" xr:uid="{4D3F4E82-1A8E-4ECB-9AFF-B54345319A63}"/>
    <cellStyle name="Comma 2 3 2 3 6 2" xfId="12571" xr:uid="{A04C7958-9F2E-4BB6-AC79-F76692697F21}"/>
    <cellStyle name="Comma 2 3 2 3 6 2 2" xfId="30681" xr:uid="{85E2C34D-26B3-4C8B-A5F2-FF2F88BC5D7F}"/>
    <cellStyle name="Comma 2 3 2 3 6 3" xfId="21628" xr:uid="{911F9E49-84E3-42FB-B81A-BE58FF17B356}"/>
    <cellStyle name="Comma 2 3 2 3 7" xfId="6532" xr:uid="{BA469019-C799-4F96-8043-651AA5C62DA1}"/>
    <cellStyle name="Comma 2 3 2 3 7 2" xfId="15585" xr:uid="{C2168951-C21A-489A-A7D2-1553E48284B6}"/>
    <cellStyle name="Comma 2 3 2 3 7 2 2" xfId="33695" xr:uid="{0382C17C-8D43-40DB-AF59-7B08E6795E61}"/>
    <cellStyle name="Comma 2 3 2 3 7 3" xfId="24642" xr:uid="{5B0B3A04-0FAA-4B1D-83B4-640E88C7A926}"/>
    <cellStyle name="Comma 2 3 2 3 8" xfId="9552" xr:uid="{760E9EB2-EA9D-4466-A9B2-DA4EAD9A39C3}"/>
    <cellStyle name="Comma 2 3 2 3 8 2" xfId="27662" xr:uid="{82D5093E-CF61-4674-8D79-D8D3F0F856A2}"/>
    <cellStyle name="Comma 2 3 2 3 9" xfId="18609" xr:uid="{97993A70-3A0D-4301-97F6-0D383E79BA92}"/>
    <cellStyle name="Comma 2 3 2 4" xfId="758" xr:uid="{61DAFEB5-BE30-47B4-AD2E-0C72891F0F41}"/>
    <cellStyle name="Comma 2 3 2 4 2" xfId="1762" xr:uid="{CD906AE1-D0F6-4207-9DBA-5E143662C9B0}"/>
    <cellStyle name="Comma 2 3 2 4 2 2" xfId="4841" xr:uid="{5EDE7D9B-70CD-45A7-AECF-3176640B58CD}"/>
    <cellStyle name="Comma 2 3 2 4 2 2 2" xfId="13894" xr:uid="{18FE2582-004A-4F74-B085-4F458D0474AD}"/>
    <cellStyle name="Comma 2 3 2 4 2 2 2 2" xfId="32004" xr:uid="{5E67AC64-3175-4FF0-80A3-1B58AD84BFF7}"/>
    <cellStyle name="Comma 2 3 2 4 2 2 3" xfId="22951" xr:uid="{F6EB13A4-1D76-49E0-9FB6-D77228D66EBA}"/>
    <cellStyle name="Comma 2 3 2 4 2 3" xfId="7855" xr:uid="{3C40D95F-04AE-4178-A025-5043FF03B2A7}"/>
    <cellStyle name="Comma 2 3 2 4 2 3 2" xfId="16908" xr:uid="{D5328F2F-AB87-404F-AA61-CE1CC5AB501D}"/>
    <cellStyle name="Comma 2 3 2 4 2 3 2 2" xfId="35018" xr:uid="{F60A8C94-598B-40AB-B6D6-272C61ACD42C}"/>
    <cellStyle name="Comma 2 3 2 4 2 3 3" xfId="25965" xr:uid="{E1A3814B-28AA-48E3-9C7D-B9B8C7E96561}"/>
    <cellStyle name="Comma 2 3 2 4 2 4" xfId="10876" xr:uid="{F904B959-2E33-4796-975D-2DEE14D6E8C2}"/>
    <cellStyle name="Comma 2 3 2 4 2 4 2" xfId="28986" xr:uid="{029044B5-4BB4-41FB-9ED2-75D0CA3EEBE6}"/>
    <cellStyle name="Comma 2 3 2 4 2 5" xfId="19933" xr:uid="{3F0D14BA-16BA-4E22-BCE0-9D2789F9DE82}"/>
    <cellStyle name="Comma 2 3 2 4 3" xfId="2766" xr:uid="{C3CE08D5-0223-4449-96EA-DD4881F46347}"/>
    <cellStyle name="Comma 2 3 2 4 3 2" xfId="5845" xr:uid="{26AC7EB5-6678-427E-8F22-87A5EF849E4A}"/>
    <cellStyle name="Comma 2 3 2 4 3 2 2" xfId="14898" xr:uid="{DA7CD11D-36A3-41B1-88B0-6DA05C59463F}"/>
    <cellStyle name="Comma 2 3 2 4 3 2 2 2" xfId="33008" xr:uid="{42E6D28F-6F48-4A8B-84A1-57B87BFEE904}"/>
    <cellStyle name="Comma 2 3 2 4 3 2 3" xfId="23955" xr:uid="{F4661A81-CA14-426D-B8BD-246A04C129F9}"/>
    <cellStyle name="Comma 2 3 2 4 3 3" xfId="8859" xr:uid="{8ED4AD0F-7C17-45D9-919A-8A99E8962FB1}"/>
    <cellStyle name="Comma 2 3 2 4 3 3 2" xfId="17912" xr:uid="{74854115-9A93-408C-8D2D-83436A62AC21}"/>
    <cellStyle name="Comma 2 3 2 4 3 3 2 2" xfId="36022" xr:uid="{B7A3819E-BCF9-4EE5-A0A1-F9BEE2431F37}"/>
    <cellStyle name="Comma 2 3 2 4 3 3 3" xfId="26969" xr:uid="{1AE86B3B-A655-421F-8387-82B84F9EE914}"/>
    <cellStyle name="Comma 2 3 2 4 3 4" xfId="11880" xr:uid="{17C6D582-08CC-4F67-BC9E-FE7B45FE75E5}"/>
    <cellStyle name="Comma 2 3 2 4 3 4 2" xfId="29990" xr:uid="{8DFB0FB0-0BB5-48E5-A526-8D5BD5532A82}"/>
    <cellStyle name="Comma 2 3 2 4 3 5" xfId="20937" xr:uid="{F47CDE9D-2E74-4268-9D89-EA8131B31211}"/>
    <cellStyle name="Comma 2 3 2 4 4" xfId="3837" xr:uid="{DF5255EE-0FAC-4AE3-AA3F-5433E8781950}"/>
    <cellStyle name="Comma 2 3 2 4 4 2" xfId="12890" xr:uid="{987E074B-92C1-42DE-8B76-14F7E500FCA5}"/>
    <cellStyle name="Comma 2 3 2 4 4 2 2" xfId="31000" xr:uid="{97F82833-2C7F-4C4F-B2BA-F1D4E5336FFE}"/>
    <cellStyle name="Comma 2 3 2 4 4 3" xfId="21947" xr:uid="{9345BEE6-4888-4FB1-941B-FC3612B5BBE8}"/>
    <cellStyle name="Comma 2 3 2 4 5" xfId="6851" xr:uid="{FB354745-11D9-4B9F-9653-48EC4DBD9AED}"/>
    <cellStyle name="Comma 2 3 2 4 5 2" xfId="15904" xr:uid="{F5A89796-CF40-4E6F-9103-AEAF08A22470}"/>
    <cellStyle name="Comma 2 3 2 4 5 2 2" xfId="34014" xr:uid="{46F7E573-3CB1-4E68-BA7F-89517E91B052}"/>
    <cellStyle name="Comma 2 3 2 4 5 3" xfId="24961" xr:uid="{BF4E5915-AEA2-4A77-B738-D5FA0B24ACAD}"/>
    <cellStyle name="Comma 2 3 2 4 6" xfId="9872" xr:uid="{ADC483DE-9DBB-4B58-BB28-74C842998CE4}"/>
    <cellStyle name="Comma 2 3 2 4 6 2" xfId="27982" xr:uid="{71376ECE-C3CF-4A77-B2D6-D072F5817F63}"/>
    <cellStyle name="Comma 2 3 2 4 7" xfId="18929" xr:uid="{C6D963B4-FF76-43F2-B10F-6F5BFE29F84D}"/>
    <cellStyle name="Comma 2 3 2 5" xfId="759" xr:uid="{7F2A89BA-C460-431A-B46C-59D7F8F149F8}"/>
    <cellStyle name="Comma 2 3 2 5 2" xfId="1763" xr:uid="{64DCB7C4-2B7F-405E-BF60-158FC0E4CCE5}"/>
    <cellStyle name="Comma 2 3 2 5 2 2" xfId="4842" xr:uid="{A3B64556-C449-4243-8B04-1CF14E524FD0}"/>
    <cellStyle name="Comma 2 3 2 5 2 2 2" xfId="13895" xr:uid="{D9E7E439-9899-4D37-81EB-DDD842376FC9}"/>
    <cellStyle name="Comma 2 3 2 5 2 2 2 2" xfId="32005" xr:uid="{AC369519-4D87-4DF1-8193-D00FE08C7602}"/>
    <cellStyle name="Comma 2 3 2 5 2 2 3" xfId="22952" xr:uid="{991D3C19-1D9D-4E68-B7DC-9579C474463B}"/>
    <cellStyle name="Comma 2 3 2 5 2 3" xfId="7856" xr:uid="{F118D7B1-22C7-4FF0-8127-97981DB9F83C}"/>
    <cellStyle name="Comma 2 3 2 5 2 3 2" xfId="16909" xr:uid="{31093341-AF87-44FC-9311-8269CE1E72F7}"/>
    <cellStyle name="Comma 2 3 2 5 2 3 2 2" xfId="35019" xr:uid="{E956F7CC-C6D3-463C-B4C1-4F5CA92993AD}"/>
    <cellStyle name="Comma 2 3 2 5 2 3 3" xfId="25966" xr:uid="{8044D5B1-696C-4D3C-BFCC-AC6EB3DB36EA}"/>
    <cellStyle name="Comma 2 3 2 5 2 4" xfId="10877" xr:uid="{F1EA2BB9-E646-4063-A41A-78F7D37C4F80}"/>
    <cellStyle name="Comma 2 3 2 5 2 4 2" xfId="28987" xr:uid="{D28DD12A-70EE-4358-8589-858D0FE99A44}"/>
    <cellStyle name="Comma 2 3 2 5 2 5" xfId="19934" xr:uid="{F4464871-38F8-424A-8F1A-A0889DA51569}"/>
    <cellStyle name="Comma 2 3 2 5 3" xfId="2767" xr:uid="{E5D38749-5B78-49D5-A6E1-4D39ED0A304E}"/>
    <cellStyle name="Comma 2 3 2 5 3 2" xfId="5846" xr:uid="{0E6F4DF7-2C9A-41A9-964E-2EE5D3AED1B4}"/>
    <cellStyle name="Comma 2 3 2 5 3 2 2" xfId="14899" xr:uid="{FA4657D4-BF35-4A1A-8C43-F4527433FEE2}"/>
    <cellStyle name="Comma 2 3 2 5 3 2 2 2" xfId="33009" xr:uid="{C974AB22-D86D-42E3-A990-C32B97BCB185}"/>
    <cellStyle name="Comma 2 3 2 5 3 2 3" xfId="23956" xr:uid="{971222A3-2CF5-4A53-948E-6A8F79AFA112}"/>
    <cellStyle name="Comma 2 3 2 5 3 3" xfId="8860" xr:uid="{CD152EF1-8266-4A29-B1BE-574E32D6D623}"/>
    <cellStyle name="Comma 2 3 2 5 3 3 2" xfId="17913" xr:uid="{FA0054E5-2BB7-4BAC-9DF2-B01C3D46B096}"/>
    <cellStyle name="Comma 2 3 2 5 3 3 2 2" xfId="36023" xr:uid="{16D49D35-147F-4FCC-B2C7-F11AB4795EEB}"/>
    <cellStyle name="Comma 2 3 2 5 3 3 3" xfId="26970" xr:uid="{7A276773-B107-4D86-AB01-31A3DAE96741}"/>
    <cellStyle name="Comma 2 3 2 5 3 4" xfId="11881" xr:uid="{8B1DA0CF-7D92-497E-B2B8-3F276A138F1B}"/>
    <cellStyle name="Comma 2 3 2 5 3 4 2" xfId="29991" xr:uid="{109D8A0B-48C9-4F9D-A8C6-56471A045FEF}"/>
    <cellStyle name="Comma 2 3 2 5 3 5" xfId="20938" xr:uid="{BB9D593E-2904-4801-9D61-F243A4CA21F1}"/>
    <cellStyle name="Comma 2 3 2 5 4" xfId="3838" xr:uid="{DCFD5E57-1482-4ADF-A41B-8E84481C548A}"/>
    <cellStyle name="Comma 2 3 2 5 4 2" xfId="12891" xr:uid="{C3637BE6-9B4D-493C-A6C1-E496D218C57F}"/>
    <cellStyle name="Comma 2 3 2 5 4 2 2" xfId="31001" xr:uid="{90AF02C8-209F-4901-B54C-884584DDD578}"/>
    <cellStyle name="Comma 2 3 2 5 4 3" xfId="21948" xr:uid="{D5673F28-3E7F-4BBC-90AB-109C3DA7A0B8}"/>
    <cellStyle name="Comma 2 3 2 5 5" xfId="6852" xr:uid="{A2C5BEF8-8210-4DD3-9F44-2444887A79A1}"/>
    <cellStyle name="Comma 2 3 2 5 5 2" xfId="15905" xr:uid="{B4CB703E-66F4-45CC-9154-39CBAD199442}"/>
    <cellStyle name="Comma 2 3 2 5 5 2 2" xfId="34015" xr:uid="{EB361C61-5675-4ADF-B5B4-E7D4835F3896}"/>
    <cellStyle name="Comma 2 3 2 5 5 3" xfId="24962" xr:uid="{E3FB9B70-04A5-4E55-94ED-FA8EA5822CBA}"/>
    <cellStyle name="Comma 2 3 2 5 6" xfId="9873" xr:uid="{FC9F78FB-D13D-40D4-9B2F-4FB8285B9DF7}"/>
    <cellStyle name="Comma 2 3 2 5 6 2" xfId="27983" xr:uid="{3391571D-A79D-4876-9A1D-C16C4FE0019A}"/>
    <cellStyle name="Comma 2 3 2 5 7" xfId="18930" xr:uid="{C2D15537-5C3D-464C-842B-C64A25D0C11F}"/>
    <cellStyle name="Comma 2 3 2 6" xfId="1273" xr:uid="{C2A8F219-353D-4C6A-81DC-FB023573D5D3}"/>
    <cellStyle name="Comma 2 3 2 6 2" xfId="4352" xr:uid="{318D656D-0382-4DC2-8CD7-0683A94985A8}"/>
    <cellStyle name="Comma 2 3 2 6 2 2" xfId="13405" xr:uid="{482AE394-6E9B-4A82-8B95-931A462E6FDE}"/>
    <cellStyle name="Comma 2 3 2 6 2 2 2" xfId="31515" xr:uid="{C0CBE7F4-3E40-4475-946B-5FF8335F4646}"/>
    <cellStyle name="Comma 2 3 2 6 2 3" xfId="22462" xr:uid="{DE3C62FD-907D-485F-ACC1-5A9370362525}"/>
    <cellStyle name="Comma 2 3 2 6 3" xfId="7366" xr:uid="{0717218D-0026-4984-8B78-C83AD26A0095}"/>
    <cellStyle name="Comma 2 3 2 6 3 2" xfId="16419" xr:uid="{2D77EC7C-C0C3-4801-B8ED-75C06CE61C41}"/>
    <cellStyle name="Comma 2 3 2 6 3 2 2" xfId="34529" xr:uid="{5BD2A6B3-6C1F-4F03-8E8C-1B67D9D8866F}"/>
    <cellStyle name="Comma 2 3 2 6 3 3" xfId="25476" xr:uid="{106D2082-EB9B-4A59-97B4-7C43AFC9349A}"/>
    <cellStyle name="Comma 2 3 2 6 4" xfId="10387" xr:uid="{E02CFD5E-68E8-4772-9D5F-330B68B88896}"/>
    <cellStyle name="Comma 2 3 2 6 4 2" xfId="28497" xr:uid="{86BE2055-141D-414D-A33F-26B17A9641B9}"/>
    <cellStyle name="Comma 2 3 2 6 5" xfId="19444" xr:uid="{DCCEF3E1-D925-4F32-B7D4-A070E15649E1}"/>
    <cellStyle name="Comma 2 3 2 7" xfId="2277" xr:uid="{91890B8B-6324-4719-97F6-E1E143DB7664}"/>
    <cellStyle name="Comma 2 3 2 7 2" xfId="5356" xr:uid="{77F05C9A-028E-41DC-B901-72797FE3F509}"/>
    <cellStyle name="Comma 2 3 2 7 2 2" xfId="14409" xr:uid="{BCF300B1-08E6-4A52-BBB5-30147C0C7B58}"/>
    <cellStyle name="Comma 2 3 2 7 2 2 2" xfId="32519" xr:uid="{25CF36EA-F3E9-47C5-92F4-66746C3B9A14}"/>
    <cellStyle name="Comma 2 3 2 7 2 3" xfId="23466" xr:uid="{856502EE-6CA2-4181-8572-B0F3842EE3C2}"/>
    <cellStyle name="Comma 2 3 2 7 3" xfId="8370" xr:uid="{873A3303-CAF1-418A-9A12-6279C768C60A}"/>
    <cellStyle name="Comma 2 3 2 7 3 2" xfId="17423" xr:uid="{5D857B5D-6EF5-4D11-9D96-A8AC999BB0FC}"/>
    <cellStyle name="Comma 2 3 2 7 3 2 2" xfId="35533" xr:uid="{8568C6F0-966C-4F51-840A-355296054B7F}"/>
    <cellStyle name="Comma 2 3 2 7 3 3" xfId="26480" xr:uid="{CC6FA8F0-0000-4386-AE19-A1779A4B552A}"/>
    <cellStyle name="Comma 2 3 2 7 4" xfId="11391" xr:uid="{BAFFA6AC-784D-44CD-8DB9-6C50EC6D9CC5}"/>
    <cellStyle name="Comma 2 3 2 7 4 2" xfId="29501" xr:uid="{62443B95-582D-42ED-B7D3-0A093EE34939}"/>
    <cellStyle name="Comma 2 3 2 7 5" xfId="20448" xr:uid="{3DAEE7F8-CD5B-4F84-86B1-E8EFF16A6AAB}"/>
    <cellStyle name="Comma 2 3 2 8" xfId="3346" xr:uid="{64588266-8BB7-4E64-A973-6CB466B5AA98}"/>
    <cellStyle name="Comma 2 3 2 8 2" xfId="12399" xr:uid="{4821440E-0035-4B73-98EA-24820D9FEF09}"/>
    <cellStyle name="Comma 2 3 2 8 2 2" xfId="30509" xr:uid="{748FCD53-032F-4DF3-97CE-956BBD4010CB}"/>
    <cellStyle name="Comma 2 3 2 8 3" xfId="21456" xr:uid="{470B2BF2-9ECC-4A81-896D-B0C04EB80949}"/>
    <cellStyle name="Comma 2 3 2 9" xfId="6360" xr:uid="{8BCCDC60-BF22-4631-B06E-F180D67728F8}"/>
    <cellStyle name="Comma 2 3 2 9 2" xfId="15413" xr:uid="{E2D5A79A-4A2E-4655-8AF4-45BDC35D424D}"/>
    <cellStyle name="Comma 2 3 2 9 2 2" xfId="33523" xr:uid="{680AF01E-C29E-4BF3-9C13-06900C05B82E}"/>
    <cellStyle name="Comma 2 3 2 9 3" xfId="24470" xr:uid="{85215214-57E2-4FCD-8CBE-0A9BC5A11379}"/>
    <cellStyle name="Comma 2 3 3" xfId="124" xr:uid="{45B854B0-F0D1-4789-8290-8EB6DF40A599}"/>
    <cellStyle name="Comma 2 3 3 10" xfId="18453" xr:uid="{F9FB704D-1E61-4A08-9A85-D9F10A23BFD7}"/>
    <cellStyle name="Comma 2 3 3 2" xfId="451" xr:uid="{56A131C4-800B-47E1-BC47-C45DB157EDC0}"/>
    <cellStyle name="Comma 2 3 3 2 2" xfId="760" xr:uid="{B52F2827-E734-4BB5-A075-6DD99E384BED}"/>
    <cellStyle name="Comma 2 3 3 2 2 2" xfId="1764" xr:uid="{DDBA6B70-583A-4B3A-879D-9D94F6CF294E}"/>
    <cellStyle name="Comma 2 3 3 2 2 2 2" xfId="4843" xr:uid="{D13539E0-2F2C-44B4-98BC-5C5C0C707BAB}"/>
    <cellStyle name="Comma 2 3 3 2 2 2 2 2" xfId="13896" xr:uid="{09941CAB-D4B7-47E6-9EF9-05AD549F55AB}"/>
    <cellStyle name="Comma 2 3 3 2 2 2 2 2 2" xfId="32006" xr:uid="{9254AA74-32BC-49B7-B185-54125746CEEC}"/>
    <cellStyle name="Comma 2 3 3 2 2 2 2 3" xfId="22953" xr:uid="{FA54768E-D393-467C-B3ED-1E2EF3403F43}"/>
    <cellStyle name="Comma 2 3 3 2 2 2 3" xfId="7857" xr:uid="{5C075BB3-7B47-4F79-A7A0-F81F280FF126}"/>
    <cellStyle name="Comma 2 3 3 2 2 2 3 2" xfId="16910" xr:uid="{D91EDAEF-2858-496E-86C4-12ECF0148C11}"/>
    <cellStyle name="Comma 2 3 3 2 2 2 3 2 2" xfId="35020" xr:uid="{247D4303-9268-45BB-8D08-D287AD8D716D}"/>
    <cellStyle name="Comma 2 3 3 2 2 2 3 3" xfId="25967" xr:uid="{1F362C21-977E-4059-981A-307B269226C9}"/>
    <cellStyle name="Comma 2 3 3 2 2 2 4" xfId="10878" xr:uid="{11F2407C-B499-4C68-8B09-D3F7915EEA0D}"/>
    <cellStyle name="Comma 2 3 3 2 2 2 4 2" xfId="28988" xr:uid="{EA7B1CF3-B44F-434E-A062-9FF4AACED804}"/>
    <cellStyle name="Comma 2 3 3 2 2 2 5" xfId="19935" xr:uid="{6439C93E-CF73-4B13-82E6-8469A3F79A06}"/>
    <cellStyle name="Comma 2 3 3 2 2 3" xfId="2768" xr:uid="{4EA85EE8-C279-425E-BDC6-6B1669CA686A}"/>
    <cellStyle name="Comma 2 3 3 2 2 3 2" xfId="5847" xr:uid="{673CF567-9F0B-4541-810A-1E0B096BB79D}"/>
    <cellStyle name="Comma 2 3 3 2 2 3 2 2" xfId="14900" xr:uid="{2269F23E-7CF6-459F-86B8-0F2EDF987918}"/>
    <cellStyle name="Comma 2 3 3 2 2 3 2 2 2" xfId="33010" xr:uid="{70C23C8D-3BAC-41B8-B135-B14DB29B3FB2}"/>
    <cellStyle name="Comma 2 3 3 2 2 3 2 3" xfId="23957" xr:uid="{5C1C64C1-C114-44FA-8466-C76F0535F4F9}"/>
    <cellStyle name="Comma 2 3 3 2 2 3 3" xfId="8861" xr:uid="{9E8554C3-E6B6-4C3C-8FBA-13E2C56F722B}"/>
    <cellStyle name="Comma 2 3 3 2 2 3 3 2" xfId="17914" xr:uid="{3F710FA7-206D-4313-82C5-9A163B5B78F5}"/>
    <cellStyle name="Comma 2 3 3 2 2 3 3 2 2" xfId="36024" xr:uid="{9F4BD9E1-323B-4C3A-BAC4-446A686B6FDF}"/>
    <cellStyle name="Comma 2 3 3 2 2 3 3 3" xfId="26971" xr:uid="{954087A7-64FC-4C81-992D-77B8D780F821}"/>
    <cellStyle name="Comma 2 3 3 2 2 3 4" xfId="11882" xr:uid="{E41868D1-7E42-47A6-9EBB-53DA606371B5}"/>
    <cellStyle name="Comma 2 3 3 2 2 3 4 2" xfId="29992" xr:uid="{68FCB829-7507-4F96-8E79-C9D04DF90E8A}"/>
    <cellStyle name="Comma 2 3 3 2 2 3 5" xfId="20939" xr:uid="{5D4C0AE6-AC20-473B-9B15-2D1161749D10}"/>
    <cellStyle name="Comma 2 3 3 2 2 4" xfId="3839" xr:uid="{D64F8DE6-41E6-483C-A2EF-3983162956F8}"/>
    <cellStyle name="Comma 2 3 3 2 2 4 2" xfId="12892" xr:uid="{072B2AAE-613A-47E8-846C-C19100BEB88B}"/>
    <cellStyle name="Comma 2 3 3 2 2 4 2 2" xfId="31002" xr:uid="{34C29873-3451-4CA6-B25E-99A18A55106C}"/>
    <cellStyle name="Comma 2 3 3 2 2 4 3" xfId="21949" xr:uid="{3D44E439-4FAE-49A8-BD81-E65B6E50D6A5}"/>
    <cellStyle name="Comma 2 3 3 2 2 5" xfId="6853" xr:uid="{2FA46140-6E0A-49AE-B058-C59DA27BFE8F}"/>
    <cellStyle name="Comma 2 3 3 2 2 5 2" xfId="15906" xr:uid="{82189A0B-4EF2-42C4-A3C2-31BCBA19CFFC}"/>
    <cellStyle name="Comma 2 3 3 2 2 5 2 2" xfId="34016" xr:uid="{06E653CE-13A4-437C-8D85-582FAACFC07B}"/>
    <cellStyle name="Comma 2 3 3 2 2 5 3" xfId="24963" xr:uid="{63066436-538F-440C-B465-3DC74C69D19A}"/>
    <cellStyle name="Comma 2 3 3 2 2 6" xfId="9874" xr:uid="{EDDE67E3-B80D-468F-A94D-55922FEB0359}"/>
    <cellStyle name="Comma 2 3 3 2 2 6 2" xfId="27984" xr:uid="{577DDDBD-B3A3-4F94-90C8-78A1B967C136}"/>
    <cellStyle name="Comma 2 3 3 2 2 7" xfId="18931" xr:uid="{5894F5C6-3E67-4DBD-9D78-0B5150F8E221}"/>
    <cellStyle name="Comma 2 3 3 2 3" xfId="761" xr:uid="{F0204364-E9F7-4FA1-9947-ECC3626801DE}"/>
    <cellStyle name="Comma 2 3 3 2 3 2" xfId="1765" xr:uid="{44A010C4-70FA-4A35-B584-11E7D3877C17}"/>
    <cellStyle name="Comma 2 3 3 2 3 2 2" xfId="4844" xr:uid="{93B68348-E651-4D98-8A99-85D933AAB67D}"/>
    <cellStyle name="Comma 2 3 3 2 3 2 2 2" xfId="13897" xr:uid="{53614802-BB9B-47C0-AB33-89CA86FBAB1F}"/>
    <cellStyle name="Comma 2 3 3 2 3 2 2 2 2" xfId="32007" xr:uid="{4F1A6824-42E7-4069-9448-A74BB6B4D204}"/>
    <cellStyle name="Comma 2 3 3 2 3 2 2 3" xfId="22954" xr:uid="{75CE56E4-E263-45E2-853B-B98BBE1F0EAF}"/>
    <cellStyle name="Comma 2 3 3 2 3 2 3" xfId="7858" xr:uid="{263D75E9-C9BE-4858-9756-EC1997D43E32}"/>
    <cellStyle name="Comma 2 3 3 2 3 2 3 2" xfId="16911" xr:uid="{4B3A4784-20F0-46B5-B1FC-FB14253013BE}"/>
    <cellStyle name="Comma 2 3 3 2 3 2 3 2 2" xfId="35021" xr:uid="{C93834AD-C4E3-46F3-8A1A-EB19F3CEF5DF}"/>
    <cellStyle name="Comma 2 3 3 2 3 2 3 3" xfId="25968" xr:uid="{72A5A584-FE37-4C45-95EF-8079C2097F26}"/>
    <cellStyle name="Comma 2 3 3 2 3 2 4" xfId="10879" xr:uid="{5D111827-FC87-4E49-951E-DA39CDA85184}"/>
    <cellStyle name="Comma 2 3 3 2 3 2 4 2" xfId="28989" xr:uid="{84DEA4F0-F8AC-4C68-A425-8FBA88E689A5}"/>
    <cellStyle name="Comma 2 3 3 2 3 2 5" xfId="19936" xr:uid="{65279395-DB20-449E-81E3-38C718A57FC9}"/>
    <cellStyle name="Comma 2 3 3 2 3 3" xfId="2769" xr:uid="{EDC6C421-98AE-423D-A6B5-5773837EF8EC}"/>
    <cellStyle name="Comma 2 3 3 2 3 3 2" xfId="5848" xr:uid="{918349E8-B365-401E-A400-92C14B00A5EC}"/>
    <cellStyle name="Comma 2 3 3 2 3 3 2 2" xfId="14901" xr:uid="{D387AAEB-256E-44C6-B1D9-9F2C4B37CF0E}"/>
    <cellStyle name="Comma 2 3 3 2 3 3 2 2 2" xfId="33011" xr:uid="{04CCBE80-EF44-4B73-82C5-057CE15704EA}"/>
    <cellStyle name="Comma 2 3 3 2 3 3 2 3" xfId="23958" xr:uid="{87B556C7-7E57-4443-BF60-65B2758B936B}"/>
    <cellStyle name="Comma 2 3 3 2 3 3 3" xfId="8862" xr:uid="{611A3D0B-73DE-413A-BCF1-44BF60992DAC}"/>
    <cellStyle name="Comma 2 3 3 2 3 3 3 2" xfId="17915" xr:uid="{923C3692-FFA7-4DD8-BB95-AA9D22919B26}"/>
    <cellStyle name="Comma 2 3 3 2 3 3 3 2 2" xfId="36025" xr:uid="{58BF274E-BC4D-4F6D-AC45-7DCA28F3A004}"/>
    <cellStyle name="Comma 2 3 3 2 3 3 3 3" xfId="26972" xr:uid="{84348591-34EE-41B0-9511-5EB15AE57AA3}"/>
    <cellStyle name="Comma 2 3 3 2 3 3 4" xfId="11883" xr:uid="{EA03CE45-D5F0-4B4D-AC09-FDB911206324}"/>
    <cellStyle name="Comma 2 3 3 2 3 3 4 2" xfId="29993" xr:uid="{39161B54-487A-4F49-802A-580E00763D0E}"/>
    <cellStyle name="Comma 2 3 3 2 3 3 5" xfId="20940" xr:uid="{E9F3C204-875A-4382-8164-04E7AE18ED11}"/>
    <cellStyle name="Comma 2 3 3 2 3 4" xfId="3840" xr:uid="{B26FAC3A-A826-474C-939C-F127B64410F8}"/>
    <cellStyle name="Comma 2 3 3 2 3 4 2" xfId="12893" xr:uid="{FE63F324-79AE-408E-AA9F-287902BFA39A}"/>
    <cellStyle name="Comma 2 3 3 2 3 4 2 2" xfId="31003" xr:uid="{85C9FE2D-037C-459E-81D5-886495DA32B1}"/>
    <cellStyle name="Comma 2 3 3 2 3 4 3" xfId="21950" xr:uid="{658A548B-52F7-4192-9B81-7DEDA7A847E1}"/>
    <cellStyle name="Comma 2 3 3 2 3 5" xfId="6854" xr:uid="{CFB1833E-F46B-4077-B7A0-EDC20B167FAA}"/>
    <cellStyle name="Comma 2 3 3 2 3 5 2" xfId="15907" xr:uid="{C9EBA14B-A312-42A5-92F3-E644C60DBB20}"/>
    <cellStyle name="Comma 2 3 3 2 3 5 2 2" xfId="34017" xr:uid="{7E64DBEA-EC37-4AEE-BAC0-4DC957FD2DDF}"/>
    <cellStyle name="Comma 2 3 3 2 3 5 3" xfId="24964" xr:uid="{C0F0B779-A6C8-4CE7-8484-A238B9CD611D}"/>
    <cellStyle name="Comma 2 3 3 2 3 6" xfId="9875" xr:uid="{602E60BB-F799-46D8-B548-B698C322977F}"/>
    <cellStyle name="Comma 2 3 3 2 3 6 2" xfId="27985" xr:uid="{8F01983E-3EE9-4B2F-A1D5-4F35423ED74F}"/>
    <cellStyle name="Comma 2 3 3 2 3 7" xfId="18932" xr:uid="{6C6C63E1-7C09-437F-AD69-2AE72E211B4F}"/>
    <cellStyle name="Comma 2 3 3 2 4" xfId="1460" xr:uid="{58679087-A7DB-430A-9F8F-D47D5BD59784}"/>
    <cellStyle name="Comma 2 3 3 2 4 2" xfId="4539" xr:uid="{6F051D5C-1AB5-4517-8B18-A1FB22098C9F}"/>
    <cellStyle name="Comma 2 3 3 2 4 2 2" xfId="13592" xr:uid="{CE119404-C4C1-4124-AC44-6FEBDF921C26}"/>
    <cellStyle name="Comma 2 3 3 2 4 2 2 2" xfId="31702" xr:uid="{97254E16-5438-4CEA-8672-9340075BD542}"/>
    <cellStyle name="Comma 2 3 3 2 4 2 3" xfId="22649" xr:uid="{20DEBEDF-E457-4912-A6D7-096B3726E5F0}"/>
    <cellStyle name="Comma 2 3 3 2 4 3" xfId="7553" xr:uid="{537BCC00-AE15-4162-8D94-927B23064867}"/>
    <cellStyle name="Comma 2 3 3 2 4 3 2" xfId="16606" xr:uid="{86940DDC-A9D2-4C20-B6AB-2827A9CEC086}"/>
    <cellStyle name="Comma 2 3 3 2 4 3 2 2" xfId="34716" xr:uid="{E410EB9E-2945-40A9-ABB0-F08ED5677F76}"/>
    <cellStyle name="Comma 2 3 3 2 4 3 3" xfId="25663" xr:uid="{163BFDD0-D494-4733-8DAC-704B72D8D0DC}"/>
    <cellStyle name="Comma 2 3 3 2 4 4" xfId="10574" xr:uid="{9F87D046-E465-4022-B764-AD77A120F6B5}"/>
    <cellStyle name="Comma 2 3 3 2 4 4 2" xfId="28684" xr:uid="{82D5910B-52C6-4C9A-AC30-E6AA79B4AD78}"/>
    <cellStyle name="Comma 2 3 3 2 4 5" xfId="19631" xr:uid="{CF2B708A-A1D3-4E7E-B4B3-8F8F7E45ECA4}"/>
    <cellStyle name="Comma 2 3 3 2 5" xfId="2464" xr:uid="{0CCAE193-B068-4345-A08E-9C8632C2C232}"/>
    <cellStyle name="Comma 2 3 3 2 5 2" xfId="5543" xr:uid="{6312DCFD-796F-4FCF-B094-C2F15D998891}"/>
    <cellStyle name="Comma 2 3 3 2 5 2 2" xfId="14596" xr:uid="{265DC8DD-E632-44A2-827C-11B18204B829}"/>
    <cellStyle name="Comma 2 3 3 2 5 2 2 2" xfId="32706" xr:uid="{D7E7117D-8019-4C3D-9278-9D0BFA39CC53}"/>
    <cellStyle name="Comma 2 3 3 2 5 2 3" xfId="23653" xr:uid="{13351BFD-801B-4B4B-A964-832573DCB260}"/>
    <cellStyle name="Comma 2 3 3 2 5 3" xfId="8557" xr:uid="{BAC8B68B-B5E4-48EC-BD8C-AA6BC66BE189}"/>
    <cellStyle name="Comma 2 3 3 2 5 3 2" xfId="17610" xr:uid="{B9661656-FF2B-4927-B593-516D048BCA5C}"/>
    <cellStyle name="Comma 2 3 3 2 5 3 2 2" xfId="35720" xr:uid="{1CBA9A1E-5FD8-48AC-911B-498DEEBC5ACC}"/>
    <cellStyle name="Comma 2 3 3 2 5 3 3" xfId="26667" xr:uid="{52BDD1BF-CDCE-43CD-93CE-86DD94ACE455}"/>
    <cellStyle name="Comma 2 3 3 2 5 4" xfId="11578" xr:uid="{C41EFA3D-7B64-4C47-A503-DA9D98B4CB2C}"/>
    <cellStyle name="Comma 2 3 3 2 5 4 2" xfId="29688" xr:uid="{7D3ADE07-DFCC-4D6C-A53B-5E8CA67F73BE}"/>
    <cellStyle name="Comma 2 3 3 2 5 5" xfId="20635" xr:uid="{7EC9E15C-886D-49CF-B56C-190284982865}"/>
    <cellStyle name="Comma 2 3 3 2 6" xfId="3534" xr:uid="{0FE10CF1-0DD7-40F5-96CA-73CECA09B142}"/>
    <cellStyle name="Comma 2 3 3 2 6 2" xfId="12587" xr:uid="{14786023-42EB-4C7F-957B-A6F3E2721F09}"/>
    <cellStyle name="Comma 2 3 3 2 6 2 2" xfId="30697" xr:uid="{A21A1D7B-5282-45CA-97F7-04227BD2A477}"/>
    <cellStyle name="Comma 2 3 3 2 6 3" xfId="21644" xr:uid="{D3DBB314-BA7B-49DF-A984-C91D9EB1BE99}"/>
    <cellStyle name="Comma 2 3 3 2 7" xfId="6548" xr:uid="{398199D6-00AD-4516-A079-99E7B484FF03}"/>
    <cellStyle name="Comma 2 3 3 2 7 2" xfId="15601" xr:uid="{4C845157-D48B-4973-9CA9-DCB5462930DA}"/>
    <cellStyle name="Comma 2 3 3 2 7 2 2" xfId="33711" xr:uid="{1BD323E0-59EF-4D37-8D3B-29974B4A489A}"/>
    <cellStyle name="Comma 2 3 3 2 7 3" xfId="24658" xr:uid="{197BC9CB-08F4-46CD-8D26-7B7DDD735C9F}"/>
    <cellStyle name="Comma 2 3 3 2 8" xfId="9568" xr:uid="{A0CF8DCC-D035-48CB-BCB6-194BB836E322}"/>
    <cellStyle name="Comma 2 3 3 2 8 2" xfId="27678" xr:uid="{6CF051B0-9CC8-4C5C-A87A-4E8DCE940D7E}"/>
    <cellStyle name="Comma 2 3 3 2 9" xfId="18625" xr:uid="{6D43F429-393B-4FEE-A585-26AB16FD15A0}"/>
    <cellStyle name="Comma 2 3 3 3" xfId="762" xr:uid="{AD42AEDD-8F96-4B2A-AA7A-1331CB1D90F0}"/>
    <cellStyle name="Comma 2 3 3 3 2" xfId="1766" xr:uid="{11814732-B688-4E92-995A-4D16D60F4238}"/>
    <cellStyle name="Comma 2 3 3 3 2 2" xfId="4845" xr:uid="{DB316464-3F16-45DD-82A2-92478C334167}"/>
    <cellStyle name="Comma 2 3 3 3 2 2 2" xfId="13898" xr:uid="{0E4477CA-E2FE-400F-A692-A7B0DBE48A68}"/>
    <cellStyle name="Comma 2 3 3 3 2 2 2 2" xfId="32008" xr:uid="{64A6BF79-4D7E-47A0-9ECB-19CF99F2A3C7}"/>
    <cellStyle name="Comma 2 3 3 3 2 2 3" xfId="22955" xr:uid="{313A0D8A-D8A0-4C7F-B8D4-7CF615EB2BBA}"/>
    <cellStyle name="Comma 2 3 3 3 2 3" xfId="7859" xr:uid="{9B19460D-6100-494E-AECF-76B8FE6BA7C7}"/>
    <cellStyle name="Comma 2 3 3 3 2 3 2" xfId="16912" xr:uid="{021A9B08-9A25-4842-90C0-A816D019F3BA}"/>
    <cellStyle name="Comma 2 3 3 3 2 3 2 2" xfId="35022" xr:uid="{43E0FA52-7A25-4883-81DB-A5B0EC1CC53C}"/>
    <cellStyle name="Comma 2 3 3 3 2 3 3" xfId="25969" xr:uid="{94A4C673-64AD-4D8D-A14B-98522E93B7F2}"/>
    <cellStyle name="Comma 2 3 3 3 2 4" xfId="10880" xr:uid="{5E2F3163-187A-446A-B6A4-24E44796DA1A}"/>
    <cellStyle name="Comma 2 3 3 3 2 4 2" xfId="28990" xr:uid="{33680DA1-A7D8-4477-9B58-16E92647274D}"/>
    <cellStyle name="Comma 2 3 3 3 2 5" xfId="19937" xr:uid="{5A8EED67-136D-4E40-B3C7-4B8F41F75041}"/>
    <cellStyle name="Comma 2 3 3 3 3" xfId="2770" xr:uid="{37AC634A-6F95-4F76-B50F-582C503007EB}"/>
    <cellStyle name="Comma 2 3 3 3 3 2" xfId="5849" xr:uid="{6E2C2ED5-2F35-4B9C-A0D9-C2758A789E46}"/>
    <cellStyle name="Comma 2 3 3 3 3 2 2" xfId="14902" xr:uid="{DE38D688-3C90-4D2B-BEBB-B3CC452359B6}"/>
    <cellStyle name="Comma 2 3 3 3 3 2 2 2" xfId="33012" xr:uid="{94DCFA71-35D6-49AC-86CA-897794FB8708}"/>
    <cellStyle name="Comma 2 3 3 3 3 2 3" xfId="23959" xr:uid="{5C6BD163-FF79-43F3-8472-8E05A83EDD1B}"/>
    <cellStyle name="Comma 2 3 3 3 3 3" xfId="8863" xr:uid="{CD70A13B-3913-4B98-97DA-F8882A2C8AF5}"/>
    <cellStyle name="Comma 2 3 3 3 3 3 2" xfId="17916" xr:uid="{4E9B6198-2A7F-45FE-86F8-20A5F145C46A}"/>
    <cellStyle name="Comma 2 3 3 3 3 3 2 2" xfId="36026" xr:uid="{24537547-B72E-4496-9296-91195A8B07BB}"/>
    <cellStyle name="Comma 2 3 3 3 3 3 3" xfId="26973" xr:uid="{766D3370-C5A3-44C4-847A-F2C6863446D9}"/>
    <cellStyle name="Comma 2 3 3 3 3 4" xfId="11884" xr:uid="{690F0D97-9CC2-42E4-9288-2A402980C8A9}"/>
    <cellStyle name="Comma 2 3 3 3 3 4 2" xfId="29994" xr:uid="{0E59DB03-6C4A-47ED-930A-9359490DF732}"/>
    <cellStyle name="Comma 2 3 3 3 3 5" xfId="20941" xr:uid="{53FCB121-30E2-47B4-B5D8-E2038855AC36}"/>
    <cellStyle name="Comma 2 3 3 3 4" xfId="3841" xr:uid="{A166BF67-02AA-4EBC-AFFE-A1463C63EBD0}"/>
    <cellStyle name="Comma 2 3 3 3 4 2" xfId="12894" xr:uid="{60E4EC94-74DB-4D3C-A6BD-EDC9995DDE9F}"/>
    <cellStyle name="Comma 2 3 3 3 4 2 2" xfId="31004" xr:uid="{954BCE85-7B9A-4C06-9FE4-6E01C56C1AAB}"/>
    <cellStyle name="Comma 2 3 3 3 4 3" xfId="21951" xr:uid="{6E5A5391-FDBF-4CAC-AFEB-2C68DD9B0FA4}"/>
    <cellStyle name="Comma 2 3 3 3 5" xfId="6855" xr:uid="{AB0C24AD-1B1D-46F9-9C88-E627752A0312}"/>
    <cellStyle name="Comma 2 3 3 3 5 2" xfId="15908" xr:uid="{4DD5E542-A2DB-4B58-9EB1-E2DC3D553E99}"/>
    <cellStyle name="Comma 2 3 3 3 5 2 2" xfId="34018" xr:uid="{BB7FE7CD-DCA9-4385-A9BE-97C39FFF24BE}"/>
    <cellStyle name="Comma 2 3 3 3 5 3" xfId="24965" xr:uid="{82919171-A347-4135-85B2-E230A9FBCCAE}"/>
    <cellStyle name="Comma 2 3 3 3 6" xfId="9876" xr:uid="{89AEA04E-796C-4796-A8E0-F76C6D41ACA9}"/>
    <cellStyle name="Comma 2 3 3 3 6 2" xfId="27986" xr:uid="{10BF2647-C50E-48CD-ACC3-2AAFB0E0968B}"/>
    <cellStyle name="Comma 2 3 3 3 7" xfId="18933" xr:uid="{162ED90C-EC08-4FC1-B39E-C28B54721B4B}"/>
    <cellStyle name="Comma 2 3 3 4" xfId="763" xr:uid="{EB050F4E-0C7B-4713-82B7-62F74577DFC1}"/>
    <cellStyle name="Comma 2 3 3 4 2" xfId="1767" xr:uid="{69490B8C-F864-4585-9D7A-AAFBE80FE8AC}"/>
    <cellStyle name="Comma 2 3 3 4 2 2" xfId="4846" xr:uid="{C55BCEE2-A71E-4A50-893D-D910AA2F5E86}"/>
    <cellStyle name="Comma 2 3 3 4 2 2 2" xfId="13899" xr:uid="{2A8DD4E1-BFD6-4706-B13A-3411A2177015}"/>
    <cellStyle name="Comma 2 3 3 4 2 2 2 2" xfId="32009" xr:uid="{F730568F-AEC4-438F-9952-B06F0F353121}"/>
    <cellStyle name="Comma 2 3 3 4 2 2 3" xfId="22956" xr:uid="{9D53920F-DB4C-4D9D-ACBE-B30A32859BD6}"/>
    <cellStyle name="Comma 2 3 3 4 2 3" xfId="7860" xr:uid="{A4A8B016-CBE2-469F-8347-DAA5DB7FCE7A}"/>
    <cellStyle name="Comma 2 3 3 4 2 3 2" xfId="16913" xr:uid="{AD34D4C6-8FC1-43C3-95F2-B137543F0A43}"/>
    <cellStyle name="Comma 2 3 3 4 2 3 2 2" xfId="35023" xr:uid="{1D31035A-0C88-4AF7-B4E4-E2037123C071}"/>
    <cellStyle name="Comma 2 3 3 4 2 3 3" xfId="25970" xr:uid="{17DB80C2-9AA0-4D91-ADEC-9D1825D72B25}"/>
    <cellStyle name="Comma 2 3 3 4 2 4" xfId="10881" xr:uid="{B854DCDA-8DCA-43A7-BED6-2EB3A96845B5}"/>
    <cellStyle name="Comma 2 3 3 4 2 4 2" xfId="28991" xr:uid="{73F0F8EA-46D6-4AC7-A6D4-EDEAF1BC18B6}"/>
    <cellStyle name="Comma 2 3 3 4 2 5" xfId="19938" xr:uid="{D8B1AA86-C832-4EF1-BAC0-4CADAD26B12A}"/>
    <cellStyle name="Comma 2 3 3 4 3" xfId="2771" xr:uid="{A8FAA0B6-7FD4-47CB-83B4-60194E1FC38F}"/>
    <cellStyle name="Comma 2 3 3 4 3 2" xfId="5850" xr:uid="{42A081CD-2C34-49A6-9483-C9DA0C0CF751}"/>
    <cellStyle name="Comma 2 3 3 4 3 2 2" xfId="14903" xr:uid="{93D59147-0346-43C7-8732-43B6BBF6791F}"/>
    <cellStyle name="Comma 2 3 3 4 3 2 2 2" xfId="33013" xr:uid="{BE6B8FAC-0CB5-4050-A8B6-104B75F9381D}"/>
    <cellStyle name="Comma 2 3 3 4 3 2 3" xfId="23960" xr:uid="{76A8E4CC-1609-4C8B-B65D-10C256692553}"/>
    <cellStyle name="Comma 2 3 3 4 3 3" xfId="8864" xr:uid="{3EB09122-D999-4759-84FE-002876E0F54E}"/>
    <cellStyle name="Comma 2 3 3 4 3 3 2" xfId="17917" xr:uid="{A12AA3D4-4951-4905-BFBE-B7A89249D47F}"/>
    <cellStyle name="Comma 2 3 3 4 3 3 2 2" xfId="36027" xr:uid="{35D0A779-AC7C-490D-B110-ADB99F3387E7}"/>
    <cellStyle name="Comma 2 3 3 4 3 3 3" xfId="26974" xr:uid="{6DAF44D5-45B8-4B88-ADA4-E4878EAE16C3}"/>
    <cellStyle name="Comma 2 3 3 4 3 4" xfId="11885" xr:uid="{43649EF0-0D1C-49DB-B893-8C641DF84DD1}"/>
    <cellStyle name="Comma 2 3 3 4 3 4 2" xfId="29995" xr:uid="{C9536653-A47F-4190-80A7-20D764F29ECB}"/>
    <cellStyle name="Comma 2 3 3 4 3 5" xfId="20942" xr:uid="{BABACA7E-FFB5-449B-94B7-E7B6DE0BC2E9}"/>
    <cellStyle name="Comma 2 3 3 4 4" xfId="3842" xr:uid="{78E1F270-CAAF-4462-BEAD-AEED39416E89}"/>
    <cellStyle name="Comma 2 3 3 4 4 2" xfId="12895" xr:uid="{445846B4-8E41-404D-942E-6B76C2DA3684}"/>
    <cellStyle name="Comma 2 3 3 4 4 2 2" xfId="31005" xr:uid="{910BF49E-03B3-4722-AC64-4E87A74369DC}"/>
    <cellStyle name="Comma 2 3 3 4 4 3" xfId="21952" xr:uid="{BD0DDA23-FEE7-469F-8CA3-C2B9C6FB519C}"/>
    <cellStyle name="Comma 2 3 3 4 5" xfId="6856" xr:uid="{7E1B5507-7DDB-4F28-899C-A4F8D4A02388}"/>
    <cellStyle name="Comma 2 3 3 4 5 2" xfId="15909" xr:uid="{3C440294-2DFB-41F4-97B7-76BECB39E7A5}"/>
    <cellStyle name="Comma 2 3 3 4 5 2 2" xfId="34019" xr:uid="{63FFA980-7838-4CA8-8006-E5F11CBF5A47}"/>
    <cellStyle name="Comma 2 3 3 4 5 3" xfId="24966" xr:uid="{D4E186E5-8E4B-4D96-8FF1-B8763FA4B68C}"/>
    <cellStyle name="Comma 2 3 3 4 6" xfId="9877" xr:uid="{B3953C67-922D-481B-A7CC-79796095ECA9}"/>
    <cellStyle name="Comma 2 3 3 4 6 2" xfId="27987" xr:uid="{90768118-2888-473A-83C8-1A0E1E049AC9}"/>
    <cellStyle name="Comma 2 3 3 4 7" xfId="18934" xr:uid="{098B77F3-8D3D-4E2A-A802-706284F97244}"/>
    <cellStyle name="Comma 2 3 3 5" xfId="1289" xr:uid="{CFB2DAEA-2E55-49FE-9CFD-CB322E9B616B}"/>
    <cellStyle name="Comma 2 3 3 5 2" xfId="4368" xr:uid="{F5EC2419-6D66-40A0-A5A4-2C0907E1F693}"/>
    <cellStyle name="Comma 2 3 3 5 2 2" xfId="13421" xr:uid="{BE4F6849-301D-4FD3-8386-FBCDC4CCF0E7}"/>
    <cellStyle name="Comma 2 3 3 5 2 2 2" xfId="31531" xr:uid="{BB9C189C-8E86-468C-A072-FFCC853B18BB}"/>
    <cellStyle name="Comma 2 3 3 5 2 3" xfId="22478" xr:uid="{5C1360A5-F652-47A9-A0AD-C9EECE3E1D7A}"/>
    <cellStyle name="Comma 2 3 3 5 3" xfId="7382" xr:uid="{0AF550EB-7FDF-40AA-A315-A5542307F9D6}"/>
    <cellStyle name="Comma 2 3 3 5 3 2" xfId="16435" xr:uid="{17A16F39-429C-4E93-A9AA-4A82E90FF297}"/>
    <cellStyle name="Comma 2 3 3 5 3 2 2" xfId="34545" xr:uid="{2331C0DD-EC3D-4FC7-97CB-2472805F0287}"/>
    <cellStyle name="Comma 2 3 3 5 3 3" xfId="25492" xr:uid="{FAE0B01A-4CF4-4910-B5C5-1AB45AD177F5}"/>
    <cellStyle name="Comma 2 3 3 5 4" xfId="10403" xr:uid="{4DC4ACF5-EB70-470F-90C2-1C44D5466C34}"/>
    <cellStyle name="Comma 2 3 3 5 4 2" xfId="28513" xr:uid="{4A24E563-912A-4D89-860F-2A3763C82ACA}"/>
    <cellStyle name="Comma 2 3 3 5 5" xfId="19460" xr:uid="{B8333628-AC0B-46E0-85B4-C3C43CC492B7}"/>
    <cellStyle name="Comma 2 3 3 6" xfId="2293" xr:uid="{9405EA6F-84A1-4CA4-81E9-4E6051E1331E}"/>
    <cellStyle name="Comma 2 3 3 6 2" xfId="5372" xr:uid="{B50D00AC-2B05-4011-8879-FE70F1DC7ECE}"/>
    <cellStyle name="Comma 2 3 3 6 2 2" xfId="14425" xr:uid="{2900D88D-6A55-4C23-8E05-FA772834F2C2}"/>
    <cellStyle name="Comma 2 3 3 6 2 2 2" xfId="32535" xr:uid="{58F61F32-5C31-4DFB-80B8-6503F6F050E1}"/>
    <cellStyle name="Comma 2 3 3 6 2 3" xfId="23482" xr:uid="{6B56CF12-4807-4648-9A05-127F66B59A43}"/>
    <cellStyle name="Comma 2 3 3 6 3" xfId="8386" xr:uid="{302279BD-E29F-4865-BEE9-3A7A987A5BEF}"/>
    <cellStyle name="Comma 2 3 3 6 3 2" xfId="17439" xr:uid="{610E136C-B8CB-4F31-97F7-25C2E7B42067}"/>
    <cellStyle name="Comma 2 3 3 6 3 2 2" xfId="35549" xr:uid="{02957D4D-DB2D-479C-B7DB-DB2677BBBAAB}"/>
    <cellStyle name="Comma 2 3 3 6 3 3" xfId="26496" xr:uid="{7733ACBB-CAA0-44E9-A342-00AF389E4E34}"/>
    <cellStyle name="Comma 2 3 3 6 4" xfId="11407" xr:uid="{F666D346-C263-4F00-8D12-692F6D4B2D75}"/>
    <cellStyle name="Comma 2 3 3 6 4 2" xfId="29517" xr:uid="{E94DC7CA-9D36-4D08-9EE8-B644E4B5EF2F}"/>
    <cellStyle name="Comma 2 3 3 6 5" xfId="20464" xr:uid="{C93D318D-3BC2-4DDD-A915-874845A9C404}"/>
    <cellStyle name="Comma 2 3 3 7" xfId="3362" xr:uid="{AF84A712-8BD2-4CAD-94CD-E158CF4F94F1}"/>
    <cellStyle name="Comma 2 3 3 7 2" xfId="12415" xr:uid="{68678205-C016-4DD6-B4B5-348A483451C9}"/>
    <cellStyle name="Comma 2 3 3 7 2 2" xfId="30525" xr:uid="{6005EA3B-EC99-43DF-BF78-C584AA37FDCD}"/>
    <cellStyle name="Comma 2 3 3 7 3" xfId="21472" xr:uid="{056C9252-3838-4653-A846-7879479DE943}"/>
    <cellStyle name="Comma 2 3 3 8" xfId="6376" xr:uid="{378CC093-8CEC-45EA-94CF-2D3C7B9494C4}"/>
    <cellStyle name="Comma 2 3 3 8 2" xfId="15429" xr:uid="{D2B58C2F-05A4-4709-97E4-F077CE004328}"/>
    <cellStyle name="Comma 2 3 3 8 2 2" xfId="33539" xr:uid="{D1BF5730-4E44-4CFA-BD19-EF3A20473398}"/>
    <cellStyle name="Comma 2 3 3 8 3" xfId="24486" xr:uid="{44626831-6E1E-4BB4-B595-5BC1237694A2}"/>
    <cellStyle name="Comma 2 3 3 9" xfId="9396" xr:uid="{ACD01FFE-272A-4CA6-87A2-46DFFFCA24A4}"/>
    <cellStyle name="Comma 2 3 3 9 2" xfId="27506" xr:uid="{8B8ECF16-CF22-4D7F-97A9-D86603501E8F}"/>
    <cellStyle name="Comma 2 3 4" xfId="233" xr:uid="{F9D69A40-44DC-40C3-B6E0-A5BC17B36B6A}"/>
    <cellStyle name="Comma 2 3 4 10" xfId="18503" xr:uid="{66D6499B-A5EC-45A4-9C76-5F7132CFA21F}"/>
    <cellStyle name="Comma 2 3 4 2" xfId="502" xr:uid="{F70D5353-F592-43E6-9E81-B008DD648193}"/>
    <cellStyle name="Comma 2 3 4 2 2" xfId="764" xr:uid="{485A50DE-A127-443A-A7C7-E74588134B48}"/>
    <cellStyle name="Comma 2 3 4 2 2 2" xfId="1768" xr:uid="{2820EEEF-381B-4E0C-A421-088D058D6B93}"/>
    <cellStyle name="Comma 2 3 4 2 2 2 2" xfId="4847" xr:uid="{E20512E6-69CB-47B3-BDAA-628F9E4F515B}"/>
    <cellStyle name="Comma 2 3 4 2 2 2 2 2" xfId="13900" xr:uid="{8F890F4F-A834-47E1-865B-D88E1F84C8C3}"/>
    <cellStyle name="Comma 2 3 4 2 2 2 2 2 2" xfId="32010" xr:uid="{1BA4069B-DDBD-40C8-8889-2EF0251AFE04}"/>
    <cellStyle name="Comma 2 3 4 2 2 2 2 3" xfId="22957" xr:uid="{083D3C9C-88BC-4C87-9D04-7A583765B39A}"/>
    <cellStyle name="Comma 2 3 4 2 2 2 3" xfId="7861" xr:uid="{A1B1C5D7-E2D7-4B33-8AE6-D7F3B88E3673}"/>
    <cellStyle name="Comma 2 3 4 2 2 2 3 2" xfId="16914" xr:uid="{3450EB49-8FD6-4298-8334-75CDD03F45C4}"/>
    <cellStyle name="Comma 2 3 4 2 2 2 3 2 2" xfId="35024" xr:uid="{5C08450C-0C4B-42EE-8C72-BF5F049121FC}"/>
    <cellStyle name="Comma 2 3 4 2 2 2 3 3" xfId="25971" xr:uid="{30E9B10A-BEC1-4707-B3A2-24331B362E39}"/>
    <cellStyle name="Comma 2 3 4 2 2 2 4" xfId="10882" xr:uid="{AD75B48B-449A-4D79-BEE2-88AE0BFFAFC8}"/>
    <cellStyle name="Comma 2 3 4 2 2 2 4 2" xfId="28992" xr:uid="{A9875D69-42E0-4D10-99EE-C78BC1081FF8}"/>
    <cellStyle name="Comma 2 3 4 2 2 2 5" xfId="19939" xr:uid="{6F2FC423-56B8-4DDB-998C-CA165CB91BE0}"/>
    <cellStyle name="Comma 2 3 4 2 2 3" xfId="2772" xr:uid="{60ACD6C5-3269-45C4-AD17-D202FCEFAE98}"/>
    <cellStyle name="Comma 2 3 4 2 2 3 2" xfId="5851" xr:uid="{ED8E659D-E67E-4C80-8E23-B1B701052F8F}"/>
    <cellStyle name="Comma 2 3 4 2 2 3 2 2" xfId="14904" xr:uid="{37F170D2-A11C-40F5-8258-B58921BFA86F}"/>
    <cellStyle name="Comma 2 3 4 2 2 3 2 2 2" xfId="33014" xr:uid="{FCC9A55A-A202-4B88-84BC-8E96DB4A90A4}"/>
    <cellStyle name="Comma 2 3 4 2 2 3 2 3" xfId="23961" xr:uid="{DD7E4025-AF40-4F07-BFE4-1D66DB713DC3}"/>
    <cellStyle name="Comma 2 3 4 2 2 3 3" xfId="8865" xr:uid="{C825D745-5010-4102-8938-AAF4779F7CA1}"/>
    <cellStyle name="Comma 2 3 4 2 2 3 3 2" xfId="17918" xr:uid="{EF393C2A-55B8-4D96-9E7B-58FEB3FF47BE}"/>
    <cellStyle name="Comma 2 3 4 2 2 3 3 2 2" xfId="36028" xr:uid="{EFCB3F5F-0AEF-4F56-BE50-931E134992F3}"/>
    <cellStyle name="Comma 2 3 4 2 2 3 3 3" xfId="26975" xr:uid="{735EE2D5-8E32-499E-BB83-C82E1B6D5095}"/>
    <cellStyle name="Comma 2 3 4 2 2 3 4" xfId="11886" xr:uid="{DF45474B-4F9F-46D7-8F2A-65A07928C8A4}"/>
    <cellStyle name="Comma 2 3 4 2 2 3 4 2" xfId="29996" xr:uid="{43EDFF31-E68D-4A45-934E-E2EE4F1DC229}"/>
    <cellStyle name="Comma 2 3 4 2 2 3 5" xfId="20943" xr:uid="{C3B219C2-C390-4098-B654-76AEA0FDCCF8}"/>
    <cellStyle name="Comma 2 3 4 2 2 4" xfId="3843" xr:uid="{6B492F92-5BD6-48CE-95A6-3377D3D1545B}"/>
    <cellStyle name="Comma 2 3 4 2 2 4 2" xfId="12896" xr:uid="{215697F2-6052-4779-BBEB-8504DBF268C8}"/>
    <cellStyle name="Comma 2 3 4 2 2 4 2 2" xfId="31006" xr:uid="{00AA5623-B097-4484-9353-0AA312C48CA9}"/>
    <cellStyle name="Comma 2 3 4 2 2 4 3" xfId="21953" xr:uid="{D444D745-9265-404F-9ABE-D0E9DCEA5F15}"/>
    <cellStyle name="Comma 2 3 4 2 2 5" xfId="6857" xr:uid="{98951F7B-C4B2-4607-BE06-0B95F11395CF}"/>
    <cellStyle name="Comma 2 3 4 2 2 5 2" xfId="15910" xr:uid="{004BA439-4C71-4113-8B23-8EFB27BDB764}"/>
    <cellStyle name="Comma 2 3 4 2 2 5 2 2" xfId="34020" xr:uid="{92B7786A-4DE4-400E-B7E6-B27A8847B85E}"/>
    <cellStyle name="Comma 2 3 4 2 2 5 3" xfId="24967" xr:uid="{2D0B45AD-7873-466A-934C-5CA1A6451EE0}"/>
    <cellStyle name="Comma 2 3 4 2 2 6" xfId="9878" xr:uid="{A7C613EE-B2CA-496D-9FB8-A9B30A8027BB}"/>
    <cellStyle name="Comma 2 3 4 2 2 6 2" xfId="27988" xr:uid="{61845E42-BB90-49CD-9B39-74543591A706}"/>
    <cellStyle name="Comma 2 3 4 2 2 7" xfId="18935" xr:uid="{1C61461B-A65A-4EAD-B9B3-2FEE8F9F923B}"/>
    <cellStyle name="Comma 2 3 4 2 3" xfId="765" xr:uid="{7C7F027B-CB85-4250-A79A-DFFC0794E04A}"/>
    <cellStyle name="Comma 2 3 4 2 3 2" xfId="1769" xr:uid="{ACFD5BA0-3C81-43CC-AC69-B641795E613E}"/>
    <cellStyle name="Comma 2 3 4 2 3 2 2" xfId="4848" xr:uid="{550D868F-1E61-4003-BF2B-6AC11CBAB377}"/>
    <cellStyle name="Comma 2 3 4 2 3 2 2 2" xfId="13901" xr:uid="{B65A3067-ADC7-46C3-BB53-813E929DEDC2}"/>
    <cellStyle name="Comma 2 3 4 2 3 2 2 2 2" xfId="32011" xr:uid="{C37F9C35-632B-4D98-8685-23467CD25A15}"/>
    <cellStyle name="Comma 2 3 4 2 3 2 2 3" xfId="22958" xr:uid="{B1659EC3-39DD-4919-AE80-A118B92FC424}"/>
    <cellStyle name="Comma 2 3 4 2 3 2 3" xfId="7862" xr:uid="{38D1C507-F6E8-409F-8C22-0A3A01697222}"/>
    <cellStyle name="Comma 2 3 4 2 3 2 3 2" xfId="16915" xr:uid="{048757FC-A9B9-431F-83BC-1786AEB3FF33}"/>
    <cellStyle name="Comma 2 3 4 2 3 2 3 2 2" xfId="35025" xr:uid="{41B5B799-6E32-494C-8EED-4BE6529F12A8}"/>
    <cellStyle name="Comma 2 3 4 2 3 2 3 3" xfId="25972" xr:uid="{DC5DDB3F-D046-4FC8-AFB0-2469C7407137}"/>
    <cellStyle name="Comma 2 3 4 2 3 2 4" xfId="10883" xr:uid="{5C51AB7D-3C18-4F8D-BC2C-27FB94515114}"/>
    <cellStyle name="Comma 2 3 4 2 3 2 4 2" xfId="28993" xr:uid="{78F7D8B7-F5DB-48DC-82D7-16885BA252F8}"/>
    <cellStyle name="Comma 2 3 4 2 3 2 5" xfId="19940" xr:uid="{979E15F3-70A7-4158-A577-4BEC7BA695C0}"/>
    <cellStyle name="Comma 2 3 4 2 3 3" xfId="2773" xr:uid="{2679E573-0217-4A1C-86F9-5785F160D36A}"/>
    <cellStyle name="Comma 2 3 4 2 3 3 2" xfId="5852" xr:uid="{028E70DE-9E34-4EFF-B9BC-F6E2999A5E44}"/>
    <cellStyle name="Comma 2 3 4 2 3 3 2 2" xfId="14905" xr:uid="{3343FD01-39CD-41DF-9210-7D58403AC29E}"/>
    <cellStyle name="Comma 2 3 4 2 3 3 2 2 2" xfId="33015" xr:uid="{8DD295A2-BEC4-40FD-9A1E-5F2F9823209F}"/>
    <cellStyle name="Comma 2 3 4 2 3 3 2 3" xfId="23962" xr:uid="{580F55D6-89C4-49BF-A304-D24FB9C9E4B1}"/>
    <cellStyle name="Comma 2 3 4 2 3 3 3" xfId="8866" xr:uid="{1113BB6E-FE3B-4610-A3ED-7A9A6E912E8E}"/>
    <cellStyle name="Comma 2 3 4 2 3 3 3 2" xfId="17919" xr:uid="{EFFCB22F-6122-4EF8-8377-260073B2D90C}"/>
    <cellStyle name="Comma 2 3 4 2 3 3 3 2 2" xfId="36029" xr:uid="{DCE0044D-9E2B-40C5-AA1B-D561CC229B27}"/>
    <cellStyle name="Comma 2 3 4 2 3 3 3 3" xfId="26976" xr:uid="{D4A69853-3A97-4AB3-86AF-3E96330D81FA}"/>
    <cellStyle name="Comma 2 3 4 2 3 3 4" xfId="11887" xr:uid="{63AF72AB-8442-4EF9-BB0A-2BD9EE8B1F9C}"/>
    <cellStyle name="Comma 2 3 4 2 3 3 4 2" xfId="29997" xr:uid="{E7B34533-0EE0-40C9-8CD6-BCB63262477E}"/>
    <cellStyle name="Comma 2 3 4 2 3 3 5" xfId="20944" xr:uid="{081DD045-D171-4F51-AA19-5762AD7C37C2}"/>
    <cellStyle name="Comma 2 3 4 2 3 4" xfId="3844" xr:uid="{EF84DC60-6A83-4C5B-97B5-BA30B9B102A0}"/>
    <cellStyle name="Comma 2 3 4 2 3 4 2" xfId="12897" xr:uid="{5F3DCB42-B9ED-4FEA-B121-72AA017FA0C1}"/>
    <cellStyle name="Comma 2 3 4 2 3 4 2 2" xfId="31007" xr:uid="{7C6336CC-D139-4667-8EFC-61682BF79C89}"/>
    <cellStyle name="Comma 2 3 4 2 3 4 3" xfId="21954" xr:uid="{44EE04E6-DD8E-40F1-9DFA-303EF759773A}"/>
    <cellStyle name="Comma 2 3 4 2 3 5" xfId="6858" xr:uid="{60195338-B382-491F-9EBD-563C81B5AB76}"/>
    <cellStyle name="Comma 2 3 4 2 3 5 2" xfId="15911" xr:uid="{F96DBF52-3FCC-467A-9F50-2D082FBB344C}"/>
    <cellStyle name="Comma 2 3 4 2 3 5 2 2" xfId="34021" xr:uid="{F2D30876-F04C-40F2-955F-C8EA8B991836}"/>
    <cellStyle name="Comma 2 3 4 2 3 5 3" xfId="24968" xr:uid="{87D97215-EC8C-4AB5-AB5D-48EBAC4D9BFC}"/>
    <cellStyle name="Comma 2 3 4 2 3 6" xfId="9879" xr:uid="{3E1E0636-EA12-45FC-9720-362D32088421}"/>
    <cellStyle name="Comma 2 3 4 2 3 6 2" xfId="27989" xr:uid="{D4113127-2ACE-4E94-BA08-AA559A9B97AA}"/>
    <cellStyle name="Comma 2 3 4 2 3 7" xfId="18936" xr:uid="{51280DA5-23C6-475D-B422-10B43E8F162A}"/>
    <cellStyle name="Comma 2 3 4 2 4" xfId="1510" xr:uid="{9FFDF51A-470D-4E7D-9319-737EF91BAE66}"/>
    <cellStyle name="Comma 2 3 4 2 4 2" xfId="4589" xr:uid="{FDA0C9E3-7289-488E-806A-0456A1698914}"/>
    <cellStyle name="Comma 2 3 4 2 4 2 2" xfId="13642" xr:uid="{DB833840-B152-4C17-9A32-6F43E86C692F}"/>
    <cellStyle name="Comma 2 3 4 2 4 2 2 2" xfId="31752" xr:uid="{9ED6EFE0-7C33-41D8-A2E7-8A7BDFCEBAA9}"/>
    <cellStyle name="Comma 2 3 4 2 4 2 3" xfId="22699" xr:uid="{C4106648-BA90-401F-9AF9-C5E818AB8815}"/>
    <cellStyle name="Comma 2 3 4 2 4 3" xfId="7603" xr:uid="{A9AF6821-B465-45C0-A6A4-3980956A3E0F}"/>
    <cellStyle name="Comma 2 3 4 2 4 3 2" xfId="16656" xr:uid="{57300703-54F3-4201-94C1-AF9CEF83EDFF}"/>
    <cellStyle name="Comma 2 3 4 2 4 3 2 2" xfId="34766" xr:uid="{252E1351-CE01-4DAB-97FA-8BB12AEC18DA}"/>
    <cellStyle name="Comma 2 3 4 2 4 3 3" xfId="25713" xr:uid="{5AD05EA2-4EEF-4877-B91D-C4D0D469CC11}"/>
    <cellStyle name="Comma 2 3 4 2 4 4" xfId="10624" xr:uid="{1ACA8977-796C-4CB5-98B3-7D4E93C45100}"/>
    <cellStyle name="Comma 2 3 4 2 4 4 2" xfId="28734" xr:uid="{2BD43DE1-2D36-4A5F-89B1-2B382A09FEE8}"/>
    <cellStyle name="Comma 2 3 4 2 4 5" xfId="19681" xr:uid="{189E7644-8484-48CE-AC20-FD5615A469FC}"/>
    <cellStyle name="Comma 2 3 4 2 5" xfId="2514" xr:uid="{A9D9B7DC-FFEB-4BE5-8C0C-FF04F949A791}"/>
    <cellStyle name="Comma 2 3 4 2 5 2" xfId="5593" xr:uid="{702C6A35-027D-4A1C-805A-18F16A4278A1}"/>
    <cellStyle name="Comma 2 3 4 2 5 2 2" xfId="14646" xr:uid="{31DDDBDE-5C67-49B7-8097-FFE529303F34}"/>
    <cellStyle name="Comma 2 3 4 2 5 2 2 2" xfId="32756" xr:uid="{4B85E97A-3ED6-4B79-B49C-DAB2CB20B74A}"/>
    <cellStyle name="Comma 2 3 4 2 5 2 3" xfId="23703" xr:uid="{39D20431-D587-429B-882A-50D8CDDB280F}"/>
    <cellStyle name="Comma 2 3 4 2 5 3" xfId="8607" xr:uid="{EF6D8B8A-2000-4E2A-9820-C7F210C2255C}"/>
    <cellStyle name="Comma 2 3 4 2 5 3 2" xfId="17660" xr:uid="{153CEB0C-E9E6-4116-A425-004D86DDE654}"/>
    <cellStyle name="Comma 2 3 4 2 5 3 2 2" xfId="35770" xr:uid="{05549687-3C84-4463-B036-DC52C56F9C5A}"/>
    <cellStyle name="Comma 2 3 4 2 5 3 3" xfId="26717" xr:uid="{8FA20C55-396A-466C-8824-D00E825B8ECC}"/>
    <cellStyle name="Comma 2 3 4 2 5 4" xfId="11628" xr:uid="{DAB5BC56-B8C4-40F0-AE46-A04BDC67479D}"/>
    <cellStyle name="Comma 2 3 4 2 5 4 2" xfId="29738" xr:uid="{CDB599DF-42B3-43D2-8433-55141A8E7063}"/>
    <cellStyle name="Comma 2 3 4 2 5 5" xfId="20685" xr:uid="{7AA3BA50-57C3-4B54-B475-6F50AF203E41}"/>
    <cellStyle name="Comma 2 3 4 2 6" xfId="3584" xr:uid="{245F4932-AC92-4816-9F24-6A06CFBB4230}"/>
    <cellStyle name="Comma 2 3 4 2 6 2" xfId="12637" xr:uid="{0E74E0EF-2585-4D9E-AF8B-A580CD8BB09A}"/>
    <cellStyle name="Comma 2 3 4 2 6 2 2" xfId="30747" xr:uid="{C310D970-4FEF-4973-B59F-CD3EFA2BE9CB}"/>
    <cellStyle name="Comma 2 3 4 2 6 3" xfId="21694" xr:uid="{3BF6FC55-1844-4375-9FBD-2AAB8524135D}"/>
    <cellStyle name="Comma 2 3 4 2 7" xfId="6598" xr:uid="{FE22BEE9-1833-4EA5-B9C2-1E4973671D2F}"/>
    <cellStyle name="Comma 2 3 4 2 7 2" xfId="15651" xr:uid="{AC17A9E8-10E4-4026-8EC4-B31F5D0AEECB}"/>
    <cellStyle name="Comma 2 3 4 2 7 2 2" xfId="33761" xr:uid="{E1921C8A-7837-4748-92CB-CDCD88C29CCB}"/>
    <cellStyle name="Comma 2 3 4 2 7 3" xfId="24708" xr:uid="{B0B8AA7F-D1A1-4264-A423-4EF06DBD8273}"/>
    <cellStyle name="Comma 2 3 4 2 8" xfId="9618" xr:uid="{4E792C7F-3C60-4203-AC0B-21568C54597D}"/>
    <cellStyle name="Comma 2 3 4 2 8 2" xfId="27728" xr:uid="{9D4A22EE-6B90-4B93-9772-3C32553C63F1}"/>
    <cellStyle name="Comma 2 3 4 2 9" xfId="18675" xr:uid="{095B8648-650F-4E3A-A2D8-F20D9F2129D7}"/>
    <cellStyle name="Comma 2 3 4 3" xfId="766" xr:uid="{BB067BB9-A84E-4A44-9CCE-E2AB387217FD}"/>
    <cellStyle name="Comma 2 3 4 3 2" xfId="1770" xr:uid="{1298DACF-E9C5-49DA-A6EA-550658B52C72}"/>
    <cellStyle name="Comma 2 3 4 3 2 2" xfId="4849" xr:uid="{D0873EB3-E29A-41F8-A612-4A8691AF31B9}"/>
    <cellStyle name="Comma 2 3 4 3 2 2 2" xfId="13902" xr:uid="{B8525470-9406-42B4-BB0D-865C82C02086}"/>
    <cellStyle name="Comma 2 3 4 3 2 2 2 2" xfId="32012" xr:uid="{70644EF7-AC18-4444-A29D-61A12A074E53}"/>
    <cellStyle name="Comma 2 3 4 3 2 2 3" xfId="22959" xr:uid="{2753E347-8862-4E02-9AAE-22771C5E44EF}"/>
    <cellStyle name="Comma 2 3 4 3 2 3" xfId="7863" xr:uid="{08EEFF03-E552-4EFE-BB0C-A0B90C8DF09B}"/>
    <cellStyle name="Comma 2 3 4 3 2 3 2" xfId="16916" xr:uid="{1ED8032D-002F-4380-AF7F-43C299324A69}"/>
    <cellStyle name="Comma 2 3 4 3 2 3 2 2" xfId="35026" xr:uid="{CFF8FFC2-CCD1-40FD-A368-C6B1B0CCCFE7}"/>
    <cellStyle name="Comma 2 3 4 3 2 3 3" xfId="25973" xr:uid="{466DAEB4-388C-4DC8-A127-BDF69067E336}"/>
    <cellStyle name="Comma 2 3 4 3 2 4" xfId="10884" xr:uid="{36601F8F-DB8B-46BF-9950-0A4023A16EBC}"/>
    <cellStyle name="Comma 2 3 4 3 2 4 2" xfId="28994" xr:uid="{45DF6FC6-FF82-4538-A7C6-28DD13334FB9}"/>
    <cellStyle name="Comma 2 3 4 3 2 5" xfId="19941" xr:uid="{2F6246EB-0BD3-4847-AC86-97E65E9B91BC}"/>
    <cellStyle name="Comma 2 3 4 3 3" xfId="2774" xr:uid="{F85FD056-9CAF-4D22-A7B8-3C80701157E2}"/>
    <cellStyle name="Comma 2 3 4 3 3 2" xfId="5853" xr:uid="{CFD91DB7-24AC-4F03-A90F-94084B423D05}"/>
    <cellStyle name="Comma 2 3 4 3 3 2 2" xfId="14906" xr:uid="{578E2625-40D0-4B4B-9453-B534961BD7AD}"/>
    <cellStyle name="Comma 2 3 4 3 3 2 2 2" xfId="33016" xr:uid="{74434016-F60F-471C-98DE-330530B78400}"/>
    <cellStyle name="Comma 2 3 4 3 3 2 3" xfId="23963" xr:uid="{269B1E24-196A-46C1-962C-BF6C2489598D}"/>
    <cellStyle name="Comma 2 3 4 3 3 3" xfId="8867" xr:uid="{DBEF6462-5E9A-4BA7-9228-8FE595D1AD88}"/>
    <cellStyle name="Comma 2 3 4 3 3 3 2" xfId="17920" xr:uid="{F8E31229-3DE5-4FBE-8052-B84A514679CD}"/>
    <cellStyle name="Comma 2 3 4 3 3 3 2 2" xfId="36030" xr:uid="{9926490A-3781-49B1-BC93-EE49341A5329}"/>
    <cellStyle name="Comma 2 3 4 3 3 3 3" xfId="26977" xr:uid="{DC219A38-BCFF-4AFC-93C6-D9102D5343A1}"/>
    <cellStyle name="Comma 2 3 4 3 3 4" xfId="11888" xr:uid="{4C5B11CF-89FD-4863-97D3-2178D5B1B3AA}"/>
    <cellStyle name="Comma 2 3 4 3 3 4 2" xfId="29998" xr:uid="{26C04B0B-D9A0-41F4-9278-9DE90AF58238}"/>
    <cellStyle name="Comma 2 3 4 3 3 5" xfId="20945" xr:uid="{7D924C09-B565-42B7-9164-213C79579EB8}"/>
    <cellStyle name="Comma 2 3 4 3 4" xfId="3845" xr:uid="{D42EFC0F-17E7-471F-B651-13C8E689A691}"/>
    <cellStyle name="Comma 2 3 4 3 4 2" xfId="12898" xr:uid="{00A69101-B4BA-4CDC-9D20-EAD0E7DE9828}"/>
    <cellStyle name="Comma 2 3 4 3 4 2 2" xfId="31008" xr:uid="{9CFEAACC-0275-4814-92D3-A6DDEF378B68}"/>
    <cellStyle name="Comma 2 3 4 3 4 3" xfId="21955" xr:uid="{06787D36-5323-41D1-86E2-D1CA9D93F523}"/>
    <cellStyle name="Comma 2 3 4 3 5" xfId="6859" xr:uid="{4C647833-5BA6-4536-B675-E910A3B48602}"/>
    <cellStyle name="Comma 2 3 4 3 5 2" xfId="15912" xr:uid="{51379B1D-0F77-4A18-B598-C82CF5ACE8E6}"/>
    <cellStyle name="Comma 2 3 4 3 5 2 2" xfId="34022" xr:uid="{0C25998D-3D52-4130-B16C-7A672B794E91}"/>
    <cellStyle name="Comma 2 3 4 3 5 3" xfId="24969" xr:uid="{E5487624-1D13-4E92-A17F-4D8EEFF2E809}"/>
    <cellStyle name="Comma 2 3 4 3 6" xfId="9880" xr:uid="{F07744A8-7C64-4CDE-91DA-8AF41082C9EA}"/>
    <cellStyle name="Comma 2 3 4 3 6 2" xfId="27990" xr:uid="{7F831078-92BF-42AC-8BC2-591F4CFA17FC}"/>
    <cellStyle name="Comma 2 3 4 3 7" xfId="18937" xr:uid="{083D7251-833E-41BA-9BA8-C13AD3FF66CC}"/>
    <cellStyle name="Comma 2 3 4 4" xfId="767" xr:uid="{EAC8A2E4-7EE6-41BC-BCD5-1491D2A9C579}"/>
    <cellStyle name="Comma 2 3 4 4 2" xfId="1771" xr:uid="{0A7CEE4C-A32C-4C5D-A65B-27847DB5DE61}"/>
    <cellStyle name="Comma 2 3 4 4 2 2" xfId="4850" xr:uid="{A737C3D2-9212-404F-A659-3EB7382B1547}"/>
    <cellStyle name="Comma 2 3 4 4 2 2 2" xfId="13903" xr:uid="{372B1D32-B5B9-4EFC-947C-15B9A5EDDA3D}"/>
    <cellStyle name="Comma 2 3 4 4 2 2 2 2" xfId="32013" xr:uid="{1D5F387F-002C-4C81-B0B1-2EB7E10D158B}"/>
    <cellStyle name="Comma 2 3 4 4 2 2 3" xfId="22960" xr:uid="{982DAFA8-C624-4856-A613-943A59F6D172}"/>
    <cellStyle name="Comma 2 3 4 4 2 3" xfId="7864" xr:uid="{6048A854-5537-4521-A50E-5E4808F6E8C7}"/>
    <cellStyle name="Comma 2 3 4 4 2 3 2" xfId="16917" xr:uid="{A31E23E7-5260-4045-A109-F53D4989984B}"/>
    <cellStyle name="Comma 2 3 4 4 2 3 2 2" xfId="35027" xr:uid="{B2DCED4E-C9BC-45CC-A81E-2E3741B35D81}"/>
    <cellStyle name="Comma 2 3 4 4 2 3 3" xfId="25974" xr:uid="{A601A483-26A4-47AE-A552-BD6FF63FEEA4}"/>
    <cellStyle name="Comma 2 3 4 4 2 4" xfId="10885" xr:uid="{DA0D4188-E4FF-4AF9-9B4C-91FBA1230AD3}"/>
    <cellStyle name="Comma 2 3 4 4 2 4 2" xfId="28995" xr:uid="{91185793-798C-4ED3-B203-B3E39A3845F6}"/>
    <cellStyle name="Comma 2 3 4 4 2 5" xfId="19942" xr:uid="{C7F727AD-D16B-43CB-B46F-7BEFA2437265}"/>
    <cellStyle name="Comma 2 3 4 4 3" xfId="2775" xr:uid="{4E2266A3-678D-47D4-9F21-CEBC9A9DCDA2}"/>
    <cellStyle name="Comma 2 3 4 4 3 2" xfId="5854" xr:uid="{29A2461D-3204-4DF9-B9D0-8DA85A632EAF}"/>
    <cellStyle name="Comma 2 3 4 4 3 2 2" xfId="14907" xr:uid="{D4397041-8319-4B73-86CB-40FAB58E68EE}"/>
    <cellStyle name="Comma 2 3 4 4 3 2 2 2" xfId="33017" xr:uid="{97BF678B-2FD6-4389-8196-FAD111C2B087}"/>
    <cellStyle name="Comma 2 3 4 4 3 2 3" xfId="23964" xr:uid="{B6155A86-6FAF-45C4-B0F1-A3F26ED854F2}"/>
    <cellStyle name="Comma 2 3 4 4 3 3" xfId="8868" xr:uid="{3F7B1E82-B6A7-4799-B298-330D1BC53775}"/>
    <cellStyle name="Comma 2 3 4 4 3 3 2" xfId="17921" xr:uid="{F5443BF2-9C12-4934-81D5-B08614C8110F}"/>
    <cellStyle name="Comma 2 3 4 4 3 3 2 2" xfId="36031" xr:uid="{512F2893-450F-4FF8-B587-5909742796C9}"/>
    <cellStyle name="Comma 2 3 4 4 3 3 3" xfId="26978" xr:uid="{70B72DA2-0F0F-4A57-9A68-04F729E1FBB1}"/>
    <cellStyle name="Comma 2 3 4 4 3 4" xfId="11889" xr:uid="{7D4CD8E1-63A3-4C02-B650-D7EFF47C724D}"/>
    <cellStyle name="Comma 2 3 4 4 3 4 2" xfId="29999" xr:uid="{61DC76FD-B2C1-4530-9AAD-3AC01C6FF9A6}"/>
    <cellStyle name="Comma 2 3 4 4 3 5" xfId="20946" xr:uid="{E103BE59-E197-4ED3-90CC-24FF28CBFAB1}"/>
    <cellStyle name="Comma 2 3 4 4 4" xfId="3846" xr:uid="{42130A79-C357-484A-B39B-3FE50CAB6844}"/>
    <cellStyle name="Comma 2 3 4 4 4 2" xfId="12899" xr:uid="{972E6FA0-0E86-4A60-986F-26BDBD01CFCF}"/>
    <cellStyle name="Comma 2 3 4 4 4 2 2" xfId="31009" xr:uid="{002D6355-2513-4934-B768-CEB1F1CD427F}"/>
    <cellStyle name="Comma 2 3 4 4 4 3" xfId="21956" xr:uid="{3BE5CC76-458A-4EE0-9C3D-BA795E903E35}"/>
    <cellStyle name="Comma 2 3 4 4 5" xfId="6860" xr:uid="{E31B9889-B055-471E-B6E9-62F1B1F0831C}"/>
    <cellStyle name="Comma 2 3 4 4 5 2" xfId="15913" xr:uid="{2C0DACB9-C660-42E3-A3CE-004265460407}"/>
    <cellStyle name="Comma 2 3 4 4 5 2 2" xfId="34023" xr:uid="{E6443F80-9D04-4BEE-A495-4EB0F95535DC}"/>
    <cellStyle name="Comma 2 3 4 4 5 3" xfId="24970" xr:uid="{16886F8B-EB89-445D-B8FF-12769375181A}"/>
    <cellStyle name="Comma 2 3 4 4 6" xfId="9881" xr:uid="{52CA0F0B-DCFA-4F4E-B2C8-BDE25186D971}"/>
    <cellStyle name="Comma 2 3 4 4 6 2" xfId="27991" xr:uid="{DCE93DDE-C48A-4DE6-BC69-DADC9A16FA90}"/>
    <cellStyle name="Comma 2 3 4 4 7" xfId="18938" xr:uid="{7F0D2EF7-9741-4D73-A9DC-EEC12AD865B0}"/>
    <cellStyle name="Comma 2 3 4 5" xfId="1339" xr:uid="{92505910-84DD-4823-8D61-3A23136A94D0}"/>
    <cellStyle name="Comma 2 3 4 5 2" xfId="4418" xr:uid="{90CD8F2B-9677-4F60-89A9-037DCEE60436}"/>
    <cellStyle name="Comma 2 3 4 5 2 2" xfId="13471" xr:uid="{100D9222-422B-4F79-A385-DCFF9A0FEF0A}"/>
    <cellStyle name="Comma 2 3 4 5 2 2 2" xfId="31581" xr:uid="{CC2C1135-EC35-41BB-A0DA-E8BE2AD5E752}"/>
    <cellStyle name="Comma 2 3 4 5 2 3" xfId="22528" xr:uid="{4A7207F9-1C48-4D52-89BE-F31C803594D8}"/>
    <cellStyle name="Comma 2 3 4 5 3" xfId="7432" xr:uid="{8141D805-AC02-4D99-9BA2-40F6BB5822EF}"/>
    <cellStyle name="Comma 2 3 4 5 3 2" xfId="16485" xr:uid="{91D788DD-1F16-405B-88CF-ABD87E7A86C6}"/>
    <cellStyle name="Comma 2 3 4 5 3 2 2" xfId="34595" xr:uid="{D78586EC-EE2C-4051-801A-51C98F3A39F7}"/>
    <cellStyle name="Comma 2 3 4 5 3 3" xfId="25542" xr:uid="{A0F4951B-18DD-4DAC-944A-C6639CAAE75C}"/>
    <cellStyle name="Comma 2 3 4 5 4" xfId="10453" xr:uid="{54472E6D-DC37-498E-A1E9-A1C1204DBE84}"/>
    <cellStyle name="Comma 2 3 4 5 4 2" xfId="28563" xr:uid="{6F10178F-A6F2-49B7-B636-E84C9B28260A}"/>
    <cellStyle name="Comma 2 3 4 5 5" xfId="19510" xr:uid="{CBAB5402-A030-4B8E-A581-B5AE33F956E4}"/>
    <cellStyle name="Comma 2 3 4 6" xfId="2343" xr:uid="{9ACCB3F7-E76F-4DCC-9E52-95E8760A25B2}"/>
    <cellStyle name="Comma 2 3 4 6 2" xfId="5422" xr:uid="{7A196137-0619-447B-B210-3963FE58951D}"/>
    <cellStyle name="Comma 2 3 4 6 2 2" xfId="14475" xr:uid="{8E29543D-E08A-4718-BCC9-C308E0CB271F}"/>
    <cellStyle name="Comma 2 3 4 6 2 2 2" xfId="32585" xr:uid="{75BB8744-CA6F-47F1-85D0-67F200A517F9}"/>
    <cellStyle name="Comma 2 3 4 6 2 3" xfId="23532" xr:uid="{CB27C518-4F5D-451E-9A90-6021374544D5}"/>
    <cellStyle name="Comma 2 3 4 6 3" xfId="8436" xr:uid="{5A5DBB51-831C-47BA-B2E8-D75571BD39BF}"/>
    <cellStyle name="Comma 2 3 4 6 3 2" xfId="17489" xr:uid="{4D62832D-01D2-44EE-9FD4-F9F03B61C189}"/>
    <cellStyle name="Comma 2 3 4 6 3 2 2" xfId="35599" xr:uid="{36E5BB84-E248-4CDC-B5F1-EA3C897F3C59}"/>
    <cellStyle name="Comma 2 3 4 6 3 3" xfId="26546" xr:uid="{61E785C8-2B23-4F89-B6FE-9EC7E597DD3A}"/>
    <cellStyle name="Comma 2 3 4 6 4" xfId="11457" xr:uid="{05822D8C-0790-4D9A-A522-50FEABD26E31}"/>
    <cellStyle name="Comma 2 3 4 6 4 2" xfId="29567" xr:uid="{7DAD89B7-D1FE-42F6-9BA2-33108F43DDA6}"/>
    <cellStyle name="Comma 2 3 4 6 5" xfId="20514" xr:uid="{48C78E9C-4D37-42DD-BAF5-22846B9A6573}"/>
    <cellStyle name="Comma 2 3 4 7" xfId="3412" xr:uid="{9A0D18CA-0858-4C1F-8A86-5664394FC27A}"/>
    <cellStyle name="Comma 2 3 4 7 2" xfId="12465" xr:uid="{5E8812B5-6E75-48DA-9C94-5E0BE2EF49C1}"/>
    <cellStyle name="Comma 2 3 4 7 2 2" xfId="30575" xr:uid="{63AC3F91-82DE-4BFB-895B-BA55BD1370F3}"/>
    <cellStyle name="Comma 2 3 4 7 3" xfId="21522" xr:uid="{2CAD29CF-58F5-4F52-9BDB-CA894F900A24}"/>
    <cellStyle name="Comma 2 3 4 8" xfId="6426" xr:uid="{3060C39A-7713-4CFB-BBC0-6D35B91D16C2}"/>
    <cellStyle name="Comma 2 3 4 8 2" xfId="15479" xr:uid="{1C97C841-2324-403C-B529-B29FBA22943D}"/>
    <cellStyle name="Comma 2 3 4 8 2 2" xfId="33589" xr:uid="{3531FEFB-3853-4E1A-BF10-BD648841E3FA}"/>
    <cellStyle name="Comma 2 3 4 8 3" xfId="24536" xr:uid="{5CDB0EDD-FA8B-4E28-A77E-AED72A8C9870}"/>
    <cellStyle name="Comma 2 3 4 9" xfId="9446" xr:uid="{FC16D7AA-4261-4377-A1B8-A7C956AAB6C7}"/>
    <cellStyle name="Comma 2 3 4 9 2" xfId="27556" xr:uid="{50FAC751-BC1B-4AD7-9672-D4BB88B24CEF}"/>
    <cellStyle name="Comma 2 3 5" xfId="344" xr:uid="{F4724094-465A-4990-BB63-DAAFC925E492}"/>
    <cellStyle name="Comma 2 3 5 10" xfId="18542" xr:uid="{81CE4533-595E-4D01-87A3-A8CD62B9C253}"/>
    <cellStyle name="Comma 2 3 5 2" xfId="542" xr:uid="{672C40D5-E528-4E34-A677-94D5562F9353}"/>
    <cellStyle name="Comma 2 3 5 2 2" xfId="768" xr:uid="{EAB73615-0E60-4C7B-BA41-DEEFA7B39D37}"/>
    <cellStyle name="Comma 2 3 5 2 2 2" xfId="1772" xr:uid="{8F793221-B864-4540-8372-6E5E2F0B977F}"/>
    <cellStyle name="Comma 2 3 5 2 2 2 2" xfId="4851" xr:uid="{95504DAB-DD1D-4E38-8BDB-E53E7D3589C7}"/>
    <cellStyle name="Comma 2 3 5 2 2 2 2 2" xfId="13904" xr:uid="{AFF587F8-D625-464A-BD12-5B437F9B3772}"/>
    <cellStyle name="Comma 2 3 5 2 2 2 2 2 2" xfId="32014" xr:uid="{D98BA378-0E94-416B-91BD-D6A0E3B2118C}"/>
    <cellStyle name="Comma 2 3 5 2 2 2 2 3" xfId="22961" xr:uid="{1A7DFDFC-363C-4378-80C8-DFF92FBDDC20}"/>
    <cellStyle name="Comma 2 3 5 2 2 2 3" xfId="7865" xr:uid="{02EA0341-8E93-442B-905F-3B47A84A7A95}"/>
    <cellStyle name="Comma 2 3 5 2 2 2 3 2" xfId="16918" xr:uid="{06C4A0BA-32A8-4102-BFEB-AEF79695F630}"/>
    <cellStyle name="Comma 2 3 5 2 2 2 3 2 2" xfId="35028" xr:uid="{05E4A2EF-5E53-43F0-8BD8-43B5F5664788}"/>
    <cellStyle name="Comma 2 3 5 2 2 2 3 3" xfId="25975" xr:uid="{15E6E2ED-B7AC-4933-97EF-886BA5D53AE6}"/>
    <cellStyle name="Comma 2 3 5 2 2 2 4" xfId="10886" xr:uid="{F537E684-5A69-47D7-AC77-BFD6C40A10ED}"/>
    <cellStyle name="Comma 2 3 5 2 2 2 4 2" xfId="28996" xr:uid="{C4EB7E94-FD6C-4B2A-AB89-845791333520}"/>
    <cellStyle name="Comma 2 3 5 2 2 2 5" xfId="19943" xr:uid="{8B806E20-2123-4C47-83BA-623608497F4D}"/>
    <cellStyle name="Comma 2 3 5 2 2 3" xfId="2776" xr:uid="{66B7B707-CECA-4826-BEC1-22F4709D3A73}"/>
    <cellStyle name="Comma 2 3 5 2 2 3 2" xfId="5855" xr:uid="{59D40EA8-9F09-4308-BBDC-03EDA0348A93}"/>
    <cellStyle name="Comma 2 3 5 2 2 3 2 2" xfId="14908" xr:uid="{E31C12A7-701A-4BBD-8D55-23056E421D25}"/>
    <cellStyle name="Comma 2 3 5 2 2 3 2 2 2" xfId="33018" xr:uid="{F6FE10FE-6BB5-4431-BC4F-A9B7BF926FB4}"/>
    <cellStyle name="Comma 2 3 5 2 2 3 2 3" xfId="23965" xr:uid="{D6D0AC37-0202-4533-B8A1-5165391E3B92}"/>
    <cellStyle name="Comma 2 3 5 2 2 3 3" xfId="8869" xr:uid="{7B3218E1-7804-428B-B19C-7596AD3D7B22}"/>
    <cellStyle name="Comma 2 3 5 2 2 3 3 2" xfId="17922" xr:uid="{F7ED26D3-7767-4A44-A0FD-AF4645DE0EE9}"/>
    <cellStyle name="Comma 2 3 5 2 2 3 3 2 2" xfId="36032" xr:uid="{9B1BFC9F-4E05-4C3D-91F3-F712FECDAF4F}"/>
    <cellStyle name="Comma 2 3 5 2 2 3 3 3" xfId="26979" xr:uid="{A2267109-F9A0-4493-9D25-8DF3AECCF974}"/>
    <cellStyle name="Comma 2 3 5 2 2 3 4" xfId="11890" xr:uid="{E85DF597-CEAB-4983-891F-6D979E9A54FC}"/>
    <cellStyle name="Comma 2 3 5 2 2 3 4 2" xfId="30000" xr:uid="{FF796F2A-B808-4B92-8393-5E3C91E402F2}"/>
    <cellStyle name="Comma 2 3 5 2 2 3 5" xfId="20947" xr:uid="{BFBFC3B9-56E0-4D2D-9030-EE835AE0D14B}"/>
    <cellStyle name="Comma 2 3 5 2 2 4" xfId="3847" xr:uid="{8E16FA73-7BEF-407C-8C44-99A2F359386B}"/>
    <cellStyle name="Comma 2 3 5 2 2 4 2" xfId="12900" xr:uid="{A3B57C46-AB85-4915-8C18-AFD7B5DDB94C}"/>
    <cellStyle name="Comma 2 3 5 2 2 4 2 2" xfId="31010" xr:uid="{13FE28D6-B8FA-46FC-8308-1B8C387BDA0E}"/>
    <cellStyle name="Comma 2 3 5 2 2 4 3" xfId="21957" xr:uid="{7120CF28-1A97-441B-A1A9-BD6AC289FAD2}"/>
    <cellStyle name="Comma 2 3 5 2 2 5" xfId="6861" xr:uid="{4991A45E-777E-4521-98B3-688DDE29FF2C}"/>
    <cellStyle name="Comma 2 3 5 2 2 5 2" xfId="15914" xr:uid="{69DEE543-469F-435D-949D-379F3787A004}"/>
    <cellStyle name="Comma 2 3 5 2 2 5 2 2" xfId="34024" xr:uid="{ABEE7143-DC1F-4D1D-8535-7144801B7089}"/>
    <cellStyle name="Comma 2 3 5 2 2 5 3" xfId="24971" xr:uid="{F37965D4-07E6-49FD-B04F-746EA852DE68}"/>
    <cellStyle name="Comma 2 3 5 2 2 6" xfId="9882" xr:uid="{97FB78AB-05B8-4F53-8E40-6AC98DDC4048}"/>
    <cellStyle name="Comma 2 3 5 2 2 6 2" xfId="27992" xr:uid="{B548F48C-5490-4486-8648-7D74FBBBCDA8}"/>
    <cellStyle name="Comma 2 3 5 2 2 7" xfId="18939" xr:uid="{C4539E40-3329-46BA-9186-1D3D6C51F561}"/>
    <cellStyle name="Comma 2 3 5 2 3" xfId="769" xr:uid="{C0B3FAF9-CAA9-43A7-9CCC-BC545D928970}"/>
    <cellStyle name="Comma 2 3 5 2 3 2" xfId="1773" xr:uid="{3586E1B3-833C-4872-89CA-EE767F5597D0}"/>
    <cellStyle name="Comma 2 3 5 2 3 2 2" xfId="4852" xr:uid="{59D535E6-1149-461D-B4D1-43961EEE5FDF}"/>
    <cellStyle name="Comma 2 3 5 2 3 2 2 2" xfId="13905" xr:uid="{32FAF7D3-B18C-4542-9E93-AA9D0246B949}"/>
    <cellStyle name="Comma 2 3 5 2 3 2 2 2 2" xfId="32015" xr:uid="{3F59AE59-D2C2-42C3-8F08-45B6EB7886DD}"/>
    <cellStyle name="Comma 2 3 5 2 3 2 2 3" xfId="22962" xr:uid="{2C53F5F3-A010-4254-B128-59435571ADC3}"/>
    <cellStyle name="Comma 2 3 5 2 3 2 3" xfId="7866" xr:uid="{B753AC16-BD2A-4ACC-9C4B-D3B4E27F3D60}"/>
    <cellStyle name="Comma 2 3 5 2 3 2 3 2" xfId="16919" xr:uid="{9CE60814-70F6-4AAA-BEE1-71BB22E394AA}"/>
    <cellStyle name="Comma 2 3 5 2 3 2 3 2 2" xfId="35029" xr:uid="{7AF39A8B-119F-428A-9645-4D6A254141A5}"/>
    <cellStyle name="Comma 2 3 5 2 3 2 3 3" xfId="25976" xr:uid="{8218A566-3FEB-4BB7-BC96-E2CB89C6C507}"/>
    <cellStyle name="Comma 2 3 5 2 3 2 4" xfId="10887" xr:uid="{B061AD5D-4AF1-4BED-A997-7F6B90DE329B}"/>
    <cellStyle name="Comma 2 3 5 2 3 2 4 2" xfId="28997" xr:uid="{6DA83FB5-EEA6-437B-9DB2-22648D6736EE}"/>
    <cellStyle name="Comma 2 3 5 2 3 2 5" xfId="19944" xr:uid="{FFE30FB8-5FF2-450D-A743-FE17C7C4E4CD}"/>
    <cellStyle name="Comma 2 3 5 2 3 3" xfId="2777" xr:uid="{2BB33310-012C-4F7C-958D-94121C2824C3}"/>
    <cellStyle name="Comma 2 3 5 2 3 3 2" xfId="5856" xr:uid="{5C61665C-8A4C-4E8B-98C7-7D7D5B46378A}"/>
    <cellStyle name="Comma 2 3 5 2 3 3 2 2" xfId="14909" xr:uid="{5534D820-DB86-4DEF-A3E6-3C613B9BC55E}"/>
    <cellStyle name="Comma 2 3 5 2 3 3 2 2 2" xfId="33019" xr:uid="{A79913E4-973F-4C94-A45D-A6D760562458}"/>
    <cellStyle name="Comma 2 3 5 2 3 3 2 3" xfId="23966" xr:uid="{0A59471A-F00D-401A-B958-CA956725B8A1}"/>
    <cellStyle name="Comma 2 3 5 2 3 3 3" xfId="8870" xr:uid="{9BFBD2E4-8F78-4598-ABF6-7F5A71B6AAFC}"/>
    <cellStyle name="Comma 2 3 5 2 3 3 3 2" xfId="17923" xr:uid="{5BD8CBE4-9309-402D-966A-FBFFDBD9B870}"/>
    <cellStyle name="Comma 2 3 5 2 3 3 3 2 2" xfId="36033" xr:uid="{0CCE4239-DB48-44DA-B36B-F6401873EC12}"/>
    <cellStyle name="Comma 2 3 5 2 3 3 3 3" xfId="26980" xr:uid="{B9CCA338-AADE-41FB-B7EC-56140BA31B12}"/>
    <cellStyle name="Comma 2 3 5 2 3 3 4" xfId="11891" xr:uid="{3A72E286-A3F9-438C-99AF-3F3E4F1980C6}"/>
    <cellStyle name="Comma 2 3 5 2 3 3 4 2" xfId="30001" xr:uid="{C2F23B57-DD06-4D71-B998-236EB2E8AF15}"/>
    <cellStyle name="Comma 2 3 5 2 3 3 5" xfId="20948" xr:uid="{C2ADED2B-53D7-4A8A-9E8B-3D9D7D682FD2}"/>
    <cellStyle name="Comma 2 3 5 2 3 4" xfId="3848" xr:uid="{E51D62D2-23D4-4680-A01A-2DE44BAFB61C}"/>
    <cellStyle name="Comma 2 3 5 2 3 4 2" xfId="12901" xr:uid="{2AA3E35F-82B0-4FCB-B646-2C1C3B71BC2D}"/>
    <cellStyle name="Comma 2 3 5 2 3 4 2 2" xfId="31011" xr:uid="{DB44F3CA-74C7-4090-9E04-E3CCD1C00302}"/>
    <cellStyle name="Comma 2 3 5 2 3 4 3" xfId="21958" xr:uid="{00988C81-3A95-4C6C-AD13-03350078D174}"/>
    <cellStyle name="Comma 2 3 5 2 3 5" xfId="6862" xr:uid="{602A6744-395A-4BDA-B358-1E149029DF79}"/>
    <cellStyle name="Comma 2 3 5 2 3 5 2" xfId="15915" xr:uid="{6FDB1BBA-5176-4962-BC25-C16B10792148}"/>
    <cellStyle name="Comma 2 3 5 2 3 5 2 2" xfId="34025" xr:uid="{ECB7AEA8-5A23-4AA1-82DC-AA2486AFD668}"/>
    <cellStyle name="Comma 2 3 5 2 3 5 3" xfId="24972" xr:uid="{0FB5177A-CBBF-4B1A-A5DA-14EE10A78240}"/>
    <cellStyle name="Comma 2 3 5 2 3 6" xfId="9883" xr:uid="{10AC278C-01B8-4119-8283-88509FE33032}"/>
    <cellStyle name="Comma 2 3 5 2 3 6 2" xfId="27993" xr:uid="{D550EA15-143D-415C-8126-BF771667F6E7}"/>
    <cellStyle name="Comma 2 3 5 2 3 7" xfId="18940" xr:uid="{AF167118-8FE5-4BC7-8860-FDA92780D5AB}"/>
    <cellStyle name="Comma 2 3 5 2 4" xfId="1549" xr:uid="{61DF9704-8E0E-4EDF-A9CE-12AC5C5D335C}"/>
    <cellStyle name="Comma 2 3 5 2 4 2" xfId="4628" xr:uid="{B41A098F-EC76-43C6-B415-865F195EEA1C}"/>
    <cellStyle name="Comma 2 3 5 2 4 2 2" xfId="13681" xr:uid="{E9F6F5C6-4E13-4D4C-87ED-4581FBF3152F}"/>
    <cellStyle name="Comma 2 3 5 2 4 2 2 2" xfId="31791" xr:uid="{AE4E2BE4-2803-4EB8-A4B7-D5BFB22B6B19}"/>
    <cellStyle name="Comma 2 3 5 2 4 2 3" xfId="22738" xr:uid="{46953E25-5682-4B03-9E2D-27407C44C81F}"/>
    <cellStyle name="Comma 2 3 5 2 4 3" xfId="7642" xr:uid="{AD216577-2D85-41AD-B2A6-FA9AA8435CFB}"/>
    <cellStyle name="Comma 2 3 5 2 4 3 2" xfId="16695" xr:uid="{DD10AD4D-671D-468D-9B72-859EA5D8AE9D}"/>
    <cellStyle name="Comma 2 3 5 2 4 3 2 2" xfId="34805" xr:uid="{C45B32E5-A2BF-43D2-8EA9-A12899E3FBDB}"/>
    <cellStyle name="Comma 2 3 5 2 4 3 3" xfId="25752" xr:uid="{B055E3B9-BE9E-4810-BA10-E906883E11FE}"/>
    <cellStyle name="Comma 2 3 5 2 4 4" xfId="10663" xr:uid="{24986418-51B2-45E2-ABB1-53C604D6CE93}"/>
    <cellStyle name="Comma 2 3 5 2 4 4 2" xfId="28773" xr:uid="{B18D21C6-6AD2-4A27-8EF7-00FAADA3F9EF}"/>
    <cellStyle name="Comma 2 3 5 2 4 5" xfId="19720" xr:uid="{330D2302-0734-4368-AB9A-5BF49762CD22}"/>
    <cellStyle name="Comma 2 3 5 2 5" xfId="2553" xr:uid="{BD09360A-A14F-4B3C-8864-7D0B00CF9221}"/>
    <cellStyle name="Comma 2 3 5 2 5 2" xfId="5632" xr:uid="{D2C9C4E9-7D1B-4ECB-BEF3-30B82E450741}"/>
    <cellStyle name="Comma 2 3 5 2 5 2 2" xfId="14685" xr:uid="{FCEA0553-F52F-469A-ACA4-080C40AC3A64}"/>
    <cellStyle name="Comma 2 3 5 2 5 2 2 2" xfId="32795" xr:uid="{B6C351CE-D703-425B-A544-C70FE7CFB1DE}"/>
    <cellStyle name="Comma 2 3 5 2 5 2 3" xfId="23742" xr:uid="{A4D23BE3-890C-4203-84B7-FD0BBFAA8871}"/>
    <cellStyle name="Comma 2 3 5 2 5 3" xfId="8646" xr:uid="{52A403CE-8975-4BE0-8833-FD9A8C0E6986}"/>
    <cellStyle name="Comma 2 3 5 2 5 3 2" xfId="17699" xr:uid="{3030A9E2-45E9-4951-A3DA-4CA4F470EA65}"/>
    <cellStyle name="Comma 2 3 5 2 5 3 2 2" xfId="35809" xr:uid="{7FC10E33-9CFA-4AD4-A08A-9E38BBED50C3}"/>
    <cellStyle name="Comma 2 3 5 2 5 3 3" xfId="26756" xr:uid="{ADB4307C-E5A4-411A-A77A-685B331DFB6D}"/>
    <cellStyle name="Comma 2 3 5 2 5 4" xfId="11667" xr:uid="{9059F24C-5949-481B-9965-EBB3A4C8BB3A}"/>
    <cellStyle name="Comma 2 3 5 2 5 4 2" xfId="29777" xr:uid="{C26819E8-FBBC-43AC-889C-77A28771ADB3}"/>
    <cellStyle name="Comma 2 3 5 2 5 5" xfId="20724" xr:uid="{EF9B6031-FE30-4787-9571-672E913149D0}"/>
    <cellStyle name="Comma 2 3 5 2 6" xfId="3623" xr:uid="{9BA3F290-E788-4A31-892B-579DC7A6EC4E}"/>
    <cellStyle name="Comma 2 3 5 2 6 2" xfId="12676" xr:uid="{DC1A51B0-52C3-4646-B59B-2BAAF00EE1B9}"/>
    <cellStyle name="Comma 2 3 5 2 6 2 2" xfId="30786" xr:uid="{94BDDA3A-8486-4087-B192-D83A30F8D29E}"/>
    <cellStyle name="Comma 2 3 5 2 6 3" xfId="21733" xr:uid="{0213B782-3A63-42AC-911A-1068A9220265}"/>
    <cellStyle name="Comma 2 3 5 2 7" xfId="6637" xr:uid="{83F7B066-29B6-4030-BFE0-685BB843DA82}"/>
    <cellStyle name="Comma 2 3 5 2 7 2" xfId="15690" xr:uid="{BE538CA1-0AF2-4F4E-AE28-50890C604E38}"/>
    <cellStyle name="Comma 2 3 5 2 7 2 2" xfId="33800" xr:uid="{51910C6D-AE30-4186-9170-1B214EA1A79B}"/>
    <cellStyle name="Comma 2 3 5 2 7 3" xfId="24747" xr:uid="{915726E0-A160-4039-ADE9-A7AD7E278879}"/>
    <cellStyle name="Comma 2 3 5 2 8" xfId="9657" xr:uid="{FD858B3E-F0C8-4246-90A0-0E7ACF2F4A13}"/>
    <cellStyle name="Comma 2 3 5 2 8 2" xfId="27767" xr:uid="{359D5447-6459-4BF4-8AF3-DD543819F858}"/>
    <cellStyle name="Comma 2 3 5 2 9" xfId="18714" xr:uid="{54A92423-F795-44A5-A779-33C77A2EF3DF}"/>
    <cellStyle name="Comma 2 3 5 3" xfId="770" xr:uid="{34624A60-365D-45ED-86BB-7A0DAD62287D}"/>
    <cellStyle name="Comma 2 3 5 3 2" xfId="1774" xr:uid="{1F2E47E0-DDEF-448A-9994-5725C6571862}"/>
    <cellStyle name="Comma 2 3 5 3 2 2" xfId="4853" xr:uid="{77152CCC-6C74-45D5-8F75-ED30F63A31F3}"/>
    <cellStyle name="Comma 2 3 5 3 2 2 2" xfId="13906" xr:uid="{904D4EFF-E359-42AA-A006-0A1064CC2502}"/>
    <cellStyle name="Comma 2 3 5 3 2 2 2 2" xfId="32016" xr:uid="{EC588222-BEC6-40DC-ABC0-6A385A5CFA29}"/>
    <cellStyle name="Comma 2 3 5 3 2 2 3" xfId="22963" xr:uid="{7219D6D4-758C-4622-99BB-74B7F1896203}"/>
    <cellStyle name="Comma 2 3 5 3 2 3" xfId="7867" xr:uid="{5BF6C017-8BC9-433A-83D9-85182F83ACC7}"/>
    <cellStyle name="Comma 2 3 5 3 2 3 2" xfId="16920" xr:uid="{D2B81948-3387-4698-A7E1-84DF18B3FA9B}"/>
    <cellStyle name="Comma 2 3 5 3 2 3 2 2" xfId="35030" xr:uid="{DAAB348A-E920-412E-B677-FE694331362A}"/>
    <cellStyle name="Comma 2 3 5 3 2 3 3" xfId="25977" xr:uid="{829180C5-D6DB-46BD-8A89-0C7BC20C3828}"/>
    <cellStyle name="Comma 2 3 5 3 2 4" xfId="10888" xr:uid="{976F595D-298D-4E06-A8DB-C5942A377B10}"/>
    <cellStyle name="Comma 2 3 5 3 2 4 2" xfId="28998" xr:uid="{D489A598-57A2-4625-A544-E72BD93178BF}"/>
    <cellStyle name="Comma 2 3 5 3 2 5" xfId="19945" xr:uid="{E2602319-F487-4BA2-9D83-C3406EE34A0E}"/>
    <cellStyle name="Comma 2 3 5 3 3" xfId="2778" xr:uid="{4D3BA946-1AC0-4447-ADDB-CB5A85B6B0E8}"/>
    <cellStyle name="Comma 2 3 5 3 3 2" xfId="5857" xr:uid="{19D2F0B5-E70A-43FE-8485-70FD28113928}"/>
    <cellStyle name="Comma 2 3 5 3 3 2 2" xfId="14910" xr:uid="{3D9A6073-66E3-450F-912F-F76C579E3112}"/>
    <cellStyle name="Comma 2 3 5 3 3 2 2 2" xfId="33020" xr:uid="{FEB141D3-F79C-4F2F-ADB1-EE543AD53912}"/>
    <cellStyle name="Comma 2 3 5 3 3 2 3" xfId="23967" xr:uid="{B0579683-09D5-4E68-83F4-499D19011635}"/>
    <cellStyle name="Comma 2 3 5 3 3 3" xfId="8871" xr:uid="{E1C98832-053D-4F73-ADC0-1B441B6BF60D}"/>
    <cellStyle name="Comma 2 3 5 3 3 3 2" xfId="17924" xr:uid="{916669A4-8C5D-4DB9-94A5-8FDC50544C75}"/>
    <cellStyle name="Comma 2 3 5 3 3 3 2 2" xfId="36034" xr:uid="{A111E35D-F46B-4020-8143-95DA6B2CE502}"/>
    <cellStyle name="Comma 2 3 5 3 3 3 3" xfId="26981" xr:uid="{9479592E-9957-4931-B93F-8B74DEF18A73}"/>
    <cellStyle name="Comma 2 3 5 3 3 4" xfId="11892" xr:uid="{1D5C8F0B-1BAE-4F19-890C-D2848A3E6EDF}"/>
    <cellStyle name="Comma 2 3 5 3 3 4 2" xfId="30002" xr:uid="{21479EA9-88FF-4FCF-91D4-F5FAE5D769EB}"/>
    <cellStyle name="Comma 2 3 5 3 3 5" xfId="20949" xr:uid="{0253BCB1-B866-4565-8101-DB5E9936FAC4}"/>
    <cellStyle name="Comma 2 3 5 3 4" xfId="3849" xr:uid="{D822108E-DA1E-4197-948E-08CABF9F7F09}"/>
    <cellStyle name="Comma 2 3 5 3 4 2" xfId="12902" xr:uid="{0A23F6B5-4EB0-4EA5-B43F-D23F7C9A89A7}"/>
    <cellStyle name="Comma 2 3 5 3 4 2 2" xfId="31012" xr:uid="{1D711210-7547-4056-A27C-A663D636C3C1}"/>
    <cellStyle name="Comma 2 3 5 3 4 3" xfId="21959" xr:uid="{CCD9D03D-992A-4DD4-9824-275B00D9BF62}"/>
    <cellStyle name="Comma 2 3 5 3 5" xfId="6863" xr:uid="{2FE63328-8B8B-4909-9E18-88A610C8B73F}"/>
    <cellStyle name="Comma 2 3 5 3 5 2" xfId="15916" xr:uid="{A23CBAD5-2AF9-4AB7-99DC-025B738A1127}"/>
    <cellStyle name="Comma 2 3 5 3 5 2 2" xfId="34026" xr:uid="{4840ACB2-192B-49D0-88B2-AC5DC093DB09}"/>
    <cellStyle name="Comma 2 3 5 3 5 3" xfId="24973" xr:uid="{FB916EBF-ED5D-478C-9B5C-061D90C69B35}"/>
    <cellStyle name="Comma 2 3 5 3 6" xfId="9884" xr:uid="{42547FAE-EBB5-48C8-92EA-0F4A15AED00A}"/>
    <cellStyle name="Comma 2 3 5 3 6 2" xfId="27994" xr:uid="{35E4B9A7-38A8-4C1C-969C-2BD12BE292B6}"/>
    <cellStyle name="Comma 2 3 5 3 7" xfId="18941" xr:uid="{91159E33-EE75-46F3-9E66-56ECE9F31E6C}"/>
    <cellStyle name="Comma 2 3 5 4" xfId="771" xr:uid="{DBA7042B-0AFA-42CC-9126-02D2FA17AD35}"/>
    <cellStyle name="Comma 2 3 5 4 2" xfId="1775" xr:uid="{FCA5D92A-915F-4F67-9EDD-F8CE98CD8367}"/>
    <cellStyle name="Comma 2 3 5 4 2 2" xfId="4854" xr:uid="{C9B4E7E6-BE14-4577-9A31-810428A01224}"/>
    <cellStyle name="Comma 2 3 5 4 2 2 2" xfId="13907" xr:uid="{3C5F6EE1-2A8A-4F76-A08C-80C4CE98C010}"/>
    <cellStyle name="Comma 2 3 5 4 2 2 2 2" xfId="32017" xr:uid="{9921ACED-DF7F-4583-8DDD-F9CFD7E0AA1D}"/>
    <cellStyle name="Comma 2 3 5 4 2 2 3" xfId="22964" xr:uid="{8E67E47E-2EFD-4B83-A0CB-F50BCA1CED5A}"/>
    <cellStyle name="Comma 2 3 5 4 2 3" xfId="7868" xr:uid="{723F1E0B-03AD-49FC-AA74-FC6F98F65493}"/>
    <cellStyle name="Comma 2 3 5 4 2 3 2" xfId="16921" xr:uid="{918A9BC7-BD39-40C2-9795-B1D197FC0E4E}"/>
    <cellStyle name="Comma 2 3 5 4 2 3 2 2" xfId="35031" xr:uid="{F012D0F2-F135-4CB7-B2A6-46EEF76C4931}"/>
    <cellStyle name="Comma 2 3 5 4 2 3 3" xfId="25978" xr:uid="{62E05408-B6A9-4137-895A-EA22365D022C}"/>
    <cellStyle name="Comma 2 3 5 4 2 4" xfId="10889" xr:uid="{F51060D4-D025-4777-B0D0-471DCF939678}"/>
    <cellStyle name="Comma 2 3 5 4 2 4 2" xfId="28999" xr:uid="{2111ECF1-E80F-4EC2-87CC-331E4CAFB5E4}"/>
    <cellStyle name="Comma 2 3 5 4 2 5" xfId="19946" xr:uid="{C2DCAEC2-5566-4FAA-9245-6D43EB0C0773}"/>
    <cellStyle name="Comma 2 3 5 4 3" xfId="2779" xr:uid="{7E4E6B3E-AB4F-4242-A8E5-733189132F62}"/>
    <cellStyle name="Comma 2 3 5 4 3 2" xfId="5858" xr:uid="{6A24925A-4F9A-4C23-89E0-7A719DEE54F6}"/>
    <cellStyle name="Comma 2 3 5 4 3 2 2" xfId="14911" xr:uid="{7EA3604E-9AA8-4EE0-A261-8C5023D9E283}"/>
    <cellStyle name="Comma 2 3 5 4 3 2 2 2" xfId="33021" xr:uid="{E198FCC7-667A-4A44-8338-1C2DB87127DD}"/>
    <cellStyle name="Comma 2 3 5 4 3 2 3" xfId="23968" xr:uid="{4A863C8B-DB4B-4867-9662-46612EC67C88}"/>
    <cellStyle name="Comma 2 3 5 4 3 3" xfId="8872" xr:uid="{3855DC2B-9C13-478C-A9E4-E3461F9A6A09}"/>
    <cellStyle name="Comma 2 3 5 4 3 3 2" xfId="17925" xr:uid="{DFC5DB73-988C-46C0-8DBC-CC9801FC0E43}"/>
    <cellStyle name="Comma 2 3 5 4 3 3 2 2" xfId="36035" xr:uid="{FA65D272-24B1-4C43-8B6E-E353AFAAF344}"/>
    <cellStyle name="Comma 2 3 5 4 3 3 3" xfId="26982" xr:uid="{FF14BFE8-3A53-4130-BF96-51A5B8DBFDEE}"/>
    <cellStyle name="Comma 2 3 5 4 3 4" xfId="11893" xr:uid="{131987BE-8F10-4DD3-9001-ABEE17502B4C}"/>
    <cellStyle name="Comma 2 3 5 4 3 4 2" xfId="30003" xr:uid="{279A46C3-7F20-4A40-A944-2A92DF936D3B}"/>
    <cellStyle name="Comma 2 3 5 4 3 5" xfId="20950" xr:uid="{1711C892-A43A-4931-80C1-E566478E8182}"/>
    <cellStyle name="Comma 2 3 5 4 4" xfId="3850" xr:uid="{50550E0B-21EE-4377-A2FB-21574B66FA9F}"/>
    <cellStyle name="Comma 2 3 5 4 4 2" xfId="12903" xr:uid="{110B6EA0-1D28-4D73-9E1E-82A18E3E713D}"/>
    <cellStyle name="Comma 2 3 5 4 4 2 2" xfId="31013" xr:uid="{FFD087B2-7383-4F5F-BCE9-A88EE901D7B6}"/>
    <cellStyle name="Comma 2 3 5 4 4 3" xfId="21960" xr:uid="{2C374555-91CA-462B-86EA-26A4131D0637}"/>
    <cellStyle name="Comma 2 3 5 4 5" xfId="6864" xr:uid="{0C2A44F7-0297-40BA-8058-BE97B711A415}"/>
    <cellStyle name="Comma 2 3 5 4 5 2" xfId="15917" xr:uid="{257337C0-993A-43B9-BF7B-D5785EA9F78A}"/>
    <cellStyle name="Comma 2 3 5 4 5 2 2" xfId="34027" xr:uid="{C505D61D-1595-4D9E-8A77-1458C6402E16}"/>
    <cellStyle name="Comma 2 3 5 4 5 3" xfId="24974" xr:uid="{B2021E1C-90AC-45BF-956A-4FD44BCA032E}"/>
    <cellStyle name="Comma 2 3 5 4 6" xfId="9885" xr:uid="{B73A2C91-39FD-4690-B3E7-391402A4D5DE}"/>
    <cellStyle name="Comma 2 3 5 4 6 2" xfId="27995" xr:uid="{BE8367CA-256F-4A0E-ADA1-8002A7AD7FC4}"/>
    <cellStyle name="Comma 2 3 5 4 7" xfId="18942" xr:uid="{A93D0269-644D-4987-BF7E-C92E9CF94780}"/>
    <cellStyle name="Comma 2 3 5 5" xfId="1378" xr:uid="{8398DD90-3F0E-4883-8420-7F0BDF398E85}"/>
    <cellStyle name="Comma 2 3 5 5 2" xfId="4457" xr:uid="{56394DEE-F9ED-4FD6-A8BF-A6B5A57ECDD0}"/>
    <cellStyle name="Comma 2 3 5 5 2 2" xfId="13510" xr:uid="{0712ECA6-C619-4CD1-A62B-10EDF6C0D53A}"/>
    <cellStyle name="Comma 2 3 5 5 2 2 2" xfId="31620" xr:uid="{7927738D-A77C-4DEB-AC00-840D5C118D82}"/>
    <cellStyle name="Comma 2 3 5 5 2 3" xfId="22567" xr:uid="{BF0CFFB0-F5A4-4831-8C12-0217208CEA4B}"/>
    <cellStyle name="Comma 2 3 5 5 3" xfId="7471" xr:uid="{16336691-6CD3-4D37-8750-CCE22B0D9A22}"/>
    <cellStyle name="Comma 2 3 5 5 3 2" xfId="16524" xr:uid="{37C8D69F-9C8B-4D99-B1AB-11A36F8A69EA}"/>
    <cellStyle name="Comma 2 3 5 5 3 2 2" xfId="34634" xr:uid="{18ABAC48-39FC-439E-BEC1-B3A5E899FDD6}"/>
    <cellStyle name="Comma 2 3 5 5 3 3" xfId="25581" xr:uid="{4F1DBE9C-2E1F-4E5E-9491-B606FE9D3FBF}"/>
    <cellStyle name="Comma 2 3 5 5 4" xfId="10492" xr:uid="{9774B739-3E84-4335-85E1-51BDB7298FE6}"/>
    <cellStyle name="Comma 2 3 5 5 4 2" xfId="28602" xr:uid="{2DED9473-29E0-4842-AD2D-17E027388ACB}"/>
    <cellStyle name="Comma 2 3 5 5 5" xfId="19549" xr:uid="{17D3DDE6-CD04-4709-86A8-283B0EC8BED2}"/>
    <cellStyle name="Comma 2 3 5 6" xfId="2382" xr:uid="{528993EC-2635-4BFF-9103-FCF896B11304}"/>
    <cellStyle name="Comma 2 3 5 6 2" xfId="5461" xr:uid="{E1246C0D-67BA-4900-962D-1EE3BF5713CC}"/>
    <cellStyle name="Comma 2 3 5 6 2 2" xfId="14514" xr:uid="{1C42325D-A8E1-4A0D-8F97-6A2C4E195188}"/>
    <cellStyle name="Comma 2 3 5 6 2 2 2" xfId="32624" xr:uid="{CDEA808F-ED59-40A1-95FD-E2A1666A3682}"/>
    <cellStyle name="Comma 2 3 5 6 2 3" xfId="23571" xr:uid="{4AC4B544-9493-4BD6-8DEC-8C7F2C78B73A}"/>
    <cellStyle name="Comma 2 3 5 6 3" xfId="8475" xr:uid="{1AF39C7C-EA54-4C2A-AC5B-4D42E165A364}"/>
    <cellStyle name="Comma 2 3 5 6 3 2" xfId="17528" xr:uid="{53B67EFE-C10B-4AC4-B870-D06E1A4120AB}"/>
    <cellStyle name="Comma 2 3 5 6 3 2 2" xfId="35638" xr:uid="{04339902-C5AC-4CFF-BA94-4969CA6C7536}"/>
    <cellStyle name="Comma 2 3 5 6 3 3" xfId="26585" xr:uid="{3DB59E52-A0E8-41B6-8F5B-35F7F73B4B08}"/>
    <cellStyle name="Comma 2 3 5 6 4" xfId="11496" xr:uid="{53BA7457-BDEC-4D54-9964-72E68F5F5DB4}"/>
    <cellStyle name="Comma 2 3 5 6 4 2" xfId="29606" xr:uid="{AEFD7762-7F9C-473C-9BC9-FE3F748BF718}"/>
    <cellStyle name="Comma 2 3 5 6 5" xfId="20553" xr:uid="{5CB2A131-44D3-4573-8BEF-152CF20E7D21}"/>
    <cellStyle name="Comma 2 3 5 7" xfId="3451" xr:uid="{F2029F89-0CC6-46F0-B85D-161269700C7C}"/>
    <cellStyle name="Comma 2 3 5 7 2" xfId="12504" xr:uid="{03D0B4E9-7303-4D27-8785-9CE55271EE14}"/>
    <cellStyle name="Comma 2 3 5 7 2 2" xfId="30614" xr:uid="{81401C04-FBD5-4075-9A20-DA6D55DA641A}"/>
    <cellStyle name="Comma 2 3 5 7 3" xfId="21561" xr:uid="{4E0D9FA1-56FE-423C-89B0-7F204E7BCB67}"/>
    <cellStyle name="Comma 2 3 5 8" xfId="6465" xr:uid="{6E207709-5B5E-4B74-85F1-756368F7160D}"/>
    <cellStyle name="Comma 2 3 5 8 2" xfId="15518" xr:uid="{DC288658-EEBC-40FE-9A68-B6EE5C22E042}"/>
    <cellStyle name="Comma 2 3 5 8 2 2" xfId="33628" xr:uid="{77162113-09EA-49D9-BCC4-BED6B14E0700}"/>
    <cellStyle name="Comma 2 3 5 8 3" xfId="24575" xr:uid="{6F1455EB-D4DB-452B-B880-DD835FAE4100}"/>
    <cellStyle name="Comma 2 3 5 9" xfId="9485" xr:uid="{1CD18671-5036-40D8-B5D2-608A4B080811}"/>
    <cellStyle name="Comma 2 3 5 9 2" xfId="27595" xr:uid="{65064577-E84F-4B78-B623-A47FC3D8F32D}"/>
    <cellStyle name="Comma 2 3 6" xfId="419" xr:uid="{EAAA7E37-6D5E-45E0-B5C1-7F2EABA01C62}"/>
    <cellStyle name="Comma 2 3 6 2" xfId="772" xr:uid="{C29BD3E7-B317-4B53-AFC7-FA06C950859A}"/>
    <cellStyle name="Comma 2 3 6 2 2" xfId="1776" xr:uid="{4310FD73-9241-439D-877C-DFF5A475E580}"/>
    <cellStyle name="Comma 2 3 6 2 2 2" xfId="4855" xr:uid="{C7A035A8-3509-4F30-9449-73E615776B2B}"/>
    <cellStyle name="Comma 2 3 6 2 2 2 2" xfId="13908" xr:uid="{FCF16D4F-E95F-470D-8D73-B3FC8E0D18DE}"/>
    <cellStyle name="Comma 2 3 6 2 2 2 2 2" xfId="32018" xr:uid="{8F6D77FA-216E-4601-A87E-EB83CFB2FC5F}"/>
    <cellStyle name="Comma 2 3 6 2 2 2 3" xfId="22965" xr:uid="{1F9BE63A-01AC-4B92-9C3E-E7443B16F167}"/>
    <cellStyle name="Comma 2 3 6 2 2 3" xfId="7869" xr:uid="{D6110B1C-EC03-4D79-A94A-4E0CC2EA2527}"/>
    <cellStyle name="Comma 2 3 6 2 2 3 2" xfId="16922" xr:uid="{1C3AE124-81C0-4145-8B13-734104BA4787}"/>
    <cellStyle name="Comma 2 3 6 2 2 3 2 2" xfId="35032" xr:uid="{353F931D-AC12-4716-8A45-AA5E6830CE07}"/>
    <cellStyle name="Comma 2 3 6 2 2 3 3" xfId="25979" xr:uid="{5F90E3EC-6865-415D-9E27-53477DF162EC}"/>
    <cellStyle name="Comma 2 3 6 2 2 4" xfId="10890" xr:uid="{DAB5D396-CB73-43AA-943C-2ABE8D8D9D18}"/>
    <cellStyle name="Comma 2 3 6 2 2 4 2" xfId="29000" xr:uid="{F58D9E07-17B0-4379-A166-0485CB6FB0B3}"/>
    <cellStyle name="Comma 2 3 6 2 2 5" xfId="19947" xr:uid="{62E9B1CF-8874-4489-95B1-07BBCC5059E6}"/>
    <cellStyle name="Comma 2 3 6 2 3" xfId="2780" xr:uid="{33F8101C-EDB7-40A2-9209-9296179A3208}"/>
    <cellStyle name="Comma 2 3 6 2 3 2" xfId="5859" xr:uid="{E2F8B617-2C0C-4C82-BF60-93B775117BE2}"/>
    <cellStyle name="Comma 2 3 6 2 3 2 2" xfId="14912" xr:uid="{3C8C8A49-32F5-4708-8D3D-3B815492D921}"/>
    <cellStyle name="Comma 2 3 6 2 3 2 2 2" xfId="33022" xr:uid="{FB05983C-37B7-4B3A-B964-5E8BF575FE58}"/>
    <cellStyle name="Comma 2 3 6 2 3 2 3" xfId="23969" xr:uid="{073B7ECA-A4BD-40F0-BED8-D42157A69C48}"/>
    <cellStyle name="Comma 2 3 6 2 3 3" xfId="8873" xr:uid="{6F4C2368-E18C-4AA3-B8C6-E8993AE451A3}"/>
    <cellStyle name="Comma 2 3 6 2 3 3 2" xfId="17926" xr:uid="{32BE424B-A4DC-4B05-8B80-880258F707BD}"/>
    <cellStyle name="Comma 2 3 6 2 3 3 2 2" xfId="36036" xr:uid="{CC3B47B7-7A05-4D2B-9796-1F5D6910554E}"/>
    <cellStyle name="Comma 2 3 6 2 3 3 3" xfId="26983" xr:uid="{0ECC95B1-3F45-4013-B716-422AA84F0024}"/>
    <cellStyle name="Comma 2 3 6 2 3 4" xfId="11894" xr:uid="{9F52C28D-1BDF-4AE1-9B77-55FB10B444F1}"/>
    <cellStyle name="Comma 2 3 6 2 3 4 2" xfId="30004" xr:uid="{523ECDE9-260E-4130-8BCE-A59D52D316A5}"/>
    <cellStyle name="Comma 2 3 6 2 3 5" xfId="20951" xr:uid="{17CE7AE8-729F-49D6-BBAD-B4E2BF462291}"/>
    <cellStyle name="Comma 2 3 6 2 4" xfId="3851" xr:uid="{6ED08127-928B-4558-AEE0-A17363236C59}"/>
    <cellStyle name="Comma 2 3 6 2 4 2" xfId="12904" xr:uid="{31DC715F-73B6-4D22-BE1C-5C01B2A9ABF9}"/>
    <cellStyle name="Comma 2 3 6 2 4 2 2" xfId="31014" xr:uid="{EDF745EB-1532-4D4E-98CC-45DEF82F1707}"/>
    <cellStyle name="Comma 2 3 6 2 4 3" xfId="21961" xr:uid="{1EFEEED3-C7FB-485A-96BC-E6163DB0E8FD}"/>
    <cellStyle name="Comma 2 3 6 2 5" xfId="6865" xr:uid="{554B5E32-D1DB-4363-B6D2-641ACC6C73A3}"/>
    <cellStyle name="Comma 2 3 6 2 5 2" xfId="15918" xr:uid="{27E7C0A7-A838-4719-9C21-1077704E751B}"/>
    <cellStyle name="Comma 2 3 6 2 5 2 2" xfId="34028" xr:uid="{A1E3413B-505B-43B8-8EDB-8FBA8728C629}"/>
    <cellStyle name="Comma 2 3 6 2 5 3" xfId="24975" xr:uid="{7292DF69-57B4-4D5A-9560-54981DA50C8C}"/>
    <cellStyle name="Comma 2 3 6 2 6" xfId="9886" xr:uid="{B2B07866-8A7E-441C-960A-43B2E8219460}"/>
    <cellStyle name="Comma 2 3 6 2 6 2" xfId="27996" xr:uid="{C6D1F5C4-7210-4C32-A206-718B13D050C4}"/>
    <cellStyle name="Comma 2 3 6 2 7" xfId="18943" xr:uid="{DEC3B96E-9BBD-4A9C-B2EA-2329AE44E3BB}"/>
    <cellStyle name="Comma 2 3 6 3" xfId="773" xr:uid="{BA7858B4-A4ED-49FE-9664-D32A36FDF178}"/>
    <cellStyle name="Comma 2 3 6 3 2" xfId="1777" xr:uid="{61FF3D10-B46A-47B8-8B5F-D06104A86EBF}"/>
    <cellStyle name="Comma 2 3 6 3 2 2" xfId="4856" xr:uid="{B5169BEB-C1DC-4F96-97E3-2B1486A31724}"/>
    <cellStyle name="Comma 2 3 6 3 2 2 2" xfId="13909" xr:uid="{9C0DAE86-98AF-4C13-A466-C45A97CC8732}"/>
    <cellStyle name="Comma 2 3 6 3 2 2 2 2" xfId="32019" xr:uid="{9563E4FA-8268-4A00-9DA9-DDB352599EE2}"/>
    <cellStyle name="Comma 2 3 6 3 2 2 3" xfId="22966" xr:uid="{DF44338D-5F6D-4AE7-B4EE-4DEA4789E026}"/>
    <cellStyle name="Comma 2 3 6 3 2 3" xfId="7870" xr:uid="{7B964C43-B90E-41DD-89F1-8880E3B862E5}"/>
    <cellStyle name="Comma 2 3 6 3 2 3 2" xfId="16923" xr:uid="{6B402370-0899-470A-B29C-63EB90E1857F}"/>
    <cellStyle name="Comma 2 3 6 3 2 3 2 2" xfId="35033" xr:uid="{0FF4B350-412C-4BC3-986E-80754B2EA456}"/>
    <cellStyle name="Comma 2 3 6 3 2 3 3" xfId="25980" xr:uid="{8015DA54-4487-4739-9F0D-619456E2546A}"/>
    <cellStyle name="Comma 2 3 6 3 2 4" xfId="10891" xr:uid="{194EEA43-C07F-4BFD-8CBD-F9C3B59C72CC}"/>
    <cellStyle name="Comma 2 3 6 3 2 4 2" xfId="29001" xr:uid="{3F68E191-B14C-4E10-83CD-1C99E60B61C3}"/>
    <cellStyle name="Comma 2 3 6 3 2 5" xfId="19948" xr:uid="{4E4EBB1F-0963-4439-B9AA-6A2228E0234D}"/>
    <cellStyle name="Comma 2 3 6 3 3" xfId="2781" xr:uid="{39602A51-034C-4B60-B3B7-8004AC5EA1AE}"/>
    <cellStyle name="Comma 2 3 6 3 3 2" xfId="5860" xr:uid="{1C63B2F9-1C7F-4DFF-BF8A-B3B93A889744}"/>
    <cellStyle name="Comma 2 3 6 3 3 2 2" xfId="14913" xr:uid="{00B93879-C665-4EC4-B989-135AA0F0B249}"/>
    <cellStyle name="Comma 2 3 6 3 3 2 2 2" xfId="33023" xr:uid="{804DC3AE-EFCF-4B53-95C3-667F3A14592B}"/>
    <cellStyle name="Comma 2 3 6 3 3 2 3" xfId="23970" xr:uid="{B4463B73-B27B-424B-B429-3019DA4133BC}"/>
    <cellStyle name="Comma 2 3 6 3 3 3" xfId="8874" xr:uid="{0EA88465-7096-4087-848A-F25998CEA894}"/>
    <cellStyle name="Comma 2 3 6 3 3 3 2" xfId="17927" xr:uid="{00FC1859-8957-4DCE-8D15-CDF583F7EC1C}"/>
    <cellStyle name="Comma 2 3 6 3 3 3 2 2" xfId="36037" xr:uid="{D9EE7B66-361C-49C0-81CB-104AD9FB5189}"/>
    <cellStyle name="Comma 2 3 6 3 3 3 3" xfId="26984" xr:uid="{1DF8B73A-1803-41CE-A7D8-5082AA6C9EEB}"/>
    <cellStyle name="Comma 2 3 6 3 3 4" xfId="11895" xr:uid="{B01B7C65-54AD-4910-9BB5-CE0D140CA83D}"/>
    <cellStyle name="Comma 2 3 6 3 3 4 2" xfId="30005" xr:uid="{6A36491F-F974-4FE5-B94F-B930847B9C3F}"/>
    <cellStyle name="Comma 2 3 6 3 3 5" xfId="20952" xr:uid="{45708399-8076-4888-9A3E-9BEC957FA390}"/>
    <cellStyle name="Comma 2 3 6 3 4" xfId="3852" xr:uid="{E1215BAB-2FD1-4CA5-8ADE-A7DEB0F0FDBB}"/>
    <cellStyle name="Comma 2 3 6 3 4 2" xfId="12905" xr:uid="{38480A91-F40E-425B-A2A7-6935D9998E3E}"/>
    <cellStyle name="Comma 2 3 6 3 4 2 2" xfId="31015" xr:uid="{9C9D891A-DA5A-4C65-8205-BE7E4B4FC07C}"/>
    <cellStyle name="Comma 2 3 6 3 4 3" xfId="21962" xr:uid="{05A82543-75DB-4884-994E-B2211F2D2F79}"/>
    <cellStyle name="Comma 2 3 6 3 5" xfId="6866" xr:uid="{9C396889-C655-4F7C-805A-1BA259DA9945}"/>
    <cellStyle name="Comma 2 3 6 3 5 2" xfId="15919" xr:uid="{5AF998F9-FB7C-446B-98AE-66F3A5562F54}"/>
    <cellStyle name="Comma 2 3 6 3 5 2 2" xfId="34029" xr:uid="{12D830D9-A169-4EAD-A84B-2BF36D4D263C}"/>
    <cellStyle name="Comma 2 3 6 3 5 3" xfId="24976" xr:uid="{B1DC8DDA-8129-4039-8190-61141869C979}"/>
    <cellStyle name="Comma 2 3 6 3 6" xfId="9887" xr:uid="{052848BC-62F2-446D-BD4E-0CA4E83E1AA2}"/>
    <cellStyle name="Comma 2 3 6 3 6 2" xfId="27997" xr:uid="{E2464359-FFC2-47CB-BBBF-5893F7716519}"/>
    <cellStyle name="Comma 2 3 6 3 7" xfId="18944" xr:uid="{5D256E83-C9C2-469B-8C14-EA3B041F3F49}"/>
    <cellStyle name="Comma 2 3 6 4" xfId="1428" xr:uid="{722DEC50-B673-4128-BE1C-B5C401FD7708}"/>
    <cellStyle name="Comma 2 3 6 4 2" xfId="4507" xr:uid="{A8ED8F54-F27B-4E27-852C-CCBA668EABE5}"/>
    <cellStyle name="Comma 2 3 6 4 2 2" xfId="13560" xr:uid="{7C51253B-71D7-4F68-B0D0-9B75F6AA2605}"/>
    <cellStyle name="Comma 2 3 6 4 2 2 2" xfId="31670" xr:uid="{10C4DC8E-A8BD-49EA-B388-FA414AEE86BF}"/>
    <cellStyle name="Comma 2 3 6 4 2 3" xfId="22617" xr:uid="{8A8E7B6A-1BA5-42BD-951B-263F60607952}"/>
    <cellStyle name="Comma 2 3 6 4 3" xfId="7521" xr:uid="{F5764005-181C-4DA3-9212-529BA2AA2407}"/>
    <cellStyle name="Comma 2 3 6 4 3 2" xfId="16574" xr:uid="{A8EC340C-9714-4976-8FD9-633F7AAB3E76}"/>
    <cellStyle name="Comma 2 3 6 4 3 2 2" xfId="34684" xr:uid="{88C8E264-0FBD-4185-9990-FE4174234952}"/>
    <cellStyle name="Comma 2 3 6 4 3 3" xfId="25631" xr:uid="{1C5F55DA-1C3D-486B-BDFE-046E7B04689E}"/>
    <cellStyle name="Comma 2 3 6 4 4" xfId="10542" xr:uid="{62BC0801-E847-4895-AF89-3F82CF2F5B73}"/>
    <cellStyle name="Comma 2 3 6 4 4 2" xfId="28652" xr:uid="{E4905360-0B04-4702-8CDD-76504A6F6C45}"/>
    <cellStyle name="Comma 2 3 6 4 5" xfId="19599" xr:uid="{BD3581A5-CA3E-4443-AD5B-2BF539CFA9CB}"/>
    <cellStyle name="Comma 2 3 6 5" xfId="2432" xr:uid="{3CC64ED7-ECB5-4B7A-8D47-946BD987FBAE}"/>
    <cellStyle name="Comma 2 3 6 5 2" xfId="5511" xr:uid="{FFECCE52-E951-4579-AFE7-595BDDB4D5E1}"/>
    <cellStyle name="Comma 2 3 6 5 2 2" xfId="14564" xr:uid="{C5D74EAB-6F62-432A-8935-FE1A31403F45}"/>
    <cellStyle name="Comma 2 3 6 5 2 2 2" xfId="32674" xr:uid="{C3D4D26C-1C2F-480C-A931-8DE04C6A50B5}"/>
    <cellStyle name="Comma 2 3 6 5 2 3" xfId="23621" xr:uid="{2FB3FCB1-7C0E-445D-96D4-41808A1D761A}"/>
    <cellStyle name="Comma 2 3 6 5 3" xfId="8525" xr:uid="{94ABC7FB-2382-46C6-A11C-21B7C58DBB68}"/>
    <cellStyle name="Comma 2 3 6 5 3 2" xfId="17578" xr:uid="{84617915-0110-439D-AAEB-34615A018237}"/>
    <cellStyle name="Comma 2 3 6 5 3 2 2" xfId="35688" xr:uid="{D44F73A4-BFCC-4FAD-8447-17E16C478EBD}"/>
    <cellStyle name="Comma 2 3 6 5 3 3" xfId="26635" xr:uid="{7458D752-2DA5-4BDA-B05F-2A84054EC8B1}"/>
    <cellStyle name="Comma 2 3 6 5 4" xfId="11546" xr:uid="{A237CB6D-B7AB-4E0A-A1CD-2F1ED46A112F}"/>
    <cellStyle name="Comma 2 3 6 5 4 2" xfId="29656" xr:uid="{380D72F4-D583-431A-A37B-6BC0835067B3}"/>
    <cellStyle name="Comma 2 3 6 5 5" xfId="20603" xr:uid="{29AC4194-F3E2-4BAC-879E-8A8FC7302C36}"/>
    <cellStyle name="Comma 2 3 6 6" xfId="3502" xr:uid="{333E4D0D-1EA1-45A8-8D9C-7B6FF395D509}"/>
    <cellStyle name="Comma 2 3 6 6 2" xfId="12555" xr:uid="{AE5B71D8-AD22-4F12-B494-FF8F54098367}"/>
    <cellStyle name="Comma 2 3 6 6 2 2" xfId="30665" xr:uid="{5C45A699-2FF4-4E18-93B9-D62D4EA7E589}"/>
    <cellStyle name="Comma 2 3 6 6 3" xfId="21612" xr:uid="{7746512E-42F4-4D68-A526-D8C41B6D0E0C}"/>
    <cellStyle name="Comma 2 3 6 7" xfId="6516" xr:uid="{E5EF5E04-F5C5-4FD4-87D8-54C67C118CF7}"/>
    <cellStyle name="Comma 2 3 6 7 2" xfId="15569" xr:uid="{37048E79-AB63-47A8-B063-29CC01C881A8}"/>
    <cellStyle name="Comma 2 3 6 7 2 2" xfId="33679" xr:uid="{143BB633-3285-47EC-ACE7-D62367F679E3}"/>
    <cellStyle name="Comma 2 3 6 7 3" xfId="24626" xr:uid="{98AF183D-D276-4ED7-9444-214467554B03}"/>
    <cellStyle name="Comma 2 3 6 8" xfId="9536" xr:uid="{E4BF4988-4B0B-4B1E-8760-14E50AEE0B0E}"/>
    <cellStyle name="Comma 2 3 6 8 2" xfId="27646" xr:uid="{D9CAC647-F39C-440F-BB2A-0B1F60402641}"/>
    <cellStyle name="Comma 2 3 6 9" xfId="18593" xr:uid="{9017162E-E2F1-4611-8129-BAD8D576B7B0}"/>
    <cellStyle name="Comma 2 3 7" xfId="774" xr:uid="{25838B49-A438-47DA-89A3-0518DBE17535}"/>
    <cellStyle name="Comma 2 3 7 2" xfId="1778" xr:uid="{AC6CB559-8E2C-441F-A2A2-5CBD95A7B548}"/>
    <cellStyle name="Comma 2 3 7 2 2" xfId="4857" xr:uid="{2BF201F3-1EC1-46BD-B6CD-0B5A268FDAD7}"/>
    <cellStyle name="Comma 2 3 7 2 2 2" xfId="13910" xr:uid="{25D31397-D4EC-4680-B59A-AB2150D9DCBF}"/>
    <cellStyle name="Comma 2 3 7 2 2 2 2" xfId="32020" xr:uid="{BD018E46-7D37-4928-B5D9-D356094A6DFD}"/>
    <cellStyle name="Comma 2 3 7 2 2 3" xfId="22967" xr:uid="{BAB97E10-2192-4E57-9FE6-E245F3428F41}"/>
    <cellStyle name="Comma 2 3 7 2 3" xfId="7871" xr:uid="{3CA228E5-FBF7-4693-A042-9390E4EBD915}"/>
    <cellStyle name="Comma 2 3 7 2 3 2" xfId="16924" xr:uid="{4D38DDAD-4D49-4BEF-91F6-32EC910FF8A0}"/>
    <cellStyle name="Comma 2 3 7 2 3 2 2" xfId="35034" xr:uid="{3DF60805-62A3-494D-BA69-80D6E408C41B}"/>
    <cellStyle name="Comma 2 3 7 2 3 3" xfId="25981" xr:uid="{642615C1-ABE0-4103-B274-31F9ED10C407}"/>
    <cellStyle name="Comma 2 3 7 2 4" xfId="10892" xr:uid="{D85D9058-07DC-4050-A264-ED2C541B545C}"/>
    <cellStyle name="Comma 2 3 7 2 4 2" xfId="29002" xr:uid="{F95D841C-50A7-4CFE-BAEE-E52ED6AB7938}"/>
    <cellStyle name="Comma 2 3 7 2 5" xfId="19949" xr:uid="{C63A0621-1ACE-490B-883A-06367CD34619}"/>
    <cellStyle name="Comma 2 3 7 3" xfId="2782" xr:uid="{AD979DB6-C9B8-4C12-9E01-9D78A255B916}"/>
    <cellStyle name="Comma 2 3 7 3 2" xfId="5861" xr:uid="{0A748E35-EC8B-4EFB-A7F4-4B3AAEF18D37}"/>
    <cellStyle name="Comma 2 3 7 3 2 2" xfId="14914" xr:uid="{42C5CC5D-4513-4474-8BD1-3FC3CA06B750}"/>
    <cellStyle name="Comma 2 3 7 3 2 2 2" xfId="33024" xr:uid="{286FB402-107C-461E-A712-AA8BBBDDA7DF}"/>
    <cellStyle name="Comma 2 3 7 3 2 3" xfId="23971" xr:uid="{4D8521EE-DFD1-4251-A9BA-A2B9AF85159C}"/>
    <cellStyle name="Comma 2 3 7 3 3" xfId="8875" xr:uid="{3D451B9C-7459-4399-ADAA-3332DDCD1A1E}"/>
    <cellStyle name="Comma 2 3 7 3 3 2" xfId="17928" xr:uid="{5280F3F9-C5BB-447C-91A4-40070254808B}"/>
    <cellStyle name="Comma 2 3 7 3 3 2 2" xfId="36038" xr:uid="{93819B65-8BA0-4D11-9F80-9FD6B392C708}"/>
    <cellStyle name="Comma 2 3 7 3 3 3" xfId="26985" xr:uid="{4E5D328B-F5DF-4119-BBB0-0FFFD0A5EDED}"/>
    <cellStyle name="Comma 2 3 7 3 4" xfId="11896" xr:uid="{CA9D83C1-65FA-4ECE-9600-812B7E8EF568}"/>
    <cellStyle name="Comma 2 3 7 3 4 2" xfId="30006" xr:uid="{A5DB47F0-A49A-4775-B7D9-09488A4DB8E3}"/>
    <cellStyle name="Comma 2 3 7 3 5" xfId="20953" xr:uid="{27F9BAA2-1FDF-4BF1-972B-34373927A186}"/>
    <cellStyle name="Comma 2 3 7 4" xfId="3853" xr:uid="{C3A685A8-31CE-428A-BED2-77E7170C1780}"/>
    <cellStyle name="Comma 2 3 7 4 2" xfId="12906" xr:uid="{07631EE5-638C-4F8B-81F0-7D0E19785C6C}"/>
    <cellStyle name="Comma 2 3 7 4 2 2" xfId="31016" xr:uid="{DB2AF465-2B08-482F-B016-0812D286EEC9}"/>
    <cellStyle name="Comma 2 3 7 4 3" xfId="21963" xr:uid="{6425E7BE-5477-4A12-B8EC-9554EA09F345}"/>
    <cellStyle name="Comma 2 3 7 5" xfId="6867" xr:uid="{2F248977-735D-496F-91E3-A3DD5ABAA3B8}"/>
    <cellStyle name="Comma 2 3 7 5 2" xfId="15920" xr:uid="{A993C184-E373-41C5-BF71-68F3FA2F2EBB}"/>
    <cellStyle name="Comma 2 3 7 5 2 2" xfId="34030" xr:uid="{345B88E6-7D7C-4316-AAC4-FBF6ED2A1098}"/>
    <cellStyle name="Comma 2 3 7 5 3" xfId="24977" xr:uid="{CD379C3C-EF17-4807-80C9-9726CE09FB7F}"/>
    <cellStyle name="Comma 2 3 7 6" xfId="9888" xr:uid="{ED53F567-6373-4C3F-BC25-3BBFCA689BC2}"/>
    <cellStyle name="Comma 2 3 7 6 2" xfId="27998" xr:uid="{5FE5F85A-4A6A-4DF5-8E2F-2C0347DC2934}"/>
    <cellStyle name="Comma 2 3 7 7" xfId="18945" xr:uid="{53D59AA1-373E-4A1F-BE53-DE2BF5287813}"/>
    <cellStyle name="Comma 2 3 8" xfId="775" xr:uid="{A3D5B80C-4E20-4A1A-85DF-A6D3F32E500E}"/>
    <cellStyle name="Comma 2 3 8 2" xfId="1779" xr:uid="{6931E089-04B5-4A7F-AD2E-985E9F436415}"/>
    <cellStyle name="Comma 2 3 8 2 2" xfId="4858" xr:uid="{92566E0F-5CA8-44CE-B161-B810535B8236}"/>
    <cellStyle name="Comma 2 3 8 2 2 2" xfId="13911" xr:uid="{48636C5D-0362-41C9-A83C-99F2A2E4CCBE}"/>
    <cellStyle name="Comma 2 3 8 2 2 2 2" xfId="32021" xr:uid="{E49D4B61-6BB8-4046-9A75-4DA5FA718BBE}"/>
    <cellStyle name="Comma 2 3 8 2 2 3" xfId="22968" xr:uid="{1C923226-5B91-4B9B-A9CE-8B0867C174F8}"/>
    <cellStyle name="Comma 2 3 8 2 3" xfId="7872" xr:uid="{369EDEB5-1C49-42D0-BB32-1C5083E7E498}"/>
    <cellStyle name="Comma 2 3 8 2 3 2" xfId="16925" xr:uid="{F4115966-5882-45BF-9731-B80978E708C7}"/>
    <cellStyle name="Comma 2 3 8 2 3 2 2" xfId="35035" xr:uid="{5259392B-0072-41C4-81DE-BFCD840AFE61}"/>
    <cellStyle name="Comma 2 3 8 2 3 3" xfId="25982" xr:uid="{8B71DC9B-6AB6-49B2-81B2-3C11C577A95E}"/>
    <cellStyle name="Comma 2 3 8 2 4" xfId="10893" xr:uid="{88DF1434-E0BB-4433-8F2C-5D4927D0766D}"/>
    <cellStyle name="Comma 2 3 8 2 4 2" xfId="29003" xr:uid="{16832D19-FC0C-44A9-B155-DA4F6D1B57FA}"/>
    <cellStyle name="Comma 2 3 8 2 5" xfId="19950" xr:uid="{20AFB6CF-BA76-48C9-9E26-C672B9FC1F0E}"/>
    <cellStyle name="Comma 2 3 8 3" xfId="2783" xr:uid="{177AAFA6-18D7-4B7B-9155-7DE6EB7C5DED}"/>
    <cellStyle name="Comma 2 3 8 3 2" xfId="5862" xr:uid="{67087FFD-F9AE-40FC-9B36-96815AF23713}"/>
    <cellStyle name="Comma 2 3 8 3 2 2" xfId="14915" xr:uid="{221EE992-02E9-4C58-8D5A-3693DDAD88DB}"/>
    <cellStyle name="Comma 2 3 8 3 2 2 2" xfId="33025" xr:uid="{6CD4893C-A64F-41D7-8556-A4B54331E169}"/>
    <cellStyle name="Comma 2 3 8 3 2 3" xfId="23972" xr:uid="{6616B0F9-16A0-4C8D-A7A2-B936D58C4F7D}"/>
    <cellStyle name="Comma 2 3 8 3 3" xfId="8876" xr:uid="{C09B2794-9CAF-4E41-BF2C-222253ED35F9}"/>
    <cellStyle name="Comma 2 3 8 3 3 2" xfId="17929" xr:uid="{56B7BD28-4370-435D-AAD9-A915CB5CB495}"/>
    <cellStyle name="Comma 2 3 8 3 3 2 2" xfId="36039" xr:uid="{080EACE5-5901-4511-A518-EFB486192BAD}"/>
    <cellStyle name="Comma 2 3 8 3 3 3" xfId="26986" xr:uid="{CE9F6035-2282-46F2-BC13-A9AF6FAF4EDD}"/>
    <cellStyle name="Comma 2 3 8 3 4" xfId="11897" xr:uid="{69F8AA75-8006-46B1-AD1B-77D8689898A9}"/>
    <cellStyle name="Comma 2 3 8 3 4 2" xfId="30007" xr:uid="{AE6B3CC3-E4EE-4EC9-B7DD-6680946B0C1E}"/>
    <cellStyle name="Comma 2 3 8 3 5" xfId="20954" xr:uid="{E8C91CF1-9F37-4FEE-9F75-01722395215C}"/>
    <cellStyle name="Comma 2 3 8 4" xfId="3854" xr:uid="{7C8FC395-08ED-4B75-BD36-E524EFC9098C}"/>
    <cellStyle name="Comma 2 3 8 4 2" xfId="12907" xr:uid="{37D8364C-FDB5-47E0-ABA5-675FD9183139}"/>
    <cellStyle name="Comma 2 3 8 4 2 2" xfId="31017" xr:uid="{4958C244-ED64-4D76-B3A1-43072EA487D9}"/>
    <cellStyle name="Comma 2 3 8 4 3" xfId="21964" xr:uid="{88412823-8B69-4E68-8BAE-9A24BE8BAE34}"/>
    <cellStyle name="Comma 2 3 8 5" xfId="6868" xr:uid="{CA0E125D-AFDE-4CA2-9B9D-315DF3B477E2}"/>
    <cellStyle name="Comma 2 3 8 5 2" xfId="15921" xr:uid="{E23A57A5-DDE8-4EA5-B57E-E502595E9517}"/>
    <cellStyle name="Comma 2 3 8 5 2 2" xfId="34031" xr:uid="{C7DF61A2-E0D3-443A-A1D8-9192448673C6}"/>
    <cellStyle name="Comma 2 3 8 5 3" xfId="24978" xr:uid="{38252038-B3CE-46F1-9980-A038E7B77FBE}"/>
    <cellStyle name="Comma 2 3 8 6" xfId="9889" xr:uid="{B94DF475-50C4-44A8-AB0B-A1DA0E0C205F}"/>
    <cellStyle name="Comma 2 3 8 6 2" xfId="27999" xr:uid="{FA21B6F5-1B53-4792-A386-E0A47746EA7D}"/>
    <cellStyle name="Comma 2 3 8 7" xfId="18946" xr:uid="{DD87F659-EF47-4428-977D-E3E007B74584}"/>
    <cellStyle name="Comma 2 3 9" xfId="1257" xr:uid="{A11B09DB-47F3-4D20-BFB3-2B85C9842680}"/>
    <cellStyle name="Comma 2 3 9 2" xfId="4336" xr:uid="{AD579998-6791-4AC8-88D8-04EEB391D4FF}"/>
    <cellStyle name="Comma 2 3 9 2 2" xfId="13389" xr:uid="{31588028-0823-45E8-845A-F5FA27395CE6}"/>
    <cellStyle name="Comma 2 3 9 2 2 2" xfId="31499" xr:uid="{120289EF-B8FB-4982-8C45-9BF84435B36C}"/>
    <cellStyle name="Comma 2 3 9 2 3" xfId="22446" xr:uid="{34B247B8-2A27-4E8A-B8A3-5067F0A8299F}"/>
    <cellStyle name="Comma 2 3 9 3" xfId="7350" xr:uid="{851BDD9E-1D94-44EF-B17A-2C189DB85CCE}"/>
    <cellStyle name="Comma 2 3 9 3 2" xfId="16403" xr:uid="{F50DA393-99E5-4840-B322-F84E3A640518}"/>
    <cellStyle name="Comma 2 3 9 3 2 2" xfId="34513" xr:uid="{45ADAF27-16D9-4B59-BE74-54155B23CC0F}"/>
    <cellStyle name="Comma 2 3 9 3 3" xfId="25460" xr:uid="{90D97582-D052-4856-8F1E-ECCD361FAA4E}"/>
    <cellStyle name="Comma 2 3 9 4" xfId="10371" xr:uid="{6D25ECB6-B4BB-4BB2-B171-24177F07FE65}"/>
    <cellStyle name="Comma 2 3 9 4 2" xfId="28481" xr:uid="{BA705328-B90D-4E27-AAE3-EDB11A2384A2}"/>
    <cellStyle name="Comma 2 3 9 5" xfId="19428" xr:uid="{CFFA87F8-59A5-4F96-8273-D5DDC5BDA073}"/>
    <cellStyle name="Comma 2 4" xfId="100" xr:uid="{70A0B284-5642-41DE-BA24-6BDC14C24B58}"/>
    <cellStyle name="Comma 2 4 10" xfId="9372" xr:uid="{489E22B9-728D-432E-89F1-2558F0F16CB7}"/>
    <cellStyle name="Comma 2 4 10 2" xfId="27482" xr:uid="{E313AB66-0EE3-4AB8-883E-1CA88BEAC8F1}"/>
    <cellStyle name="Comma 2 4 11" xfId="18429" xr:uid="{8310C453-2DA5-4A2B-88C0-AD175CDA4167}"/>
    <cellStyle name="Comma 2 4 2" xfId="132" xr:uid="{0646A1E2-E597-41DE-A96A-1BBC6EDAF71B}"/>
    <cellStyle name="Comma 2 4 2 10" xfId="18461" xr:uid="{1F664AC6-0EA5-4B3B-B1C5-28277DFEA2BE}"/>
    <cellStyle name="Comma 2 4 2 2" xfId="459" xr:uid="{F838D0E2-AD8D-4870-ACFC-6DBD90603CDC}"/>
    <cellStyle name="Comma 2 4 2 2 2" xfId="776" xr:uid="{D3A0A026-AE14-4CD1-972D-E5F52B5AC1CF}"/>
    <cellStyle name="Comma 2 4 2 2 2 2" xfId="1780" xr:uid="{85D43B6A-CD36-41B4-A6ED-25F4D65ED9B9}"/>
    <cellStyle name="Comma 2 4 2 2 2 2 2" xfId="4859" xr:uid="{4E2AD4E0-C4AB-445B-A9C7-58AF0FB02558}"/>
    <cellStyle name="Comma 2 4 2 2 2 2 2 2" xfId="13912" xr:uid="{19EC60F4-0189-464F-8A47-9D25DA4629D2}"/>
    <cellStyle name="Comma 2 4 2 2 2 2 2 2 2" xfId="32022" xr:uid="{D05EDB44-A89B-4F6D-A578-C840AE124FC8}"/>
    <cellStyle name="Comma 2 4 2 2 2 2 2 3" xfId="22969" xr:uid="{223606CD-7F3E-473B-A972-487AC08E95A6}"/>
    <cellStyle name="Comma 2 4 2 2 2 2 3" xfId="7873" xr:uid="{64574D4C-3595-4042-A07A-3C586AA9DD15}"/>
    <cellStyle name="Comma 2 4 2 2 2 2 3 2" xfId="16926" xr:uid="{118EA314-2106-4B36-A500-8F751E437085}"/>
    <cellStyle name="Comma 2 4 2 2 2 2 3 2 2" xfId="35036" xr:uid="{74E96168-315C-4700-B14E-0EF2864B86D7}"/>
    <cellStyle name="Comma 2 4 2 2 2 2 3 3" xfId="25983" xr:uid="{C8D11D9A-5E9D-4E4C-8F37-40D8524EFB5C}"/>
    <cellStyle name="Comma 2 4 2 2 2 2 4" xfId="10894" xr:uid="{CAB1F25D-5CB7-403D-A521-2C0A1FFA0B8D}"/>
    <cellStyle name="Comma 2 4 2 2 2 2 4 2" xfId="29004" xr:uid="{8C235908-F66B-406A-835C-DE15175C9F92}"/>
    <cellStyle name="Comma 2 4 2 2 2 2 5" xfId="19951" xr:uid="{CA9BC0C7-417B-497C-8160-A465B5E214A3}"/>
    <cellStyle name="Comma 2 4 2 2 2 3" xfId="2784" xr:uid="{4F0C7381-F164-4BF5-BAF3-B4D63536258D}"/>
    <cellStyle name="Comma 2 4 2 2 2 3 2" xfId="5863" xr:uid="{CD3C6538-5AD7-4861-ACD8-5EBA4FCAFC37}"/>
    <cellStyle name="Comma 2 4 2 2 2 3 2 2" xfId="14916" xr:uid="{B12B2842-EA5D-43EB-87B8-951034AE316C}"/>
    <cellStyle name="Comma 2 4 2 2 2 3 2 2 2" xfId="33026" xr:uid="{59745C66-534B-4011-AAF5-D152F083F017}"/>
    <cellStyle name="Comma 2 4 2 2 2 3 2 3" xfId="23973" xr:uid="{6B2CAC3A-6928-44A6-A1AC-996E7F19E3FA}"/>
    <cellStyle name="Comma 2 4 2 2 2 3 3" xfId="8877" xr:uid="{A965B60E-2651-4C65-A80F-ACEC1D0DD1C9}"/>
    <cellStyle name="Comma 2 4 2 2 2 3 3 2" xfId="17930" xr:uid="{E72EAD89-B701-4A9F-BB20-211463A6EA28}"/>
    <cellStyle name="Comma 2 4 2 2 2 3 3 2 2" xfId="36040" xr:uid="{42039B49-F94C-4242-9DFD-62BD154F839F}"/>
    <cellStyle name="Comma 2 4 2 2 2 3 3 3" xfId="26987" xr:uid="{ED7349D7-DF6D-4649-A0F8-6DF58E8EB999}"/>
    <cellStyle name="Comma 2 4 2 2 2 3 4" xfId="11898" xr:uid="{F6359A7D-AC48-46FA-8EBA-3E4031BE28D8}"/>
    <cellStyle name="Comma 2 4 2 2 2 3 4 2" xfId="30008" xr:uid="{C46623EC-1856-4385-B156-1BD1905587F2}"/>
    <cellStyle name="Comma 2 4 2 2 2 3 5" xfId="20955" xr:uid="{8FF6E02A-3D2A-46E3-8DBA-D8040302A63F}"/>
    <cellStyle name="Comma 2 4 2 2 2 4" xfId="3855" xr:uid="{BC3B0E2B-B05A-4D56-8A7F-8DAF95E950EC}"/>
    <cellStyle name="Comma 2 4 2 2 2 4 2" xfId="12908" xr:uid="{F724036D-A174-4C05-A6F4-9CA58FC7DE06}"/>
    <cellStyle name="Comma 2 4 2 2 2 4 2 2" xfId="31018" xr:uid="{47C073EC-9B60-4BC0-9E48-129DC7EA2606}"/>
    <cellStyle name="Comma 2 4 2 2 2 4 3" xfId="21965" xr:uid="{EAF7DF18-379A-4764-820F-28A4C9C457BB}"/>
    <cellStyle name="Comma 2 4 2 2 2 5" xfId="6869" xr:uid="{0692D2CF-402A-422B-8004-1A2C823FEB89}"/>
    <cellStyle name="Comma 2 4 2 2 2 5 2" xfId="15922" xr:uid="{B99023AA-011A-473F-ADE5-AF106D151410}"/>
    <cellStyle name="Comma 2 4 2 2 2 5 2 2" xfId="34032" xr:uid="{CAF0F157-E520-489F-84F1-AFCC6B7D432A}"/>
    <cellStyle name="Comma 2 4 2 2 2 5 3" xfId="24979" xr:uid="{D4001F39-2501-4135-845F-18A9830C8FC7}"/>
    <cellStyle name="Comma 2 4 2 2 2 6" xfId="9890" xr:uid="{E0B2D9F9-03BC-4B59-BB15-486E33B3784E}"/>
    <cellStyle name="Comma 2 4 2 2 2 6 2" xfId="28000" xr:uid="{E27EA20B-BB64-4823-9968-52DB9C11EB41}"/>
    <cellStyle name="Comma 2 4 2 2 2 7" xfId="18947" xr:uid="{FD7EE69C-E900-4E22-A801-08D9F4EED9F9}"/>
    <cellStyle name="Comma 2 4 2 2 3" xfId="777" xr:uid="{FB44219B-B529-4583-9DE9-2454ABB3CB99}"/>
    <cellStyle name="Comma 2 4 2 2 3 2" xfId="1781" xr:uid="{B4748287-3EFB-401F-BFAA-87C63A91351D}"/>
    <cellStyle name="Comma 2 4 2 2 3 2 2" xfId="4860" xr:uid="{CCD98D1C-C603-43C1-9080-E5B309F30B9E}"/>
    <cellStyle name="Comma 2 4 2 2 3 2 2 2" xfId="13913" xr:uid="{9FFB8634-2F65-48AB-9E32-4A61AA96097E}"/>
    <cellStyle name="Comma 2 4 2 2 3 2 2 2 2" xfId="32023" xr:uid="{90E7099B-3D1D-4A07-8948-D06251B08F1F}"/>
    <cellStyle name="Comma 2 4 2 2 3 2 2 3" xfId="22970" xr:uid="{B093F543-F166-4497-A24D-F9C9B7AFC1C9}"/>
    <cellStyle name="Comma 2 4 2 2 3 2 3" xfId="7874" xr:uid="{312DA527-6F99-40FA-861E-B9BCD4C22CED}"/>
    <cellStyle name="Comma 2 4 2 2 3 2 3 2" xfId="16927" xr:uid="{B1AAB9CD-9D15-4E68-B8AF-4E2DC5AA850E}"/>
    <cellStyle name="Comma 2 4 2 2 3 2 3 2 2" xfId="35037" xr:uid="{55507ACF-3B46-4464-BC56-795D58B311E1}"/>
    <cellStyle name="Comma 2 4 2 2 3 2 3 3" xfId="25984" xr:uid="{0C248FBC-5814-45DE-A0BE-7542666928C4}"/>
    <cellStyle name="Comma 2 4 2 2 3 2 4" xfId="10895" xr:uid="{3D3AD28C-BB1C-444C-B616-7A895AA8665B}"/>
    <cellStyle name="Comma 2 4 2 2 3 2 4 2" xfId="29005" xr:uid="{FE840836-89DF-4D7C-B3FF-6A6163C1295E}"/>
    <cellStyle name="Comma 2 4 2 2 3 2 5" xfId="19952" xr:uid="{0CC347A8-1F7B-4BFA-A0F8-B9B0DE018FB0}"/>
    <cellStyle name="Comma 2 4 2 2 3 3" xfId="2785" xr:uid="{F187F759-219F-40F3-BB56-F40C5E978CEE}"/>
    <cellStyle name="Comma 2 4 2 2 3 3 2" xfId="5864" xr:uid="{B51C93F0-BC35-404C-B50E-9883C5F18433}"/>
    <cellStyle name="Comma 2 4 2 2 3 3 2 2" xfId="14917" xr:uid="{8E4CADC2-18C3-4662-8397-29CEDE7057AF}"/>
    <cellStyle name="Comma 2 4 2 2 3 3 2 2 2" xfId="33027" xr:uid="{73D113D5-653A-4D73-86E1-6CDF1C6100B4}"/>
    <cellStyle name="Comma 2 4 2 2 3 3 2 3" xfId="23974" xr:uid="{1039231F-3168-457B-BBF1-171C254EA8D4}"/>
    <cellStyle name="Comma 2 4 2 2 3 3 3" xfId="8878" xr:uid="{D3C4EA27-1BC2-463E-8FA0-8D87D71D11EA}"/>
    <cellStyle name="Comma 2 4 2 2 3 3 3 2" xfId="17931" xr:uid="{6A508949-5312-4639-8194-EAAF6ECFDA0C}"/>
    <cellStyle name="Comma 2 4 2 2 3 3 3 2 2" xfId="36041" xr:uid="{616C5A0F-B7A7-4EB1-BC92-4AE4A41852C1}"/>
    <cellStyle name="Comma 2 4 2 2 3 3 3 3" xfId="26988" xr:uid="{35CD3824-FAE8-47BB-BF82-1CA9F2D1F0CA}"/>
    <cellStyle name="Comma 2 4 2 2 3 3 4" xfId="11899" xr:uid="{E25DA247-A878-4871-9D14-832A439A1ED1}"/>
    <cellStyle name="Comma 2 4 2 2 3 3 4 2" xfId="30009" xr:uid="{1483AD7A-2143-4C98-BE1E-28C3B0FD0BE6}"/>
    <cellStyle name="Comma 2 4 2 2 3 3 5" xfId="20956" xr:uid="{2B39DB0A-E2C4-405D-A3C1-75BB90607D03}"/>
    <cellStyle name="Comma 2 4 2 2 3 4" xfId="3856" xr:uid="{E2799F60-E8DC-461F-B829-BA0CF6DA4056}"/>
    <cellStyle name="Comma 2 4 2 2 3 4 2" xfId="12909" xr:uid="{C15BDF43-7734-4553-8E03-5AD210D88E61}"/>
    <cellStyle name="Comma 2 4 2 2 3 4 2 2" xfId="31019" xr:uid="{99ADB9FB-FD7E-495A-B61F-6564404BE280}"/>
    <cellStyle name="Comma 2 4 2 2 3 4 3" xfId="21966" xr:uid="{B8CBF3F2-8983-4D97-AD0F-A13F35DFC1AA}"/>
    <cellStyle name="Comma 2 4 2 2 3 5" xfId="6870" xr:uid="{2D4B706C-1F81-4644-8B47-B0EAE46AC4CB}"/>
    <cellStyle name="Comma 2 4 2 2 3 5 2" xfId="15923" xr:uid="{958C8EA3-179B-436F-90AA-92A3F1F94B38}"/>
    <cellStyle name="Comma 2 4 2 2 3 5 2 2" xfId="34033" xr:uid="{43ABAEDF-E490-4E9E-BBDA-B5A1596A8BD1}"/>
    <cellStyle name="Comma 2 4 2 2 3 5 3" xfId="24980" xr:uid="{514C5D06-3A19-4107-BC9F-0280FF0A9E05}"/>
    <cellStyle name="Comma 2 4 2 2 3 6" xfId="9891" xr:uid="{A17DDC57-475F-4055-929F-DEBEB0F3D739}"/>
    <cellStyle name="Comma 2 4 2 2 3 6 2" xfId="28001" xr:uid="{EC63C381-F5ED-4FA6-906F-39ABE0F14D85}"/>
    <cellStyle name="Comma 2 4 2 2 3 7" xfId="18948" xr:uid="{566B1538-A6BC-409A-A9C7-D7AFC8A7E15F}"/>
    <cellStyle name="Comma 2 4 2 2 4" xfId="1468" xr:uid="{0AFC1B4F-45BB-46EF-AA86-1F8A734AED33}"/>
    <cellStyle name="Comma 2 4 2 2 4 2" xfId="4547" xr:uid="{7791CFEC-3F25-4161-8A5E-146DD03332D3}"/>
    <cellStyle name="Comma 2 4 2 2 4 2 2" xfId="13600" xr:uid="{35F876FE-17E2-4837-9430-0220E21232F6}"/>
    <cellStyle name="Comma 2 4 2 2 4 2 2 2" xfId="31710" xr:uid="{40EC4432-A94F-473D-A5FE-F0165296CAD7}"/>
    <cellStyle name="Comma 2 4 2 2 4 2 3" xfId="22657" xr:uid="{513665C8-AA26-401F-828A-C5113837BC28}"/>
    <cellStyle name="Comma 2 4 2 2 4 3" xfId="7561" xr:uid="{C597FF0C-FF11-4D3C-B783-88191AECD95C}"/>
    <cellStyle name="Comma 2 4 2 2 4 3 2" xfId="16614" xr:uid="{FBDBB9DD-7714-46B7-9DFB-4E74F4EB48AA}"/>
    <cellStyle name="Comma 2 4 2 2 4 3 2 2" xfId="34724" xr:uid="{8C6B0310-9CCD-4BB0-AC68-8B69EC9F57FB}"/>
    <cellStyle name="Comma 2 4 2 2 4 3 3" xfId="25671" xr:uid="{232DDC40-EC04-40C8-9B54-74FBC4302ECB}"/>
    <cellStyle name="Comma 2 4 2 2 4 4" xfId="10582" xr:uid="{427E5F7D-5C9B-4FD3-9722-CBD6A9D86CA7}"/>
    <cellStyle name="Comma 2 4 2 2 4 4 2" xfId="28692" xr:uid="{6D8C41F3-AD5E-4648-9A1E-78E68292A47C}"/>
    <cellStyle name="Comma 2 4 2 2 4 5" xfId="19639" xr:uid="{D2597DCE-2673-4A82-AD82-0551DFCCE8DB}"/>
    <cellStyle name="Comma 2 4 2 2 5" xfId="2472" xr:uid="{ED65074C-030B-471A-9E90-D19E02CDCE0B}"/>
    <cellStyle name="Comma 2 4 2 2 5 2" xfId="5551" xr:uid="{6869D075-466B-4BA6-9F4A-5302221D023F}"/>
    <cellStyle name="Comma 2 4 2 2 5 2 2" xfId="14604" xr:uid="{D3C187F8-1737-494F-980C-AA53FF3E8E3D}"/>
    <cellStyle name="Comma 2 4 2 2 5 2 2 2" xfId="32714" xr:uid="{CF2AF81C-4300-4482-AD82-D09DB3F253AD}"/>
    <cellStyle name="Comma 2 4 2 2 5 2 3" xfId="23661" xr:uid="{418F189B-C73C-46A6-97F2-D8ED50FCCF29}"/>
    <cellStyle name="Comma 2 4 2 2 5 3" xfId="8565" xr:uid="{A84FA112-A277-4A8A-8ED3-93EE1F7D3BA8}"/>
    <cellStyle name="Comma 2 4 2 2 5 3 2" xfId="17618" xr:uid="{545AD0F2-1D48-4935-8080-DD2D22C3799E}"/>
    <cellStyle name="Comma 2 4 2 2 5 3 2 2" xfId="35728" xr:uid="{3BC7ED85-47C6-42A1-8167-41D531EF2FC1}"/>
    <cellStyle name="Comma 2 4 2 2 5 3 3" xfId="26675" xr:uid="{5F7E219D-F4B8-479F-A756-97FF9B3ECF0E}"/>
    <cellStyle name="Comma 2 4 2 2 5 4" xfId="11586" xr:uid="{0A9C3216-970E-459B-9666-E61494CC8E3D}"/>
    <cellStyle name="Comma 2 4 2 2 5 4 2" xfId="29696" xr:uid="{0A124758-8A94-41FA-ADE3-8D5F00108EBF}"/>
    <cellStyle name="Comma 2 4 2 2 5 5" xfId="20643" xr:uid="{9602E254-1648-4314-9F18-8F78C1371259}"/>
    <cellStyle name="Comma 2 4 2 2 6" xfId="3542" xr:uid="{91D2BE7C-9922-45F6-9F7A-6D3720A9D29B}"/>
    <cellStyle name="Comma 2 4 2 2 6 2" xfId="12595" xr:uid="{F89D4F05-C2E0-44B8-B1F4-393C48F373DD}"/>
    <cellStyle name="Comma 2 4 2 2 6 2 2" xfId="30705" xr:uid="{0A570153-A930-4349-B455-BE52BDBB2DA1}"/>
    <cellStyle name="Comma 2 4 2 2 6 3" xfId="21652" xr:uid="{EF731411-BC0D-4927-B875-2B297808AD9A}"/>
    <cellStyle name="Comma 2 4 2 2 7" xfId="6556" xr:uid="{46811A02-E875-42DD-9422-F06E4780B651}"/>
    <cellStyle name="Comma 2 4 2 2 7 2" xfId="15609" xr:uid="{9257DEC1-8E68-4F92-9B08-78D2848A407A}"/>
    <cellStyle name="Comma 2 4 2 2 7 2 2" xfId="33719" xr:uid="{0260695A-0C0C-45E0-82F8-07C9EB1302C0}"/>
    <cellStyle name="Comma 2 4 2 2 7 3" xfId="24666" xr:uid="{244C65BF-18FF-4DC1-B61D-62E826331B51}"/>
    <cellStyle name="Comma 2 4 2 2 8" xfId="9576" xr:uid="{F851EB41-54A2-4B3F-95A6-2412A81ADCE6}"/>
    <cellStyle name="Comma 2 4 2 2 8 2" xfId="27686" xr:uid="{87AAE19C-89A9-4B4C-B15A-9F82A4DD0122}"/>
    <cellStyle name="Comma 2 4 2 2 9" xfId="18633" xr:uid="{549B2040-59BB-4C14-A26C-19F658C071F1}"/>
    <cellStyle name="Comma 2 4 2 3" xfId="778" xr:uid="{A8AF88E0-4D72-4241-B9E1-CA6907D62D8D}"/>
    <cellStyle name="Comma 2 4 2 3 2" xfId="1782" xr:uid="{412889C5-EC61-4B02-8445-8F35FDF6CDA2}"/>
    <cellStyle name="Comma 2 4 2 3 2 2" xfId="4861" xr:uid="{0A354155-966C-4082-BB67-445E5F082D6A}"/>
    <cellStyle name="Comma 2 4 2 3 2 2 2" xfId="13914" xr:uid="{636833A7-A42D-4385-BD91-9C34B7BF2C5A}"/>
    <cellStyle name="Comma 2 4 2 3 2 2 2 2" xfId="32024" xr:uid="{6D035D0E-733E-4C94-9E5D-59A9E1D4ACA5}"/>
    <cellStyle name="Comma 2 4 2 3 2 2 3" xfId="22971" xr:uid="{2F4955D6-205C-458E-B5F7-82D9B4E567C6}"/>
    <cellStyle name="Comma 2 4 2 3 2 3" xfId="7875" xr:uid="{E4D94289-3A4F-4EEC-8814-D093833CBB03}"/>
    <cellStyle name="Comma 2 4 2 3 2 3 2" xfId="16928" xr:uid="{8ED7F68D-DD41-41B1-A13F-CA94396485F9}"/>
    <cellStyle name="Comma 2 4 2 3 2 3 2 2" xfId="35038" xr:uid="{35334200-2FB6-46EE-BB3A-033A39FEAD30}"/>
    <cellStyle name="Comma 2 4 2 3 2 3 3" xfId="25985" xr:uid="{D80797D1-8214-42FB-8ADA-A60DE113F4BB}"/>
    <cellStyle name="Comma 2 4 2 3 2 4" xfId="10896" xr:uid="{8A784F68-1303-4E97-8193-EA053E446FA6}"/>
    <cellStyle name="Comma 2 4 2 3 2 4 2" xfId="29006" xr:uid="{67D08CFF-483C-4271-83A1-1A3A54AD98F9}"/>
    <cellStyle name="Comma 2 4 2 3 2 5" xfId="19953" xr:uid="{CA20272C-C7EE-477D-849A-8EAC2D167EC4}"/>
    <cellStyle name="Comma 2 4 2 3 3" xfId="2786" xr:uid="{1791B253-B0ED-41FF-AE3C-443DFAA85A34}"/>
    <cellStyle name="Comma 2 4 2 3 3 2" xfId="5865" xr:uid="{0E013A97-C65D-4D4B-BFA4-31E209D95659}"/>
    <cellStyle name="Comma 2 4 2 3 3 2 2" xfId="14918" xr:uid="{3F430216-9885-4CFB-BAED-118FB52693CF}"/>
    <cellStyle name="Comma 2 4 2 3 3 2 2 2" xfId="33028" xr:uid="{CF5F55E2-AE69-42D7-A20B-2E894AF41932}"/>
    <cellStyle name="Comma 2 4 2 3 3 2 3" xfId="23975" xr:uid="{7764775C-6494-41C9-8E2F-02A5B6B46933}"/>
    <cellStyle name="Comma 2 4 2 3 3 3" xfId="8879" xr:uid="{6BAA947B-93DF-4F8D-83A6-4D69034CCB9E}"/>
    <cellStyle name="Comma 2 4 2 3 3 3 2" xfId="17932" xr:uid="{6226FFA7-6B94-49B1-B3DA-2441717D43C6}"/>
    <cellStyle name="Comma 2 4 2 3 3 3 2 2" xfId="36042" xr:uid="{3E7FAE4F-FD71-48B7-91FE-26B22E1E7459}"/>
    <cellStyle name="Comma 2 4 2 3 3 3 3" xfId="26989" xr:uid="{3A0D2E87-DCF4-4EB4-830C-97043F73AA0A}"/>
    <cellStyle name="Comma 2 4 2 3 3 4" xfId="11900" xr:uid="{5AE34C35-7AB2-4840-AE3F-05B7A0FA9F23}"/>
    <cellStyle name="Comma 2 4 2 3 3 4 2" xfId="30010" xr:uid="{5585E9AA-8B45-4B15-9F82-AC926DF8ECF5}"/>
    <cellStyle name="Comma 2 4 2 3 3 5" xfId="20957" xr:uid="{A3F20EE0-BA28-438F-8BBC-9AACEE9534AC}"/>
    <cellStyle name="Comma 2 4 2 3 4" xfId="3857" xr:uid="{060CC329-D759-4898-9333-5BF0D9FD1B82}"/>
    <cellStyle name="Comma 2 4 2 3 4 2" xfId="12910" xr:uid="{91A394D7-2E9E-44B9-954B-F2F6B0EBE9BC}"/>
    <cellStyle name="Comma 2 4 2 3 4 2 2" xfId="31020" xr:uid="{C5BA60A0-F4D0-4E55-975C-B9360B00FC1B}"/>
    <cellStyle name="Comma 2 4 2 3 4 3" xfId="21967" xr:uid="{130D4EB8-6198-4269-B25E-C8CA157EB5FA}"/>
    <cellStyle name="Comma 2 4 2 3 5" xfId="6871" xr:uid="{DC180BE1-9FFE-4747-BCCE-7B036BCF7AF1}"/>
    <cellStyle name="Comma 2 4 2 3 5 2" xfId="15924" xr:uid="{FD863113-DBDE-4588-A7FC-03470B3E6F9F}"/>
    <cellStyle name="Comma 2 4 2 3 5 2 2" xfId="34034" xr:uid="{D5D19F1D-1424-4615-A4ED-D00DDFEFE3E8}"/>
    <cellStyle name="Comma 2 4 2 3 5 3" xfId="24981" xr:uid="{12346579-DFE2-419B-B0FE-BC6E859F0CA1}"/>
    <cellStyle name="Comma 2 4 2 3 6" xfId="9892" xr:uid="{D3532A40-62BA-492C-9F00-A8930CC6C791}"/>
    <cellStyle name="Comma 2 4 2 3 6 2" xfId="28002" xr:uid="{F40A8A6A-1D57-4220-9615-87DF4D1AD04B}"/>
    <cellStyle name="Comma 2 4 2 3 7" xfId="18949" xr:uid="{7AA06BE1-DBD5-47C2-80AF-90FAB8725AF8}"/>
    <cellStyle name="Comma 2 4 2 4" xfId="779" xr:uid="{8AA13044-ADD9-4D33-B356-73913CB33391}"/>
    <cellStyle name="Comma 2 4 2 4 2" xfId="1783" xr:uid="{591D22D0-09BA-46B1-90B2-1969F578609C}"/>
    <cellStyle name="Comma 2 4 2 4 2 2" xfId="4862" xr:uid="{82F3B5FB-4213-4D10-AD0F-F7BD431F1D66}"/>
    <cellStyle name="Comma 2 4 2 4 2 2 2" xfId="13915" xr:uid="{45F58054-BD5B-4BAF-8062-BBE8BF13F1CD}"/>
    <cellStyle name="Comma 2 4 2 4 2 2 2 2" xfId="32025" xr:uid="{0A2618D9-0128-4053-9E3F-F60F20F961F0}"/>
    <cellStyle name="Comma 2 4 2 4 2 2 3" xfId="22972" xr:uid="{0ACD15D6-5335-4B88-9FE8-0B13B394F61D}"/>
    <cellStyle name="Comma 2 4 2 4 2 3" xfId="7876" xr:uid="{8D118D6D-7D0E-4A7A-81CC-D06693DFA23F}"/>
    <cellStyle name="Comma 2 4 2 4 2 3 2" xfId="16929" xr:uid="{1A948B69-0F05-4926-9795-0CBCC8B55309}"/>
    <cellStyle name="Comma 2 4 2 4 2 3 2 2" xfId="35039" xr:uid="{CCB70066-614A-4F26-A94B-13B7021CFC94}"/>
    <cellStyle name="Comma 2 4 2 4 2 3 3" xfId="25986" xr:uid="{ABAC1984-97BB-47E2-805A-F0160B33B282}"/>
    <cellStyle name="Comma 2 4 2 4 2 4" xfId="10897" xr:uid="{51A733CC-8AF8-40CB-A3B3-542A905972D3}"/>
    <cellStyle name="Comma 2 4 2 4 2 4 2" xfId="29007" xr:uid="{0EADE848-351C-4B10-9867-74A3AE53C5EE}"/>
    <cellStyle name="Comma 2 4 2 4 2 5" xfId="19954" xr:uid="{9D8FE18C-595B-4FF7-9A60-848A4421592B}"/>
    <cellStyle name="Comma 2 4 2 4 3" xfId="2787" xr:uid="{B4187B7A-034C-497F-AA47-E44343054C07}"/>
    <cellStyle name="Comma 2 4 2 4 3 2" xfId="5866" xr:uid="{D09E5775-2E02-439C-9253-AB13F15D149F}"/>
    <cellStyle name="Comma 2 4 2 4 3 2 2" xfId="14919" xr:uid="{3C9B03A8-5EE2-4CC4-94D8-615BD3A0552F}"/>
    <cellStyle name="Comma 2 4 2 4 3 2 2 2" xfId="33029" xr:uid="{87B28033-A5E8-455D-B30B-D8DDA6DA7CC5}"/>
    <cellStyle name="Comma 2 4 2 4 3 2 3" xfId="23976" xr:uid="{BB2FEBFC-6B7D-476A-AE85-01900B4388AC}"/>
    <cellStyle name="Comma 2 4 2 4 3 3" xfId="8880" xr:uid="{10652E2B-4313-47B4-8F8D-6D2CA58F2834}"/>
    <cellStyle name="Comma 2 4 2 4 3 3 2" xfId="17933" xr:uid="{318DAC49-D826-4C5E-8C8D-2456085C8639}"/>
    <cellStyle name="Comma 2 4 2 4 3 3 2 2" xfId="36043" xr:uid="{741CB71E-F7B9-4258-8DD2-1E5C4A750D3E}"/>
    <cellStyle name="Comma 2 4 2 4 3 3 3" xfId="26990" xr:uid="{BB204663-4052-4F2F-8A2D-2EA4647DAACD}"/>
    <cellStyle name="Comma 2 4 2 4 3 4" xfId="11901" xr:uid="{AD2DB654-BACA-414D-ADE1-1D7FB697B62E}"/>
    <cellStyle name="Comma 2 4 2 4 3 4 2" xfId="30011" xr:uid="{80D7949A-DB60-453D-A606-BBD7025562A9}"/>
    <cellStyle name="Comma 2 4 2 4 3 5" xfId="20958" xr:uid="{F3A90513-A81F-4A74-8121-60C0BCC69566}"/>
    <cellStyle name="Comma 2 4 2 4 4" xfId="3858" xr:uid="{07C11FB2-4D5E-4511-A3D1-EFC6FD5266C1}"/>
    <cellStyle name="Comma 2 4 2 4 4 2" xfId="12911" xr:uid="{952F3F81-3E6A-4307-BBFE-D456567784E9}"/>
    <cellStyle name="Comma 2 4 2 4 4 2 2" xfId="31021" xr:uid="{A46E8A79-83F8-42F8-AE83-D9DB670A6743}"/>
    <cellStyle name="Comma 2 4 2 4 4 3" xfId="21968" xr:uid="{B097C6B3-61D1-4840-A9DE-31AE65DA08B1}"/>
    <cellStyle name="Comma 2 4 2 4 5" xfId="6872" xr:uid="{6F5C93C1-C5B5-4795-B60B-6DB7353E09B6}"/>
    <cellStyle name="Comma 2 4 2 4 5 2" xfId="15925" xr:uid="{D2DEED14-3F67-41E1-9621-B9A612FBD1D4}"/>
    <cellStyle name="Comma 2 4 2 4 5 2 2" xfId="34035" xr:uid="{90B5A1A9-2EB5-4C2E-96E4-6FE23026DDAB}"/>
    <cellStyle name="Comma 2 4 2 4 5 3" xfId="24982" xr:uid="{0AF5BFC9-31B0-4A59-81EB-3693759B9FD6}"/>
    <cellStyle name="Comma 2 4 2 4 6" xfId="9893" xr:uid="{9D8C40A8-FDDF-494C-82CE-E4DE79FC0A1E}"/>
    <cellStyle name="Comma 2 4 2 4 6 2" xfId="28003" xr:uid="{165A1C00-A80A-45B2-A150-FC9D4BE3BCD4}"/>
    <cellStyle name="Comma 2 4 2 4 7" xfId="18950" xr:uid="{EC8B544B-EE96-49BD-B998-D2B4412BFC48}"/>
    <cellStyle name="Comma 2 4 2 5" xfId="1297" xr:uid="{67567D87-6BDC-4292-9F2D-2A439BD50A8A}"/>
    <cellStyle name="Comma 2 4 2 5 2" xfId="4376" xr:uid="{3805D7C8-6E1E-4833-B56D-3ED051E27BD4}"/>
    <cellStyle name="Comma 2 4 2 5 2 2" xfId="13429" xr:uid="{2A2266F8-DED9-4395-A0B8-5E73663CC56A}"/>
    <cellStyle name="Comma 2 4 2 5 2 2 2" xfId="31539" xr:uid="{6E100665-7B6E-453D-90F3-543DACC93172}"/>
    <cellStyle name="Comma 2 4 2 5 2 3" xfId="22486" xr:uid="{F5A2307F-56DA-4C03-B3BF-68541FB8CC1C}"/>
    <cellStyle name="Comma 2 4 2 5 3" xfId="7390" xr:uid="{CACD7B2F-5434-4654-8F8C-30F38E6BBF23}"/>
    <cellStyle name="Comma 2 4 2 5 3 2" xfId="16443" xr:uid="{088695CC-D63F-402D-8405-156A3600C200}"/>
    <cellStyle name="Comma 2 4 2 5 3 2 2" xfId="34553" xr:uid="{FC4FC47D-BEC3-43B4-883C-C51690AF3D34}"/>
    <cellStyle name="Comma 2 4 2 5 3 3" xfId="25500" xr:uid="{031D8C17-C687-497F-BA2D-6FA538DF1C56}"/>
    <cellStyle name="Comma 2 4 2 5 4" xfId="10411" xr:uid="{0A7AAC79-8734-47FD-8AC3-E04DF483F522}"/>
    <cellStyle name="Comma 2 4 2 5 4 2" xfId="28521" xr:uid="{DF378A5B-EBBC-4BC9-89F8-8B6B76149307}"/>
    <cellStyle name="Comma 2 4 2 5 5" xfId="19468" xr:uid="{970AD5D7-C2C0-41B8-858C-A12ECE21D75A}"/>
    <cellStyle name="Comma 2 4 2 6" xfId="2301" xr:uid="{B5C04127-B766-41E7-A0D9-D4C01836E406}"/>
    <cellStyle name="Comma 2 4 2 6 2" xfId="5380" xr:uid="{B0CC0A99-EE0B-4D76-B524-89A25F6A4CCA}"/>
    <cellStyle name="Comma 2 4 2 6 2 2" xfId="14433" xr:uid="{5851C9F7-2CEC-436A-ADC3-54950517A01B}"/>
    <cellStyle name="Comma 2 4 2 6 2 2 2" xfId="32543" xr:uid="{310798DA-A9B9-43EB-8E0F-0A9909C8C1CA}"/>
    <cellStyle name="Comma 2 4 2 6 2 3" xfId="23490" xr:uid="{2165522D-3FCB-4DA5-A2DF-35B8EAC79545}"/>
    <cellStyle name="Comma 2 4 2 6 3" xfId="8394" xr:uid="{12A371FF-62DB-4079-B23E-47406C18826A}"/>
    <cellStyle name="Comma 2 4 2 6 3 2" xfId="17447" xr:uid="{3F653568-A701-4BED-9830-FA5D0794F2A1}"/>
    <cellStyle name="Comma 2 4 2 6 3 2 2" xfId="35557" xr:uid="{7F471896-8C70-4C23-98C5-5604616E3A72}"/>
    <cellStyle name="Comma 2 4 2 6 3 3" xfId="26504" xr:uid="{26E50C9C-D5F3-42C3-BEC2-83FB1ED83B6B}"/>
    <cellStyle name="Comma 2 4 2 6 4" xfId="11415" xr:uid="{14B16889-1B8D-4133-9815-F8031F042510}"/>
    <cellStyle name="Comma 2 4 2 6 4 2" xfId="29525" xr:uid="{5F892E7B-9063-4CA5-A368-DA69768521B9}"/>
    <cellStyle name="Comma 2 4 2 6 5" xfId="20472" xr:uid="{C8139893-0792-477F-942A-B5634840BBB8}"/>
    <cellStyle name="Comma 2 4 2 7" xfId="3370" xr:uid="{4A6F8FDE-7EC5-432B-A10E-1D3F7161F4C7}"/>
    <cellStyle name="Comma 2 4 2 7 2" xfId="12423" xr:uid="{DE4A78FD-D807-4D15-A051-29ECDC147FF6}"/>
    <cellStyle name="Comma 2 4 2 7 2 2" xfId="30533" xr:uid="{66A03773-67C4-427A-954A-CD5401C89D21}"/>
    <cellStyle name="Comma 2 4 2 7 3" xfId="21480" xr:uid="{DCBFE267-D9AC-441C-9B88-E3E7386F4580}"/>
    <cellStyle name="Comma 2 4 2 8" xfId="6384" xr:uid="{F720D4E1-3DB9-48A2-8598-76D2D0080CD8}"/>
    <cellStyle name="Comma 2 4 2 8 2" xfId="15437" xr:uid="{1A3B3437-5FE0-4F8F-BA71-8E2276DBAF43}"/>
    <cellStyle name="Comma 2 4 2 8 2 2" xfId="33547" xr:uid="{31ED1875-5FC0-4282-A9CA-0528BE80F021}"/>
    <cellStyle name="Comma 2 4 2 8 3" xfId="24494" xr:uid="{C02016DF-929B-49DD-9F4B-3797A945CC20}"/>
    <cellStyle name="Comma 2 4 2 9" xfId="9404" xr:uid="{6D30132C-7131-4CCC-A890-6BFCECF0EFAD}"/>
    <cellStyle name="Comma 2 4 2 9 2" xfId="27514" xr:uid="{9E8ED37B-AD66-437C-9185-64A93EBF857F}"/>
    <cellStyle name="Comma 2 4 3" xfId="427" xr:uid="{C666663B-A15B-4AA0-BE7C-6EDF7CF043D8}"/>
    <cellStyle name="Comma 2 4 3 2" xfId="780" xr:uid="{025913A2-57BE-4846-9F07-023F6AE94204}"/>
    <cellStyle name="Comma 2 4 3 2 2" xfId="1784" xr:uid="{22C35D53-80E3-47B6-A46B-D01AE06E20D2}"/>
    <cellStyle name="Comma 2 4 3 2 2 2" xfId="4863" xr:uid="{9B5825AA-8DE6-4798-94E7-4A12977B0D36}"/>
    <cellStyle name="Comma 2 4 3 2 2 2 2" xfId="13916" xr:uid="{20FA7639-EBFD-4274-80A7-E9CD2C5AB332}"/>
    <cellStyle name="Comma 2 4 3 2 2 2 2 2" xfId="32026" xr:uid="{C23DB07E-1DD9-404F-9724-BC3342E6382F}"/>
    <cellStyle name="Comma 2 4 3 2 2 2 3" xfId="22973" xr:uid="{E76AAA91-B94C-4AE4-B9A8-3F65EDBAABF4}"/>
    <cellStyle name="Comma 2 4 3 2 2 3" xfId="7877" xr:uid="{4D32AE57-8812-42C4-B824-8D0D343F99D0}"/>
    <cellStyle name="Comma 2 4 3 2 2 3 2" xfId="16930" xr:uid="{5663CB27-FD9A-4EDE-963A-82C3A9965DA0}"/>
    <cellStyle name="Comma 2 4 3 2 2 3 2 2" xfId="35040" xr:uid="{0BE0C4A9-5AC7-4E2F-9014-DA8675A1AC94}"/>
    <cellStyle name="Comma 2 4 3 2 2 3 3" xfId="25987" xr:uid="{F53B4F0D-007E-4A17-A6C7-ED8C4211394C}"/>
    <cellStyle name="Comma 2 4 3 2 2 4" xfId="10898" xr:uid="{61190C0B-C707-4A1C-97C8-92D31BA60F39}"/>
    <cellStyle name="Comma 2 4 3 2 2 4 2" xfId="29008" xr:uid="{5D18B769-A774-48C2-A30C-B9FC316B25B7}"/>
    <cellStyle name="Comma 2 4 3 2 2 5" xfId="19955" xr:uid="{C9F7072B-56C9-4488-8347-635995C4CD2C}"/>
    <cellStyle name="Comma 2 4 3 2 3" xfId="2788" xr:uid="{3F505995-1798-43B4-B2A6-B3A1F1A35CC8}"/>
    <cellStyle name="Comma 2 4 3 2 3 2" xfId="5867" xr:uid="{2664AADA-E6F8-49AE-8A16-9AC2BF110591}"/>
    <cellStyle name="Comma 2 4 3 2 3 2 2" xfId="14920" xr:uid="{60925130-924A-43EC-8EFB-740B0B99CE98}"/>
    <cellStyle name="Comma 2 4 3 2 3 2 2 2" xfId="33030" xr:uid="{7C511745-1AB1-479B-BDBF-2F9049C002F1}"/>
    <cellStyle name="Comma 2 4 3 2 3 2 3" xfId="23977" xr:uid="{07D8D788-9F6B-4F28-8625-EC5710826979}"/>
    <cellStyle name="Comma 2 4 3 2 3 3" xfId="8881" xr:uid="{89EB791B-6435-4104-B9CF-9C9429368F52}"/>
    <cellStyle name="Comma 2 4 3 2 3 3 2" xfId="17934" xr:uid="{8B320D5C-7A93-4E97-9C20-6E88BFBEC81F}"/>
    <cellStyle name="Comma 2 4 3 2 3 3 2 2" xfId="36044" xr:uid="{5F7D099C-401D-4876-807A-AF232A0CAF0B}"/>
    <cellStyle name="Comma 2 4 3 2 3 3 3" xfId="26991" xr:uid="{3B6DBD50-7695-4022-8C56-F4D976553B58}"/>
    <cellStyle name="Comma 2 4 3 2 3 4" xfId="11902" xr:uid="{27B223D2-1528-4F21-AD6B-89965041EA14}"/>
    <cellStyle name="Comma 2 4 3 2 3 4 2" xfId="30012" xr:uid="{775AB3E1-884F-4C44-9729-F665690CA308}"/>
    <cellStyle name="Comma 2 4 3 2 3 5" xfId="20959" xr:uid="{55DED84B-97EE-4D40-9EB9-1F9295B29817}"/>
    <cellStyle name="Comma 2 4 3 2 4" xfId="3859" xr:uid="{D26D9C07-D823-4012-87F9-1FC5192BBA80}"/>
    <cellStyle name="Comma 2 4 3 2 4 2" xfId="12912" xr:uid="{7C0ED23B-8BC3-45B2-ADD5-D8B6D728D824}"/>
    <cellStyle name="Comma 2 4 3 2 4 2 2" xfId="31022" xr:uid="{B6A0F391-636B-42D4-98E0-19F8D0B51EB6}"/>
    <cellStyle name="Comma 2 4 3 2 4 3" xfId="21969" xr:uid="{BE201D9D-D599-49B4-9E75-046F5AFB4964}"/>
    <cellStyle name="Comma 2 4 3 2 5" xfId="6873" xr:uid="{F64B1EAE-C4E4-4415-8649-1E3BC6A8CA3B}"/>
    <cellStyle name="Comma 2 4 3 2 5 2" xfId="15926" xr:uid="{5F3EC13F-1D0D-4FF7-A085-971C5A375860}"/>
    <cellStyle name="Comma 2 4 3 2 5 2 2" xfId="34036" xr:uid="{5A984C8C-322E-47D3-9670-698D43C1F306}"/>
    <cellStyle name="Comma 2 4 3 2 5 3" xfId="24983" xr:uid="{4EBE9B44-B68D-4C98-9083-495B5D10DD85}"/>
    <cellStyle name="Comma 2 4 3 2 6" xfId="9894" xr:uid="{9450B25F-58EF-4E0E-A149-994C50E33797}"/>
    <cellStyle name="Comma 2 4 3 2 6 2" xfId="28004" xr:uid="{37359575-6ACE-4FC4-A09B-047DDF38C28C}"/>
    <cellStyle name="Comma 2 4 3 2 7" xfId="18951" xr:uid="{7FAFF8C5-F9C1-4235-880B-40C886220145}"/>
    <cellStyle name="Comma 2 4 3 3" xfId="781" xr:uid="{F3C76FF3-8311-4AB5-A46D-D22F289FAD94}"/>
    <cellStyle name="Comma 2 4 3 3 2" xfId="1785" xr:uid="{5183F983-C43A-4CBD-8014-1592C6E408DF}"/>
    <cellStyle name="Comma 2 4 3 3 2 2" xfId="4864" xr:uid="{AB65F630-FC46-440A-A9DC-6B922EE7573F}"/>
    <cellStyle name="Comma 2 4 3 3 2 2 2" xfId="13917" xr:uid="{29D865D5-AFD1-4077-9BDC-D108AA43C9FA}"/>
    <cellStyle name="Comma 2 4 3 3 2 2 2 2" xfId="32027" xr:uid="{A097D1FE-4A10-480D-A837-E81C707BA496}"/>
    <cellStyle name="Comma 2 4 3 3 2 2 3" xfId="22974" xr:uid="{5532A212-42C7-498B-B42E-7F93F37077AE}"/>
    <cellStyle name="Comma 2 4 3 3 2 3" xfId="7878" xr:uid="{01881410-0B1E-4942-A2F1-AD203DE7FA7A}"/>
    <cellStyle name="Comma 2 4 3 3 2 3 2" xfId="16931" xr:uid="{D70D1C16-B24F-4831-9B56-19E170157380}"/>
    <cellStyle name="Comma 2 4 3 3 2 3 2 2" xfId="35041" xr:uid="{5D8073ED-7923-4537-9449-5805891197A9}"/>
    <cellStyle name="Comma 2 4 3 3 2 3 3" xfId="25988" xr:uid="{8F8882E0-D10E-4992-8BAC-3AED93C5BBC8}"/>
    <cellStyle name="Comma 2 4 3 3 2 4" xfId="10899" xr:uid="{23D233B1-66DA-424C-9577-B7E42CF5E20C}"/>
    <cellStyle name="Comma 2 4 3 3 2 4 2" xfId="29009" xr:uid="{BC2AC187-B15A-414C-86A5-083D2BB34862}"/>
    <cellStyle name="Comma 2 4 3 3 2 5" xfId="19956" xr:uid="{71D79F33-7A81-4FCD-BBFD-F5337115779F}"/>
    <cellStyle name="Comma 2 4 3 3 3" xfId="2789" xr:uid="{5A17FB13-B38D-4335-A895-4C6EB07D8E92}"/>
    <cellStyle name="Comma 2 4 3 3 3 2" xfId="5868" xr:uid="{3787ED97-F84B-468D-B832-21B0C8A85852}"/>
    <cellStyle name="Comma 2 4 3 3 3 2 2" xfId="14921" xr:uid="{55153464-94DD-4342-A1B3-4715274E7113}"/>
    <cellStyle name="Comma 2 4 3 3 3 2 2 2" xfId="33031" xr:uid="{A99E77C8-51A6-4A6D-A039-57B19CA3C761}"/>
    <cellStyle name="Comma 2 4 3 3 3 2 3" xfId="23978" xr:uid="{10866506-48E4-4FDE-A7DF-42F5B344EE9F}"/>
    <cellStyle name="Comma 2 4 3 3 3 3" xfId="8882" xr:uid="{F1C4F576-0922-4B49-A637-2565A0BC440B}"/>
    <cellStyle name="Comma 2 4 3 3 3 3 2" xfId="17935" xr:uid="{01A84619-5560-494C-A0E1-DED7687CFB2C}"/>
    <cellStyle name="Comma 2 4 3 3 3 3 2 2" xfId="36045" xr:uid="{80D92C56-A673-403F-8EFE-6A19CBFD350B}"/>
    <cellStyle name="Comma 2 4 3 3 3 3 3" xfId="26992" xr:uid="{847E9E49-18AA-4E9A-8F05-EFF1E8BC7B3F}"/>
    <cellStyle name="Comma 2 4 3 3 3 4" xfId="11903" xr:uid="{068C3062-1EA7-47BA-979E-188491664DE8}"/>
    <cellStyle name="Comma 2 4 3 3 3 4 2" xfId="30013" xr:uid="{5F0B9EE5-366E-42E4-9DC4-ADD471BF8B76}"/>
    <cellStyle name="Comma 2 4 3 3 3 5" xfId="20960" xr:uid="{D7E435B4-50E7-476D-A272-7EBC213BC866}"/>
    <cellStyle name="Comma 2 4 3 3 4" xfId="3860" xr:uid="{38AB1B96-C54E-4F32-B790-7A7043EB587B}"/>
    <cellStyle name="Comma 2 4 3 3 4 2" xfId="12913" xr:uid="{82350CC5-3975-4C89-848D-ED24ED3FABF5}"/>
    <cellStyle name="Comma 2 4 3 3 4 2 2" xfId="31023" xr:uid="{41F68E50-368E-48DE-BA07-F02E9155C409}"/>
    <cellStyle name="Comma 2 4 3 3 4 3" xfId="21970" xr:uid="{CC30252C-6AAF-4F68-9CE1-DB65326095E8}"/>
    <cellStyle name="Comma 2 4 3 3 5" xfId="6874" xr:uid="{B21706DF-0B85-4361-B026-C57262BCCA98}"/>
    <cellStyle name="Comma 2 4 3 3 5 2" xfId="15927" xr:uid="{C1D6A83B-C550-4FBD-9076-3BBEAF3A196A}"/>
    <cellStyle name="Comma 2 4 3 3 5 2 2" xfId="34037" xr:uid="{CD10A453-E4F9-4F39-B44B-814DEB2A0F08}"/>
    <cellStyle name="Comma 2 4 3 3 5 3" xfId="24984" xr:uid="{709427E4-E1D9-4D6D-A6B4-D13C74F0538E}"/>
    <cellStyle name="Comma 2 4 3 3 6" xfId="9895" xr:uid="{3DF64571-B69A-4AB7-91BD-CA7BD0A82817}"/>
    <cellStyle name="Comma 2 4 3 3 6 2" xfId="28005" xr:uid="{4919EB43-94F7-465F-890C-C8CF985701F9}"/>
    <cellStyle name="Comma 2 4 3 3 7" xfId="18952" xr:uid="{21F3655C-DFD3-4927-A91E-9004AD180185}"/>
    <cellStyle name="Comma 2 4 3 4" xfId="1436" xr:uid="{E6E7EA37-4FB1-49BC-A4F7-D92705033ED4}"/>
    <cellStyle name="Comma 2 4 3 4 2" xfId="4515" xr:uid="{06EEF31D-78C0-4CBF-B9FF-689C989BA5D5}"/>
    <cellStyle name="Comma 2 4 3 4 2 2" xfId="13568" xr:uid="{AA9B4E68-AF1A-4380-8EB5-E99C876438C1}"/>
    <cellStyle name="Comma 2 4 3 4 2 2 2" xfId="31678" xr:uid="{BA7DB680-B12B-44F0-AA40-06646606A5CE}"/>
    <cellStyle name="Comma 2 4 3 4 2 3" xfId="22625" xr:uid="{D87E43FA-4908-44DA-A31A-06218237C022}"/>
    <cellStyle name="Comma 2 4 3 4 3" xfId="7529" xr:uid="{0D480432-1C1A-42A9-A8BC-3DFAD80E55C8}"/>
    <cellStyle name="Comma 2 4 3 4 3 2" xfId="16582" xr:uid="{A27F107E-4845-4C17-A00E-DD0EEFAA2284}"/>
    <cellStyle name="Comma 2 4 3 4 3 2 2" xfId="34692" xr:uid="{0228B717-BB7F-4A44-A375-D1C46EF2D077}"/>
    <cellStyle name="Comma 2 4 3 4 3 3" xfId="25639" xr:uid="{79C84F08-C859-4189-892F-5B720946348D}"/>
    <cellStyle name="Comma 2 4 3 4 4" xfId="10550" xr:uid="{3879C362-0115-44A9-9C7A-7F2EEB5E8097}"/>
    <cellStyle name="Comma 2 4 3 4 4 2" xfId="28660" xr:uid="{C7A12C5A-8BFD-40A1-9853-DDE11BEBB060}"/>
    <cellStyle name="Comma 2 4 3 4 5" xfId="19607" xr:uid="{1858DDA9-73A3-43C4-BC6E-598D64106C0C}"/>
    <cellStyle name="Comma 2 4 3 5" xfId="2440" xr:uid="{FA929ED6-4CF8-4398-995E-1A71A6525D52}"/>
    <cellStyle name="Comma 2 4 3 5 2" xfId="5519" xr:uid="{A5971631-79FD-44DB-BC29-FB92D1656C1B}"/>
    <cellStyle name="Comma 2 4 3 5 2 2" xfId="14572" xr:uid="{A77641BA-E469-48DA-B381-7614D89BBC69}"/>
    <cellStyle name="Comma 2 4 3 5 2 2 2" xfId="32682" xr:uid="{0A00BAD8-82C5-402C-8C58-34CA34AD43AE}"/>
    <cellStyle name="Comma 2 4 3 5 2 3" xfId="23629" xr:uid="{46970774-D78E-4188-8214-D61CAB9756FA}"/>
    <cellStyle name="Comma 2 4 3 5 3" xfId="8533" xr:uid="{D844608D-F73A-4BCE-96B2-46992E8A54A5}"/>
    <cellStyle name="Comma 2 4 3 5 3 2" xfId="17586" xr:uid="{231618B0-03A3-4648-846D-DC57A74B0226}"/>
    <cellStyle name="Comma 2 4 3 5 3 2 2" xfId="35696" xr:uid="{F278E1C0-6DFA-4EE1-9F23-5A6BF2D4D20D}"/>
    <cellStyle name="Comma 2 4 3 5 3 3" xfId="26643" xr:uid="{A7AFDABD-54ED-4FA6-8B51-ED3385A262CD}"/>
    <cellStyle name="Comma 2 4 3 5 4" xfId="11554" xr:uid="{192B5D48-48F7-43FE-B28F-290C27F856CF}"/>
    <cellStyle name="Comma 2 4 3 5 4 2" xfId="29664" xr:uid="{233EBA74-CD5D-40B6-B39D-38FEC433D7B7}"/>
    <cellStyle name="Comma 2 4 3 5 5" xfId="20611" xr:uid="{5C1A09E9-B71F-4DE8-A352-889B77D83AAD}"/>
    <cellStyle name="Comma 2 4 3 6" xfId="3510" xr:uid="{D71D494C-4409-4316-86D6-81858447D6C3}"/>
    <cellStyle name="Comma 2 4 3 6 2" xfId="12563" xr:uid="{48735815-51C8-4047-911B-4C9952A1047E}"/>
    <cellStyle name="Comma 2 4 3 6 2 2" xfId="30673" xr:uid="{0DC564C5-5B89-47EC-99A9-89EE73E99578}"/>
    <cellStyle name="Comma 2 4 3 6 3" xfId="21620" xr:uid="{27E3349C-047F-4B84-9DE8-D693DBFDC733}"/>
    <cellStyle name="Comma 2 4 3 7" xfId="6524" xr:uid="{96833EF3-47DB-4A9B-8B20-42910E86FA5D}"/>
    <cellStyle name="Comma 2 4 3 7 2" xfId="15577" xr:uid="{B74D9292-BD24-4308-9418-31F01BB9AA9C}"/>
    <cellStyle name="Comma 2 4 3 7 2 2" xfId="33687" xr:uid="{B3739C38-8CED-4A07-A1F9-9A92C019CBA0}"/>
    <cellStyle name="Comma 2 4 3 7 3" xfId="24634" xr:uid="{0129628B-20E2-48F6-A4C9-B60898F227AA}"/>
    <cellStyle name="Comma 2 4 3 8" xfId="9544" xr:uid="{622D2259-A018-4B95-82AF-873CB93D6C48}"/>
    <cellStyle name="Comma 2 4 3 8 2" xfId="27654" xr:uid="{CE7550F4-09D0-4224-B4E9-0130FEE1D832}"/>
    <cellStyle name="Comma 2 4 3 9" xfId="18601" xr:uid="{1F0174B1-4BE7-4123-8D2C-4A33D8E55338}"/>
    <cellStyle name="Comma 2 4 4" xfId="782" xr:uid="{31FB7D68-2582-4F78-9BF1-477F1B876839}"/>
    <cellStyle name="Comma 2 4 4 2" xfId="1786" xr:uid="{D931D756-E800-4FBD-97DB-5F1138FA6D4C}"/>
    <cellStyle name="Comma 2 4 4 2 2" xfId="4865" xr:uid="{D422FFA0-4259-44F2-8A7C-204E4879E0F9}"/>
    <cellStyle name="Comma 2 4 4 2 2 2" xfId="13918" xr:uid="{758952F9-AFA8-4ED6-8FA5-BD839DC9AC36}"/>
    <cellStyle name="Comma 2 4 4 2 2 2 2" xfId="32028" xr:uid="{24FDF426-D1C0-4E10-A968-01D9AC58871E}"/>
    <cellStyle name="Comma 2 4 4 2 2 3" xfId="22975" xr:uid="{030A8C60-7BAE-4179-923F-C8A406C9F120}"/>
    <cellStyle name="Comma 2 4 4 2 3" xfId="7879" xr:uid="{DFAD9ADC-56D4-41C7-8105-220470B24F2A}"/>
    <cellStyle name="Comma 2 4 4 2 3 2" xfId="16932" xr:uid="{366E454D-CDFF-4F47-A1A3-F2FBB207A95E}"/>
    <cellStyle name="Comma 2 4 4 2 3 2 2" xfId="35042" xr:uid="{C643F9CB-C74F-4C41-ACA2-AF03DF329506}"/>
    <cellStyle name="Comma 2 4 4 2 3 3" xfId="25989" xr:uid="{37475A2D-72DE-4CC4-9F85-E9A9863F3D11}"/>
    <cellStyle name="Comma 2 4 4 2 4" xfId="10900" xr:uid="{2234BC99-1DAA-49E8-959F-5DB3840389DB}"/>
    <cellStyle name="Comma 2 4 4 2 4 2" xfId="29010" xr:uid="{089780A3-6E7E-45BA-8387-298F27E35504}"/>
    <cellStyle name="Comma 2 4 4 2 5" xfId="19957" xr:uid="{DA720246-883A-448D-B95A-DC5003B9122A}"/>
    <cellStyle name="Comma 2 4 4 3" xfId="2790" xr:uid="{3563C091-D973-4A43-A667-AFE7C97BADDF}"/>
    <cellStyle name="Comma 2 4 4 3 2" xfId="5869" xr:uid="{5E1DFAC5-D997-4488-A20B-9FCC58AAC39A}"/>
    <cellStyle name="Comma 2 4 4 3 2 2" xfId="14922" xr:uid="{9F9FE25E-8C56-4EB5-BC56-E5CAA2BFBBBE}"/>
    <cellStyle name="Comma 2 4 4 3 2 2 2" xfId="33032" xr:uid="{A277B91A-369C-4F18-81EA-64AC1D3F97AB}"/>
    <cellStyle name="Comma 2 4 4 3 2 3" xfId="23979" xr:uid="{D65FD66C-EF85-4D99-B654-0818C3922B83}"/>
    <cellStyle name="Comma 2 4 4 3 3" xfId="8883" xr:uid="{00411F36-7B0F-4C68-99F6-D865115F590F}"/>
    <cellStyle name="Comma 2 4 4 3 3 2" xfId="17936" xr:uid="{22B44F22-D38E-4436-BA29-73562FC4618E}"/>
    <cellStyle name="Comma 2 4 4 3 3 2 2" xfId="36046" xr:uid="{76FD72A6-8C6C-421E-9A60-9B1116673C9C}"/>
    <cellStyle name="Comma 2 4 4 3 3 3" xfId="26993" xr:uid="{E8A88F6B-D9A9-4800-8882-4D5BFA650AF2}"/>
    <cellStyle name="Comma 2 4 4 3 4" xfId="11904" xr:uid="{52785BD0-A29B-4551-99FF-4FD2B270BEE2}"/>
    <cellStyle name="Comma 2 4 4 3 4 2" xfId="30014" xr:uid="{4D560A6F-9296-48A2-8C50-26425DBEA375}"/>
    <cellStyle name="Comma 2 4 4 3 5" xfId="20961" xr:uid="{D0E26FAA-9A9C-4BC5-A906-BFE16AB91682}"/>
    <cellStyle name="Comma 2 4 4 4" xfId="3861" xr:uid="{190B6A33-AFE6-4068-860E-1FF9788FF46E}"/>
    <cellStyle name="Comma 2 4 4 4 2" xfId="12914" xr:uid="{0AAD567A-07F6-410C-986D-F65EC2C7A55D}"/>
    <cellStyle name="Comma 2 4 4 4 2 2" xfId="31024" xr:uid="{49664D56-9E0A-45F8-8EF0-444398392500}"/>
    <cellStyle name="Comma 2 4 4 4 3" xfId="21971" xr:uid="{1D4088DC-DF48-4A2E-B5EC-784DF48D1A4C}"/>
    <cellStyle name="Comma 2 4 4 5" xfId="6875" xr:uid="{E9651FB2-A9BF-4FA2-B6F9-8B3F2B5EAA23}"/>
    <cellStyle name="Comma 2 4 4 5 2" xfId="15928" xr:uid="{F6931C95-FAE3-4A15-B9B4-24C14B96DB13}"/>
    <cellStyle name="Comma 2 4 4 5 2 2" xfId="34038" xr:uid="{2EE3CC1F-823C-46D5-9491-2E91D4DA1CEE}"/>
    <cellStyle name="Comma 2 4 4 5 3" xfId="24985" xr:uid="{0AEEC9B6-CBC5-4BCF-B8AA-CF85B591384F}"/>
    <cellStyle name="Comma 2 4 4 6" xfId="9896" xr:uid="{9D86D4E9-34E2-422B-8348-809D11B6FFD0}"/>
    <cellStyle name="Comma 2 4 4 6 2" xfId="28006" xr:uid="{6E1CD405-12D7-4A89-A382-B89CE93FC139}"/>
    <cellStyle name="Comma 2 4 4 7" xfId="18953" xr:uid="{D62F8561-F347-4C5D-A859-AC25F4C800EB}"/>
    <cellStyle name="Comma 2 4 5" xfId="783" xr:uid="{977B37AC-F765-41E3-BADF-08B889331589}"/>
    <cellStyle name="Comma 2 4 5 2" xfId="1787" xr:uid="{D2B0AB00-538B-4468-A510-55225E49366C}"/>
    <cellStyle name="Comma 2 4 5 2 2" xfId="4866" xr:uid="{68943706-7169-4FE2-A8B9-7B63A805267A}"/>
    <cellStyle name="Comma 2 4 5 2 2 2" xfId="13919" xr:uid="{68BF24A4-235A-4A7F-BD5E-BED29BAE4D55}"/>
    <cellStyle name="Comma 2 4 5 2 2 2 2" xfId="32029" xr:uid="{8E36FDE0-63FC-45AD-8B6E-33280DF5EFB5}"/>
    <cellStyle name="Comma 2 4 5 2 2 3" xfId="22976" xr:uid="{61E6619C-FB3D-4B00-AFB8-BCF53835121A}"/>
    <cellStyle name="Comma 2 4 5 2 3" xfId="7880" xr:uid="{D6F30092-B646-4A8D-B71F-CECF1DD348B5}"/>
    <cellStyle name="Comma 2 4 5 2 3 2" xfId="16933" xr:uid="{C4973B66-6BA8-40B8-9194-D5C1EF60F989}"/>
    <cellStyle name="Comma 2 4 5 2 3 2 2" xfId="35043" xr:uid="{6F9D5648-1928-4B35-A37A-D20492813DBA}"/>
    <cellStyle name="Comma 2 4 5 2 3 3" xfId="25990" xr:uid="{08AE2A0F-BCA3-44DF-9950-07B945B5451C}"/>
    <cellStyle name="Comma 2 4 5 2 4" xfId="10901" xr:uid="{5DA25520-CF8B-47B3-BFA5-E129B8A7E8E5}"/>
    <cellStyle name="Comma 2 4 5 2 4 2" xfId="29011" xr:uid="{FFC2AF3C-D92A-41E3-97B8-484866FA5544}"/>
    <cellStyle name="Comma 2 4 5 2 5" xfId="19958" xr:uid="{8B9325B0-E194-486A-AE2D-015FA79FB552}"/>
    <cellStyle name="Comma 2 4 5 3" xfId="2791" xr:uid="{F302C576-4459-46E9-BC40-0CA669875F32}"/>
    <cellStyle name="Comma 2 4 5 3 2" xfId="5870" xr:uid="{39DAF590-0004-4544-9E6E-DE007162635C}"/>
    <cellStyle name="Comma 2 4 5 3 2 2" xfId="14923" xr:uid="{4DF3098A-8064-4D49-8710-EA95630831FE}"/>
    <cellStyle name="Comma 2 4 5 3 2 2 2" xfId="33033" xr:uid="{3DE168B5-AFFD-4F94-BD95-BC8A856B0999}"/>
    <cellStyle name="Comma 2 4 5 3 2 3" xfId="23980" xr:uid="{2240871F-C6D4-4C92-8DBD-5B2C88432D8E}"/>
    <cellStyle name="Comma 2 4 5 3 3" xfId="8884" xr:uid="{136D491F-1BEE-49E1-9CC0-DC918C3D361B}"/>
    <cellStyle name="Comma 2 4 5 3 3 2" xfId="17937" xr:uid="{4F424D3B-6124-422F-8EEB-66A8AE0A9593}"/>
    <cellStyle name="Comma 2 4 5 3 3 2 2" xfId="36047" xr:uid="{9681E6AF-CF1B-4551-9D5B-D7330F98813C}"/>
    <cellStyle name="Comma 2 4 5 3 3 3" xfId="26994" xr:uid="{58FC5B47-408F-4868-A2F6-69EC9EA6B412}"/>
    <cellStyle name="Comma 2 4 5 3 4" xfId="11905" xr:uid="{52BF622C-3B75-46E9-9296-64703F90A467}"/>
    <cellStyle name="Comma 2 4 5 3 4 2" xfId="30015" xr:uid="{2BC0827F-9A64-4E0D-8009-664626CB2278}"/>
    <cellStyle name="Comma 2 4 5 3 5" xfId="20962" xr:uid="{E8BD94ED-1B6A-403B-9B67-896DD0884D1F}"/>
    <cellStyle name="Comma 2 4 5 4" xfId="3862" xr:uid="{4123B47C-259A-4216-8F26-A06B44E9EB6A}"/>
    <cellStyle name="Comma 2 4 5 4 2" xfId="12915" xr:uid="{915A8135-A2EF-41F5-8039-46813E2814DE}"/>
    <cellStyle name="Comma 2 4 5 4 2 2" xfId="31025" xr:uid="{FA5684E4-F8FA-4DA5-868E-A3C00A1FAC2C}"/>
    <cellStyle name="Comma 2 4 5 4 3" xfId="21972" xr:uid="{6B7DA058-D4E6-4726-93C9-0671AC706312}"/>
    <cellStyle name="Comma 2 4 5 5" xfId="6876" xr:uid="{96EEDFA6-22F5-412F-A488-02C16FC9DD56}"/>
    <cellStyle name="Comma 2 4 5 5 2" xfId="15929" xr:uid="{5B98D2E8-C075-4A3C-A61F-426325FD65B6}"/>
    <cellStyle name="Comma 2 4 5 5 2 2" xfId="34039" xr:uid="{DDE484AD-8F35-42E7-AEC6-00CF55490DC6}"/>
    <cellStyle name="Comma 2 4 5 5 3" xfId="24986" xr:uid="{6691464C-E88C-4A1D-86D4-9962D6C85568}"/>
    <cellStyle name="Comma 2 4 5 6" xfId="9897" xr:uid="{5A9085D1-BF2F-42F9-B328-B9EA5CD40AEC}"/>
    <cellStyle name="Comma 2 4 5 6 2" xfId="28007" xr:uid="{611862B0-583C-4F69-9ECD-405820D3C50F}"/>
    <cellStyle name="Comma 2 4 5 7" xfId="18954" xr:uid="{69C3BCD6-9DA7-4F0B-9087-0FB625151200}"/>
    <cellStyle name="Comma 2 4 6" xfId="1265" xr:uid="{FE56DAA6-5EB5-4248-BF22-2B27FE954030}"/>
    <cellStyle name="Comma 2 4 6 2" xfId="4344" xr:uid="{E883FC86-2D5F-41E2-AE30-FAD42133F297}"/>
    <cellStyle name="Comma 2 4 6 2 2" xfId="13397" xr:uid="{7B3EC969-43D1-48FA-8AFC-377B243810AC}"/>
    <cellStyle name="Comma 2 4 6 2 2 2" xfId="31507" xr:uid="{92DF4198-ACAB-49A9-96EF-3DFD187950A8}"/>
    <cellStyle name="Comma 2 4 6 2 3" xfId="22454" xr:uid="{FA14C0D8-AD21-479B-AFF6-B813371253AC}"/>
    <cellStyle name="Comma 2 4 6 3" xfId="7358" xr:uid="{7B4728E3-0408-471F-BD07-27B09A038854}"/>
    <cellStyle name="Comma 2 4 6 3 2" xfId="16411" xr:uid="{AD12E431-4055-41A6-AFD1-15C9FCE663E3}"/>
    <cellStyle name="Comma 2 4 6 3 2 2" xfId="34521" xr:uid="{51CA65CF-DA3A-4E27-B591-A246D7140D17}"/>
    <cellStyle name="Comma 2 4 6 3 3" xfId="25468" xr:uid="{2B462CAE-57DF-40B9-A33C-360BE9322BC4}"/>
    <cellStyle name="Comma 2 4 6 4" xfId="10379" xr:uid="{CF3A3AB1-1D54-4816-8A8C-2D2777B7D2F4}"/>
    <cellStyle name="Comma 2 4 6 4 2" xfId="28489" xr:uid="{1F260642-F649-4993-A6E7-8D49CF4F4F11}"/>
    <cellStyle name="Comma 2 4 6 5" xfId="19436" xr:uid="{4310FC57-19C1-4B60-89E2-68BABC096C98}"/>
    <cellStyle name="Comma 2 4 7" xfId="2269" xr:uid="{83381A3B-AEA0-49EB-A7CA-12EBC847BBF0}"/>
    <cellStyle name="Comma 2 4 7 2" xfId="5348" xr:uid="{89ECB944-5A95-4BF8-ABBD-2F6B66B61DB6}"/>
    <cellStyle name="Comma 2 4 7 2 2" xfId="14401" xr:uid="{3280E29F-0593-47B5-92A7-2B18FD09BD5C}"/>
    <cellStyle name="Comma 2 4 7 2 2 2" xfId="32511" xr:uid="{B35C837D-88C4-4E0F-83A6-A556584C8B94}"/>
    <cellStyle name="Comma 2 4 7 2 3" xfId="23458" xr:uid="{69E67BA7-4268-493A-AA7D-35F2BA1DF32A}"/>
    <cellStyle name="Comma 2 4 7 3" xfId="8362" xr:uid="{AE9EEBA0-B857-4C5C-BF33-413FAF25B314}"/>
    <cellStyle name="Comma 2 4 7 3 2" xfId="17415" xr:uid="{D6134E50-400B-4286-904F-A96E85611EF8}"/>
    <cellStyle name="Comma 2 4 7 3 2 2" xfId="35525" xr:uid="{1F2D9B8E-14C9-4DF0-B33B-7786FCC1AFBD}"/>
    <cellStyle name="Comma 2 4 7 3 3" xfId="26472" xr:uid="{2C44CF36-FB32-40EA-A16E-DC7B35F269B2}"/>
    <cellStyle name="Comma 2 4 7 4" xfId="11383" xr:uid="{FC1AE081-F11F-4707-AE59-61B2FCE4D454}"/>
    <cellStyle name="Comma 2 4 7 4 2" xfId="29493" xr:uid="{B97FE3A4-0DC1-4E30-ACCA-2DAE134000A8}"/>
    <cellStyle name="Comma 2 4 7 5" xfId="20440" xr:uid="{C3785454-0C2E-4440-91ED-5C0B860DD572}"/>
    <cellStyle name="Comma 2 4 8" xfId="3338" xr:uid="{208C802F-9575-490B-9DEA-32AAEC99CF6B}"/>
    <cellStyle name="Comma 2 4 8 2" xfId="12391" xr:uid="{D336E952-4E49-4395-9689-BF2F0C118EA1}"/>
    <cellStyle name="Comma 2 4 8 2 2" xfId="30501" xr:uid="{80D005B7-6F3A-4812-9A97-0EFC45855A02}"/>
    <cellStyle name="Comma 2 4 8 3" xfId="21448" xr:uid="{A05EAC22-34E6-411C-9B1D-6348A3B7FC93}"/>
    <cellStyle name="Comma 2 4 9" xfId="6352" xr:uid="{427F3B7F-27FA-42CF-BE2C-F22BDED160F5}"/>
    <cellStyle name="Comma 2 4 9 2" xfId="15405" xr:uid="{1BEE13E7-1689-4EE1-BA53-ED4D16D12E3F}"/>
    <cellStyle name="Comma 2 4 9 2 2" xfId="33515" xr:uid="{83D9B9E5-4AB7-4AA3-B061-28CC95F215A5}"/>
    <cellStyle name="Comma 2 4 9 3" xfId="24462" xr:uid="{E50D742C-259E-4044-A5C3-F4F90C58C67A}"/>
    <cellStyle name="Comma 2 5" xfId="116" xr:uid="{BA0AF8D1-1AA1-4B08-8983-10C0CCD68C51}"/>
    <cellStyle name="Comma 2 5 10" xfId="18445" xr:uid="{EC75ADAF-F6E3-4273-9A4D-5F7FC1ED4C74}"/>
    <cellStyle name="Comma 2 5 2" xfId="443" xr:uid="{08289665-A2D3-4ED5-8B43-1C495043269A}"/>
    <cellStyle name="Comma 2 5 2 2" xfId="784" xr:uid="{B81B2C8C-0545-46F4-92D9-4184FA7C346E}"/>
    <cellStyle name="Comma 2 5 2 2 2" xfId="1788" xr:uid="{87CC1A90-22E1-47CD-9F28-D4AF67E2AF61}"/>
    <cellStyle name="Comma 2 5 2 2 2 2" xfId="4867" xr:uid="{9473FE8E-7052-40D4-B8D5-41CF6AA202E9}"/>
    <cellStyle name="Comma 2 5 2 2 2 2 2" xfId="13920" xr:uid="{70B27F7D-3123-49FA-8BE5-E368A284A796}"/>
    <cellStyle name="Comma 2 5 2 2 2 2 2 2" xfId="32030" xr:uid="{842AA059-7560-4215-9751-F24EC6858190}"/>
    <cellStyle name="Comma 2 5 2 2 2 2 3" xfId="22977" xr:uid="{EB4678D4-864F-45D5-954B-26F4A8F8E5F1}"/>
    <cellStyle name="Comma 2 5 2 2 2 3" xfId="7881" xr:uid="{71ADD7B6-F603-49E8-A41C-F882A56769EC}"/>
    <cellStyle name="Comma 2 5 2 2 2 3 2" xfId="16934" xr:uid="{EF315A66-92A5-487D-ACD4-70CACDAD507E}"/>
    <cellStyle name="Comma 2 5 2 2 2 3 2 2" xfId="35044" xr:uid="{F19D385F-8442-46B1-8A7A-891ADAE0ED1D}"/>
    <cellStyle name="Comma 2 5 2 2 2 3 3" xfId="25991" xr:uid="{96ABAE31-C1C2-4EEF-86CC-B7D233273E82}"/>
    <cellStyle name="Comma 2 5 2 2 2 4" xfId="10902" xr:uid="{8364B736-D31C-48B1-A5BA-7FDA3531E2EC}"/>
    <cellStyle name="Comma 2 5 2 2 2 4 2" xfId="29012" xr:uid="{0A7E32CB-9420-4B23-A03D-F3F319D54DC0}"/>
    <cellStyle name="Comma 2 5 2 2 2 5" xfId="19959" xr:uid="{89C373FC-52EC-42F3-9B56-B07CF9FC0DBC}"/>
    <cellStyle name="Comma 2 5 2 2 3" xfId="2792" xr:uid="{B52E49FE-6CCA-46E2-88E9-5C17A5AC0308}"/>
    <cellStyle name="Comma 2 5 2 2 3 2" xfId="5871" xr:uid="{04D0145B-8CBC-45D2-AFB8-3A152D263580}"/>
    <cellStyle name="Comma 2 5 2 2 3 2 2" xfId="14924" xr:uid="{2E92F8B7-1C7B-4383-8176-D54A124DAF81}"/>
    <cellStyle name="Comma 2 5 2 2 3 2 2 2" xfId="33034" xr:uid="{132E9107-0A88-4292-ACE9-9B96C6DC947B}"/>
    <cellStyle name="Comma 2 5 2 2 3 2 3" xfId="23981" xr:uid="{4AF34108-1D9E-44DB-9141-FAFF221F5BFE}"/>
    <cellStyle name="Comma 2 5 2 2 3 3" xfId="8885" xr:uid="{D672AA8B-8906-4075-B916-29B61E850346}"/>
    <cellStyle name="Comma 2 5 2 2 3 3 2" xfId="17938" xr:uid="{1A692116-A4E9-4024-ACBF-52209DF3B48D}"/>
    <cellStyle name="Comma 2 5 2 2 3 3 2 2" xfId="36048" xr:uid="{639B8414-6079-4630-8075-4681D997F8E9}"/>
    <cellStyle name="Comma 2 5 2 2 3 3 3" xfId="26995" xr:uid="{71679FF3-793F-4D99-938B-271F0B8928C0}"/>
    <cellStyle name="Comma 2 5 2 2 3 4" xfId="11906" xr:uid="{67DB61F5-D509-4660-BB59-70A65449510C}"/>
    <cellStyle name="Comma 2 5 2 2 3 4 2" xfId="30016" xr:uid="{0E4324F3-E90E-4ABA-AB53-31388866AB41}"/>
    <cellStyle name="Comma 2 5 2 2 3 5" xfId="20963" xr:uid="{908E5A92-0ABC-498F-963E-38934B60493B}"/>
    <cellStyle name="Comma 2 5 2 2 4" xfId="3863" xr:uid="{876E01A3-5C22-4E3C-98A1-F0C76DC42444}"/>
    <cellStyle name="Comma 2 5 2 2 4 2" xfId="12916" xr:uid="{2A1E1870-E376-484A-8EED-AC26CE21F1E2}"/>
    <cellStyle name="Comma 2 5 2 2 4 2 2" xfId="31026" xr:uid="{A06F2C20-7CCC-4A40-9C70-882C7056C2DA}"/>
    <cellStyle name="Comma 2 5 2 2 4 3" xfId="21973" xr:uid="{AB195F0E-D764-4826-AAC7-E6BA305F2A6C}"/>
    <cellStyle name="Comma 2 5 2 2 5" xfId="6877" xr:uid="{35C1029E-368A-48C2-934B-A41EA1E5FB37}"/>
    <cellStyle name="Comma 2 5 2 2 5 2" xfId="15930" xr:uid="{6E26417D-7761-4C6F-919B-60630F22F896}"/>
    <cellStyle name="Comma 2 5 2 2 5 2 2" xfId="34040" xr:uid="{1EFF9CE3-2DB5-4B79-98A0-A52C2FACA267}"/>
    <cellStyle name="Comma 2 5 2 2 5 3" xfId="24987" xr:uid="{75E6C708-655B-47F8-AB7A-C4BA7ADAC447}"/>
    <cellStyle name="Comma 2 5 2 2 6" xfId="9898" xr:uid="{3A64E674-5252-4DF0-8AFF-C1606CA0B710}"/>
    <cellStyle name="Comma 2 5 2 2 6 2" xfId="28008" xr:uid="{865CF381-9ED4-4895-B3E9-D8D5A71022E2}"/>
    <cellStyle name="Comma 2 5 2 2 7" xfId="18955" xr:uid="{DD0D0514-A374-4853-8317-43B0E6FB71E0}"/>
    <cellStyle name="Comma 2 5 2 3" xfId="785" xr:uid="{F1F2FAA9-E0B8-42D6-8238-1CC4C4BEB9F3}"/>
    <cellStyle name="Comma 2 5 2 3 2" xfId="1789" xr:uid="{BBA2BB3F-9DA9-4A9C-A0CA-BA570218D4A7}"/>
    <cellStyle name="Comma 2 5 2 3 2 2" xfId="4868" xr:uid="{478D4927-1546-4D79-BBBE-2C3F18C3A35B}"/>
    <cellStyle name="Comma 2 5 2 3 2 2 2" xfId="13921" xr:uid="{D14D5E5F-629A-48FE-870F-0FF683BC387E}"/>
    <cellStyle name="Comma 2 5 2 3 2 2 2 2" xfId="32031" xr:uid="{312F4040-190A-4D62-AA7C-2D5D0BD9220B}"/>
    <cellStyle name="Comma 2 5 2 3 2 2 3" xfId="22978" xr:uid="{8E966A7C-8709-49D2-B33B-1628CDE8C286}"/>
    <cellStyle name="Comma 2 5 2 3 2 3" xfId="7882" xr:uid="{FEEFCB88-099B-48CB-9B46-880384671444}"/>
    <cellStyle name="Comma 2 5 2 3 2 3 2" xfId="16935" xr:uid="{44C532E7-CEA4-4A1B-B8BA-F8C6F63A22FE}"/>
    <cellStyle name="Comma 2 5 2 3 2 3 2 2" xfId="35045" xr:uid="{E12273C1-9E9E-42D6-A395-873E448D4EAB}"/>
    <cellStyle name="Comma 2 5 2 3 2 3 3" xfId="25992" xr:uid="{4996BB3D-906E-4A0B-B658-CF8F542B6F89}"/>
    <cellStyle name="Comma 2 5 2 3 2 4" xfId="10903" xr:uid="{768DE0E6-6B75-44A3-AAF4-C1545C91E4FF}"/>
    <cellStyle name="Comma 2 5 2 3 2 4 2" xfId="29013" xr:uid="{27D4920C-F7A7-427E-9193-AD7227F3AD5A}"/>
    <cellStyle name="Comma 2 5 2 3 2 5" xfId="19960" xr:uid="{DCED143D-CA1C-441E-88F2-D8AA01B1D06D}"/>
    <cellStyle name="Comma 2 5 2 3 3" xfId="2793" xr:uid="{2CEEEA88-CD74-4600-8570-590358FCE25B}"/>
    <cellStyle name="Comma 2 5 2 3 3 2" xfId="5872" xr:uid="{641FC222-20A1-492A-BC1D-7BC4BB7EA69A}"/>
    <cellStyle name="Comma 2 5 2 3 3 2 2" xfId="14925" xr:uid="{690C1260-CAFB-4CE9-8E5B-D9A2E0A6E118}"/>
    <cellStyle name="Comma 2 5 2 3 3 2 2 2" xfId="33035" xr:uid="{9D366DBF-0A7E-4762-BD25-FB56835E941F}"/>
    <cellStyle name="Comma 2 5 2 3 3 2 3" xfId="23982" xr:uid="{FD7EB136-D9DD-498E-80B7-35F2F3073569}"/>
    <cellStyle name="Comma 2 5 2 3 3 3" xfId="8886" xr:uid="{3BD17AC2-F17F-4D4B-8725-B6C59EF4324E}"/>
    <cellStyle name="Comma 2 5 2 3 3 3 2" xfId="17939" xr:uid="{B05631A5-2B63-4FBB-AF8A-4F1F6859835F}"/>
    <cellStyle name="Comma 2 5 2 3 3 3 2 2" xfId="36049" xr:uid="{117A69B7-03BF-487F-B29C-F37C93B30381}"/>
    <cellStyle name="Comma 2 5 2 3 3 3 3" xfId="26996" xr:uid="{11167882-873E-462B-89F1-B929413CCDBA}"/>
    <cellStyle name="Comma 2 5 2 3 3 4" xfId="11907" xr:uid="{1DD32F84-C2F4-4999-9AD3-3B6300F5713E}"/>
    <cellStyle name="Comma 2 5 2 3 3 4 2" xfId="30017" xr:uid="{33A8BD2C-97AD-40F8-A270-52E30542AB51}"/>
    <cellStyle name="Comma 2 5 2 3 3 5" xfId="20964" xr:uid="{D0E13804-360C-4646-81A9-B67559C482EE}"/>
    <cellStyle name="Comma 2 5 2 3 4" xfId="3864" xr:uid="{0BE21B56-D48C-4BC1-AC7E-13E2FC2CF403}"/>
    <cellStyle name="Comma 2 5 2 3 4 2" xfId="12917" xr:uid="{AED94A70-5C46-4C47-92FA-695AF8676DB0}"/>
    <cellStyle name="Comma 2 5 2 3 4 2 2" xfId="31027" xr:uid="{F67A40A1-85AA-41D5-A0D2-2F3FDC469994}"/>
    <cellStyle name="Comma 2 5 2 3 4 3" xfId="21974" xr:uid="{6DBBA65C-6EEF-4FFA-A331-10EC70F35BC2}"/>
    <cellStyle name="Comma 2 5 2 3 5" xfId="6878" xr:uid="{AFFFF237-A424-4979-AB18-78987884D64C}"/>
    <cellStyle name="Comma 2 5 2 3 5 2" xfId="15931" xr:uid="{5D4D9A03-4DEF-46B7-828C-2DE289DBD744}"/>
    <cellStyle name="Comma 2 5 2 3 5 2 2" xfId="34041" xr:uid="{FD9FC27E-6F44-4943-B917-FAAAB577CBA0}"/>
    <cellStyle name="Comma 2 5 2 3 5 3" xfId="24988" xr:uid="{CE05067D-7222-46DF-A4E0-925847B2DC8E}"/>
    <cellStyle name="Comma 2 5 2 3 6" xfId="9899" xr:uid="{0B586281-FB43-4EB4-9FB9-E2F3A68379C8}"/>
    <cellStyle name="Comma 2 5 2 3 6 2" xfId="28009" xr:uid="{2F2BF089-5BFF-47B0-8C48-58BACAEBF3C8}"/>
    <cellStyle name="Comma 2 5 2 3 7" xfId="18956" xr:uid="{B52B677C-953E-4AB8-88AE-2C5385746455}"/>
    <cellStyle name="Comma 2 5 2 4" xfId="1452" xr:uid="{34EBEDB4-6231-420F-B1CD-025D1BDFFD50}"/>
    <cellStyle name="Comma 2 5 2 4 2" xfId="4531" xr:uid="{8F8F0AB0-F32B-422B-A045-ADC8269BA32D}"/>
    <cellStyle name="Comma 2 5 2 4 2 2" xfId="13584" xr:uid="{5008C2E3-3FA7-416A-96B9-4A9B47BB7CA4}"/>
    <cellStyle name="Comma 2 5 2 4 2 2 2" xfId="31694" xr:uid="{ABA9A08C-1302-4017-BC82-80C55537662C}"/>
    <cellStyle name="Comma 2 5 2 4 2 3" xfId="22641" xr:uid="{E9468E4F-8151-467D-90FD-C0C3B1D52A5D}"/>
    <cellStyle name="Comma 2 5 2 4 3" xfId="7545" xr:uid="{3599D5EA-4A0A-4FCF-9D4C-EDAF47211F5A}"/>
    <cellStyle name="Comma 2 5 2 4 3 2" xfId="16598" xr:uid="{55EC1C79-86CA-4221-9C4E-5DDCD7850928}"/>
    <cellStyle name="Comma 2 5 2 4 3 2 2" xfId="34708" xr:uid="{E19D44DC-AE13-41D1-BF9B-DCC954D54282}"/>
    <cellStyle name="Comma 2 5 2 4 3 3" xfId="25655" xr:uid="{4150D2E5-7308-4515-8E94-01F5168D73F7}"/>
    <cellStyle name="Comma 2 5 2 4 4" xfId="10566" xr:uid="{6BFF0F31-29FC-4149-89DC-7AEF2824D06D}"/>
    <cellStyle name="Comma 2 5 2 4 4 2" xfId="28676" xr:uid="{82BE651C-1474-4CFD-854D-EBAA78210386}"/>
    <cellStyle name="Comma 2 5 2 4 5" xfId="19623" xr:uid="{C269B6B8-1E4E-4055-8D41-ADEBA94EE33B}"/>
    <cellStyle name="Comma 2 5 2 5" xfId="2456" xr:uid="{70EB648B-595C-4EAE-B169-1BC66CA6ED3A}"/>
    <cellStyle name="Comma 2 5 2 5 2" xfId="5535" xr:uid="{86A6851C-E7D6-4487-A660-E446FB764E35}"/>
    <cellStyle name="Comma 2 5 2 5 2 2" xfId="14588" xr:uid="{0E016BC4-500F-4058-BAB6-9FB8C2DDE314}"/>
    <cellStyle name="Comma 2 5 2 5 2 2 2" xfId="32698" xr:uid="{5B6B2F8A-254D-44F3-9D59-AA1315FAA30D}"/>
    <cellStyle name="Comma 2 5 2 5 2 3" xfId="23645" xr:uid="{DF52C3A7-4981-41DA-99CA-20B495C8C7D9}"/>
    <cellStyle name="Comma 2 5 2 5 3" xfId="8549" xr:uid="{AE6B7EC6-543F-4802-8388-DA8EDFAF5E52}"/>
    <cellStyle name="Comma 2 5 2 5 3 2" xfId="17602" xr:uid="{7F55A968-1A0B-4097-9D9A-EBF44347DEF2}"/>
    <cellStyle name="Comma 2 5 2 5 3 2 2" xfId="35712" xr:uid="{F2FF22FD-A016-4C9A-8BB3-6E419FF34758}"/>
    <cellStyle name="Comma 2 5 2 5 3 3" xfId="26659" xr:uid="{B90BC32B-1261-4C61-B715-B00AD228485A}"/>
    <cellStyle name="Comma 2 5 2 5 4" xfId="11570" xr:uid="{AFF6DF40-B8C8-4FCD-96AF-A6E18C405C55}"/>
    <cellStyle name="Comma 2 5 2 5 4 2" xfId="29680" xr:uid="{9C878CCD-594A-4839-8DCB-743835B2F0E3}"/>
    <cellStyle name="Comma 2 5 2 5 5" xfId="20627" xr:uid="{BA597487-89F2-4512-B7EF-F7AFBA59889D}"/>
    <cellStyle name="Comma 2 5 2 6" xfId="3526" xr:uid="{909532E3-9C18-4A61-A76B-62A0802D70BF}"/>
    <cellStyle name="Comma 2 5 2 6 2" xfId="12579" xr:uid="{4FE2FA53-C103-4ECA-BF86-F3B6F84DF530}"/>
    <cellStyle name="Comma 2 5 2 6 2 2" xfId="30689" xr:uid="{D2B9371B-19CA-4448-B9A5-5EE3BC956E45}"/>
    <cellStyle name="Comma 2 5 2 6 3" xfId="21636" xr:uid="{987A2FA1-186B-4FB8-9FF0-21CDF817B665}"/>
    <cellStyle name="Comma 2 5 2 7" xfId="6540" xr:uid="{7854B724-8B0E-4836-B84B-9DD9100359F3}"/>
    <cellStyle name="Comma 2 5 2 7 2" xfId="15593" xr:uid="{9E2135B0-FD49-487C-A81A-34ED1D77241A}"/>
    <cellStyle name="Comma 2 5 2 7 2 2" xfId="33703" xr:uid="{0A2ABDA2-A642-482C-824A-4E85D3B038EA}"/>
    <cellStyle name="Comma 2 5 2 7 3" xfId="24650" xr:uid="{278343B5-84C4-4EDD-A3C7-E96D5604BECE}"/>
    <cellStyle name="Comma 2 5 2 8" xfId="9560" xr:uid="{5CEFBA47-8771-4D50-A197-86F158906565}"/>
    <cellStyle name="Comma 2 5 2 8 2" xfId="27670" xr:uid="{B2330025-88F8-4401-8E9A-18CC5EB1A540}"/>
    <cellStyle name="Comma 2 5 2 9" xfId="18617" xr:uid="{7050B1D8-A82B-4F68-9590-1C5AD1521744}"/>
    <cellStyle name="Comma 2 5 3" xfId="786" xr:uid="{D9365B82-01EA-4349-8D85-478850800C06}"/>
    <cellStyle name="Comma 2 5 3 2" xfId="1790" xr:uid="{11908E1D-55D3-4B1A-ACF5-4CD88E10C68B}"/>
    <cellStyle name="Comma 2 5 3 2 2" xfId="4869" xr:uid="{3D275DCC-C578-4435-A750-D885D1AD17B4}"/>
    <cellStyle name="Comma 2 5 3 2 2 2" xfId="13922" xr:uid="{5372123D-325D-4CE1-A7A4-5E34A930BF12}"/>
    <cellStyle name="Comma 2 5 3 2 2 2 2" xfId="32032" xr:uid="{5947DBEC-9E96-4F5C-BB9E-11CD5DE70E18}"/>
    <cellStyle name="Comma 2 5 3 2 2 3" xfId="22979" xr:uid="{360B95FC-28C8-45A5-BB15-55429B0E6EAE}"/>
    <cellStyle name="Comma 2 5 3 2 3" xfId="7883" xr:uid="{9D659721-9E2C-43EA-A248-B0B071F88178}"/>
    <cellStyle name="Comma 2 5 3 2 3 2" xfId="16936" xr:uid="{E1C148B8-CD97-46D7-BF25-767BB610AD27}"/>
    <cellStyle name="Comma 2 5 3 2 3 2 2" xfId="35046" xr:uid="{96F22CD2-F5D7-40A9-BC38-591595AB4FFF}"/>
    <cellStyle name="Comma 2 5 3 2 3 3" xfId="25993" xr:uid="{98BACAB2-862E-4FFE-A693-0502554EBB7A}"/>
    <cellStyle name="Comma 2 5 3 2 4" xfId="10904" xr:uid="{C633FF95-5AA3-4FE6-A668-9A7F332C95E9}"/>
    <cellStyle name="Comma 2 5 3 2 4 2" xfId="29014" xr:uid="{FECC43E3-7FFA-4DE3-BF11-4C6AFC738679}"/>
    <cellStyle name="Comma 2 5 3 2 5" xfId="19961" xr:uid="{A4DD868F-A354-4922-AC1A-4ACA9C96CD6A}"/>
    <cellStyle name="Comma 2 5 3 3" xfId="2794" xr:uid="{C6FFC3E9-C239-4213-BDD1-1C47D06BE506}"/>
    <cellStyle name="Comma 2 5 3 3 2" xfId="5873" xr:uid="{7971284E-CC4D-458D-AE5C-86EB284A5BA6}"/>
    <cellStyle name="Comma 2 5 3 3 2 2" xfId="14926" xr:uid="{59D29457-B3A8-4DD5-8F3E-056EE391EF9B}"/>
    <cellStyle name="Comma 2 5 3 3 2 2 2" xfId="33036" xr:uid="{3C0C8790-151C-4C8E-985C-8B83FF2DE66E}"/>
    <cellStyle name="Comma 2 5 3 3 2 3" xfId="23983" xr:uid="{7A351558-B623-4883-9D40-5492A1A03495}"/>
    <cellStyle name="Comma 2 5 3 3 3" xfId="8887" xr:uid="{1F67FD09-C479-42EB-8600-AF8B20D0C21E}"/>
    <cellStyle name="Comma 2 5 3 3 3 2" xfId="17940" xr:uid="{3B06D8D5-3895-4387-8CB6-49B27376BF3A}"/>
    <cellStyle name="Comma 2 5 3 3 3 2 2" xfId="36050" xr:uid="{ABF3E3C3-D09A-4E7B-90EE-B3B66C806FD7}"/>
    <cellStyle name="Comma 2 5 3 3 3 3" xfId="26997" xr:uid="{3AEA426E-A116-41D2-BE39-F77B5E9E8558}"/>
    <cellStyle name="Comma 2 5 3 3 4" xfId="11908" xr:uid="{86EE5D37-3450-4911-985F-F85538654835}"/>
    <cellStyle name="Comma 2 5 3 3 4 2" xfId="30018" xr:uid="{F5811439-EEBC-4B34-B45E-2DCB84F180D9}"/>
    <cellStyle name="Comma 2 5 3 3 5" xfId="20965" xr:uid="{6A0A2E45-03B5-445A-9579-285C40E07852}"/>
    <cellStyle name="Comma 2 5 3 4" xfId="3865" xr:uid="{7831A9F1-32C3-4043-87D6-75D3003ECC9F}"/>
    <cellStyle name="Comma 2 5 3 4 2" xfId="12918" xr:uid="{3FD5513D-B426-4188-84B0-19FE98D52C69}"/>
    <cellStyle name="Comma 2 5 3 4 2 2" xfId="31028" xr:uid="{0F196FED-4CD5-42D9-8E75-B03D9543DD5C}"/>
    <cellStyle name="Comma 2 5 3 4 3" xfId="21975" xr:uid="{8999AC71-F939-481B-B9E7-0E5DBD05E28D}"/>
    <cellStyle name="Comma 2 5 3 5" xfId="6879" xr:uid="{81388B69-9337-4476-9F8F-32D35FB8CE81}"/>
    <cellStyle name="Comma 2 5 3 5 2" xfId="15932" xr:uid="{D2006521-93BB-4067-AB0C-895E94095630}"/>
    <cellStyle name="Comma 2 5 3 5 2 2" xfId="34042" xr:uid="{1DC10AF5-DA11-4474-A667-ADD990EAC595}"/>
    <cellStyle name="Comma 2 5 3 5 3" xfId="24989" xr:uid="{32392ADF-8FAC-4CBF-ADE4-E426DE8F3010}"/>
    <cellStyle name="Comma 2 5 3 6" xfId="9900" xr:uid="{96A678C1-C8C4-40EE-83EB-0C3172FBE6D1}"/>
    <cellStyle name="Comma 2 5 3 6 2" xfId="28010" xr:uid="{EE792D96-ADBB-43A9-A4B5-B54C78446DF8}"/>
    <cellStyle name="Comma 2 5 3 7" xfId="18957" xr:uid="{E029F8B9-3C53-4D4B-BE8E-7903E8ED6A44}"/>
    <cellStyle name="Comma 2 5 4" xfId="787" xr:uid="{B261576C-9E5A-4BE7-ADAF-16CF23DF46E3}"/>
    <cellStyle name="Comma 2 5 4 2" xfId="1791" xr:uid="{D910E44E-2EE5-4F1D-B2D7-F36F77AC1CA8}"/>
    <cellStyle name="Comma 2 5 4 2 2" xfId="4870" xr:uid="{B913312E-88BA-4BCC-ADD4-E448DB6B380F}"/>
    <cellStyle name="Comma 2 5 4 2 2 2" xfId="13923" xr:uid="{1ADEDE09-7070-485D-9979-B5490F1337B6}"/>
    <cellStyle name="Comma 2 5 4 2 2 2 2" xfId="32033" xr:uid="{0FDAE0BA-2A23-44D4-8E03-F2523CD46A15}"/>
    <cellStyle name="Comma 2 5 4 2 2 3" xfId="22980" xr:uid="{0537C30C-C97F-4265-BD82-6C559C22CBD2}"/>
    <cellStyle name="Comma 2 5 4 2 3" xfId="7884" xr:uid="{D702093B-271E-47E0-8F34-0E4D0647542B}"/>
    <cellStyle name="Comma 2 5 4 2 3 2" xfId="16937" xr:uid="{EDA3CE08-6A77-452F-AFBA-B59050491A89}"/>
    <cellStyle name="Comma 2 5 4 2 3 2 2" xfId="35047" xr:uid="{6E3823A3-A039-44B8-AD7E-DECE19F52524}"/>
    <cellStyle name="Comma 2 5 4 2 3 3" xfId="25994" xr:uid="{906306D9-A1AA-44C0-AC97-F405693F468D}"/>
    <cellStyle name="Comma 2 5 4 2 4" xfId="10905" xr:uid="{9C56D69A-6AA2-4FDC-89C4-B411A44AA36E}"/>
    <cellStyle name="Comma 2 5 4 2 4 2" xfId="29015" xr:uid="{725D4F0F-F94E-401D-B399-3723C134E8EC}"/>
    <cellStyle name="Comma 2 5 4 2 5" xfId="19962" xr:uid="{032A4E4B-D6CB-4E7F-9EAD-7C43758EB441}"/>
    <cellStyle name="Comma 2 5 4 3" xfId="2795" xr:uid="{7739430F-F638-4A6F-B7EF-E174ED68B65A}"/>
    <cellStyle name="Comma 2 5 4 3 2" xfId="5874" xr:uid="{312999C4-C9B2-426A-8251-5A0203E3D7BB}"/>
    <cellStyle name="Comma 2 5 4 3 2 2" xfId="14927" xr:uid="{756CC3B2-C235-40A5-80F6-20E75C9DD7A5}"/>
    <cellStyle name="Comma 2 5 4 3 2 2 2" xfId="33037" xr:uid="{68240AB4-4F9A-4048-9BBB-0D275B1E7B19}"/>
    <cellStyle name="Comma 2 5 4 3 2 3" xfId="23984" xr:uid="{39920D1B-415C-44B2-8087-5D6E46847F66}"/>
    <cellStyle name="Comma 2 5 4 3 3" xfId="8888" xr:uid="{009C45E4-F1B6-4D86-B4C9-AE86536AD3A7}"/>
    <cellStyle name="Comma 2 5 4 3 3 2" xfId="17941" xr:uid="{3E26DC81-644C-4773-9238-59ACA9C9C374}"/>
    <cellStyle name="Comma 2 5 4 3 3 2 2" xfId="36051" xr:uid="{6E64B9FD-780C-42BF-8AE4-B902E23C9A2E}"/>
    <cellStyle name="Comma 2 5 4 3 3 3" xfId="26998" xr:uid="{B2124123-6173-48B7-A3D8-6ACA14A17AD2}"/>
    <cellStyle name="Comma 2 5 4 3 4" xfId="11909" xr:uid="{CA713EB8-A1D6-4D1C-A73E-63AE965D26C0}"/>
    <cellStyle name="Comma 2 5 4 3 4 2" xfId="30019" xr:uid="{89E956A5-C462-4D37-A7B2-EA0FBE9F7EF7}"/>
    <cellStyle name="Comma 2 5 4 3 5" xfId="20966" xr:uid="{23329D14-5410-45E1-A284-D7511FD9E931}"/>
    <cellStyle name="Comma 2 5 4 4" xfId="3866" xr:uid="{8D275AD1-9677-462E-A3A9-050201D7D214}"/>
    <cellStyle name="Comma 2 5 4 4 2" xfId="12919" xr:uid="{489DCC80-1330-4C01-804E-692F7F32B4C1}"/>
    <cellStyle name="Comma 2 5 4 4 2 2" xfId="31029" xr:uid="{493817B9-B474-4F8B-9BD9-BA565EB50289}"/>
    <cellStyle name="Comma 2 5 4 4 3" xfId="21976" xr:uid="{65F11149-BE94-492B-B6E0-EDE0B2A99BBF}"/>
    <cellStyle name="Comma 2 5 4 5" xfId="6880" xr:uid="{56EB905A-C0CB-4E77-8BA1-176440ED5896}"/>
    <cellStyle name="Comma 2 5 4 5 2" xfId="15933" xr:uid="{52258008-8532-4B51-A858-AA161770A97E}"/>
    <cellStyle name="Comma 2 5 4 5 2 2" xfId="34043" xr:uid="{09BBA542-F205-438F-98CC-150D0E7D3713}"/>
    <cellStyle name="Comma 2 5 4 5 3" xfId="24990" xr:uid="{62DCDB05-C652-42B8-8546-9759D25F59BB}"/>
    <cellStyle name="Comma 2 5 4 6" xfId="9901" xr:uid="{354A2552-075F-4534-9DD1-F08690BED6EB}"/>
    <cellStyle name="Comma 2 5 4 6 2" xfId="28011" xr:uid="{029DACE8-B7B5-4D81-9FC4-FC7EAB2928BE}"/>
    <cellStyle name="Comma 2 5 4 7" xfId="18958" xr:uid="{18A2A9A4-096E-49ED-A826-D44501BFF7D0}"/>
    <cellStyle name="Comma 2 5 5" xfId="1281" xr:uid="{84CD0477-CA2F-45E2-B101-DC176B222060}"/>
    <cellStyle name="Comma 2 5 5 2" xfId="4360" xr:uid="{A2D4ECB1-D808-453D-8276-03E5295C71E8}"/>
    <cellStyle name="Comma 2 5 5 2 2" xfId="13413" xr:uid="{0BE6B5E0-8A97-4AD6-B483-97939F2C8D1E}"/>
    <cellStyle name="Comma 2 5 5 2 2 2" xfId="31523" xr:uid="{B0D04E19-9130-4A82-87A2-56A4216C5AAF}"/>
    <cellStyle name="Comma 2 5 5 2 3" xfId="22470" xr:uid="{988337C3-531D-4A4E-98A3-A7A3EB65ACCF}"/>
    <cellStyle name="Comma 2 5 5 3" xfId="7374" xr:uid="{E92C3DD2-E8AD-4648-AEB2-430F94506F80}"/>
    <cellStyle name="Comma 2 5 5 3 2" xfId="16427" xr:uid="{8533E248-FFDB-415A-A010-4D370A6E32C1}"/>
    <cellStyle name="Comma 2 5 5 3 2 2" xfId="34537" xr:uid="{72F5543B-A3BA-42E5-AF15-07454AF2E0FE}"/>
    <cellStyle name="Comma 2 5 5 3 3" xfId="25484" xr:uid="{A049A010-DC31-4729-AD4A-CF2B7A4B4F91}"/>
    <cellStyle name="Comma 2 5 5 4" xfId="10395" xr:uid="{1C636A84-E28D-4C85-9DC7-7AFCF2CB3C22}"/>
    <cellStyle name="Comma 2 5 5 4 2" xfId="28505" xr:uid="{2036587C-FBC1-4604-B63F-FC7F1CECFDEE}"/>
    <cellStyle name="Comma 2 5 5 5" xfId="19452" xr:uid="{8200AB1E-DDFD-43B3-BF24-556DDEDDB556}"/>
    <cellStyle name="Comma 2 5 6" xfId="2285" xr:uid="{592EA949-0FC7-4D07-9A10-241FDD832D44}"/>
    <cellStyle name="Comma 2 5 6 2" xfId="5364" xr:uid="{4DDE298E-77C4-4012-8605-5A2368931B49}"/>
    <cellStyle name="Comma 2 5 6 2 2" xfId="14417" xr:uid="{3E4FD84B-EE68-4CA0-A683-FCE2C7496A4A}"/>
    <cellStyle name="Comma 2 5 6 2 2 2" xfId="32527" xr:uid="{E32890BD-2DA1-4373-8833-42F13FFC23F6}"/>
    <cellStyle name="Comma 2 5 6 2 3" xfId="23474" xr:uid="{B1FCF574-AB33-4F6E-A561-058D2679F4B0}"/>
    <cellStyle name="Comma 2 5 6 3" xfId="8378" xr:uid="{D7A1585B-F7B4-4851-BEE2-9E36324C1AE2}"/>
    <cellStyle name="Comma 2 5 6 3 2" xfId="17431" xr:uid="{9D323069-E3A3-4377-8A45-FE3F85951400}"/>
    <cellStyle name="Comma 2 5 6 3 2 2" xfId="35541" xr:uid="{047B0C08-9A41-416D-BB92-CF3B54F406BA}"/>
    <cellStyle name="Comma 2 5 6 3 3" xfId="26488" xr:uid="{1AEB7443-C168-444A-B90D-463D46919B58}"/>
    <cellStyle name="Comma 2 5 6 4" xfId="11399" xr:uid="{623D2E62-F7E9-4ACC-91CD-6D2EC9AC4615}"/>
    <cellStyle name="Comma 2 5 6 4 2" xfId="29509" xr:uid="{75234BDE-C537-4164-BF86-A1ED643C8ADA}"/>
    <cellStyle name="Comma 2 5 6 5" xfId="20456" xr:uid="{A022C8D7-3E43-456D-8507-B20041B9D844}"/>
    <cellStyle name="Comma 2 5 7" xfId="3354" xr:uid="{9E54FB25-9174-4CC6-A05C-992537A31BA8}"/>
    <cellStyle name="Comma 2 5 7 2" xfId="12407" xr:uid="{DE62E6CD-0F60-4F74-9BB0-5539394BAFC9}"/>
    <cellStyle name="Comma 2 5 7 2 2" xfId="30517" xr:uid="{C8CB6C46-9032-4BA7-A9FC-89D71137F606}"/>
    <cellStyle name="Comma 2 5 7 3" xfId="21464" xr:uid="{08FC3569-6850-4056-AFE4-CA497AF1AEA8}"/>
    <cellStyle name="Comma 2 5 8" xfId="6368" xr:uid="{3EC41483-3E35-43E9-8383-F9155A525BF3}"/>
    <cellStyle name="Comma 2 5 8 2" xfId="15421" xr:uid="{F40E5DF2-0D6F-4D0B-85B2-3E4E289B86C1}"/>
    <cellStyle name="Comma 2 5 8 2 2" xfId="33531" xr:uid="{D77228F3-9205-4621-AFAB-9FD67352E695}"/>
    <cellStyle name="Comma 2 5 8 3" xfId="24478" xr:uid="{E99182C4-8877-4234-970F-E40DD206C85A}"/>
    <cellStyle name="Comma 2 5 9" xfId="9388" xr:uid="{1852DCD2-C780-4E32-9555-1D83600F517B}"/>
    <cellStyle name="Comma 2 5 9 2" xfId="27498" xr:uid="{D80D49E5-0D4F-403E-A5AB-C7A34BA21908}"/>
    <cellStyle name="Comma 2 6" xfId="80" xr:uid="{C3BFECF5-F475-474C-9E9E-1392293FA3B0}"/>
    <cellStyle name="Comma 2 6 10" xfId="18413" xr:uid="{B08DCB67-6AA4-4392-A172-FDE644754080}"/>
    <cellStyle name="Comma 2 6 2" xfId="410" xr:uid="{60232381-9079-456F-8F61-128F37775726}"/>
    <cellStyle name="Comma 2 6 2 2" xfId="788" xr:uid="{45EB35E9-9B38-4B1C-8447-F8BE1B16685B}"/>
    <cellStyle name="Comma 2 6 2 2 2" xfId="1792" xr:uid="{50EF8AA4-CE7C-44F2-AC79-9A0290CE4FFE}"/>
    <cellStyle name="Comma 2 6 2 2 2 2" xfId="4871" xr:uid="{8FA5378B-2687-42B3-89C3-61E8FF8DEA26}"/>
    <cellStyle name="Comma 2 6 2 2 2 2 2" xfId="13924" xr:uid="{20274841-1582-4C2E-A04E-75644F752524}"/>
    <cellStyle name="Comma 2 6 2 2 2 2 2 2" xfId="32034" xr:uid="{13B6D504-4894-4E95-8AFF-ECD38E8733BD}"/>
    <cellStyle name="Comma 2 6 2 2 2 2 3" xfId="22981" xr:uid="{63A142D7-A982-462D-AA89-E72C16BB0D68}"/>
    <cellStyle name="Comma 2 6 2 2 2 3" xfId="7885" xr:uid="{E7D487D3-1CD8-4E37-91B3-B5DF34704652}"/>
    <cellStyle name="Comma 2 6 2 2 2 3 2" xfId="16938" xr:uid="{2EA37814-62DF-4017-A003-E1349ED6BB0F}"/>
    <cellStyle name="Comma 2 6 2 2 2 3 2 2" xfId="35048" xr:uid="{3630081A-276D-48C2-BFC8-CBD89236C965}"/>
    <cellStyle name="Comma 2 6 2 2 2 3 3" xfId="25995" xr:uid="{6F52D5CC-8F28-4BC0-8A43-A35175C4D6FB}"/>
    <cellStyle name="Comma 2 6 2 2 2 4" xfId="10906" xr:uid="{9A6614AD-C484-4393-AD9C-600D01EEE948}"/>
    <cellStyle name="Comma 2 6 2 2 2 4 2" xfId="29016" xr:uid="{358D2C09-FDF9-40C9-B341-E484FDF73722}"/>
    <cellStyle name="Comma 2 6 2 2 2 5" xfId="19963" xr:uid="{65027E90-648A-4CCB-8048-8754B24461BA}"/>
    <cellStyle name="Comma 2 6 2 2 3" xfId="2796" xr:uid="{72F76D09-4114-4B49-B75B-CA2A566C6CE3}"/>
    <cellStyle name="Comma 2 6 2 2 3 2" xfId="5875" xr:uid="{6779D65D-3058-4EEA-AB4B-E4E8C34D2E6A}"/>
    <cellStyle name="Comma 2 6 2 2 3 2 2" xfId="14928" xr:uid="{42BB686B-15AB-447A-81BC-C6419B708E42}"/>
    <cellStyle name="Comma 2 6 2 2 3 2 2 2" xfId="33038" xr:uid="{5ABF200C-0C59-4384-86F0-73C478BAEB83}"/>
    <cellStyle name="Comma 2 6 2 2 3 2 3" xfId="23985" xr:uid="{5014447D-E6E4-4370-8ABB-FE4CC811CB97}"/>
    <cellStyle name="Comma 2 6 2 2 3 3" xfId="8889" xr:uid="{9BF96715-42B5-4C17-A89A-EC03DA220642}"/>
    <cellStyle name="Comma 2 6 2 2 3 3 2" xfId="17942" xr:uid="{6A688AD1-2BAC-49CE-83F2-6D4F969B6830}"/>
    <cellStyle name="Comma 2 6 2 2 3 3 2 2" xfId="36052" xr:uid="{74FA7AAA-862E-409E-ACE8-C2AEB9D63DFE}"/>
    <cellStyle name="Comma 2 6 2 2 3 3 3" xfId="26999" xr:uid="{91D4A8AA-92C8-4389-BCE5-D50A923716E6}"/>
    <cellStyle name="Comma 2 6 2 2 3 4" xfId="11910" xr:uid="{5EA2A985-D03C-41D5-B8B0-CB573E31970A}"/>
    <cellStyle name="Comma 2 6 2 2 3 4 2" xfId="30020" xr:uid="{DC7DD3DD-CA53-494C-B95F-909BED0EC791}"/>
    <cellStyle name="Comma 2 6 2 2 3 5" xfId="20967" xr:uid="{10300881-00E4-44EF-8D89-DA9C5E3AB977}"/>
    <cellStyle name="Comma 2 6 2 2 4" xfId="3867" xr:uid="{4EC44E7F-86C3-4581-A78C-A1FE2205E49E}"/>
    <cellStyle name="Comma 2 6 2 2 4 2" xfId="12920" xr:uid="{A13F86F3-B165-4F3D-8C06-31B784DDECD1}"/>
    <cellStyle name="Comma 2 6 2 2 4 2 2" xfId="31030" xr:uid="{A1061756-EA0A-4389-A32A-867CAAA88974}"/>
    <cellStyle name="Comma 2 6 2 2 4 3" xfId="21977" xr:uid="{C5306FCF-A94E-458C-A909-4E63A1345845}"/>
    <cellStyle name="Comma 2 6 2 2 5" xfId="6881" xr:uid="{6A4CE5F2-ED9D-4A89-959E-6982A9BEC6AE}"/>
    <cellStyle name="Comma 2 6 2 2 5 2" xfId="15934" xr:uid="{6FB169EF-A067-48C4-9556-B9DB662C855F}"/>
    <cellStyle name="Comma 2 6 2 2 5 2 2" xfId="34044" xr:uid="{C4BA0F3D-1497-482C-8268-5D5B4E040474}"/>
    <cellStyle name="Comma 2 6 2 2 5 3" xfId="24991" xr:uid="{D8623815-B936-42EF-A254-EC63DCA3D789}"/>
    <cellStyle name="Comma 2 6 2 2 6" xfId="9902" xr:uid="{85C6BF46-7584-4FC5-A298-5F74CAFDF9C0}"/>
    <cellStyle name="Comma 2 6 2 2 6 2" xfId="28012" xr:uid="{7A9EC076-775F-4C6C-A9D4-98ED8F17559A}"/>
    <cellStyle name="Comma 2 6 2 2 7" xfId="18959" xr:uid="{339C0B70-3D99-4AF3-8DD4-F7086F679CF5}"/>
    <cellStyle name="Comma 2 6 2 3" xfId="789" xr:uid="{E980AB7E-7C95-458A-A855-4C168669D328}"/>
    <cellStyle name="Comma 2 6 2 3 2" xfId="1793" xr:uid="{D8F9A599-7F3D-4484-9F3B-4285EB2FC6B0}"/>
    <cellStyle name="Comma 2 6 2 3 2 2" xfId="4872" xr:uid="{D820C1A1-10ED-44D0-9C49-8C7B032E5894}"/>
    <cellStyle name="Comma 2 6 2 3 2 2 2" xfId="13925" xr:uid="{433B8804-413B-40C2-9F21-B42DE20FC137}"/>
    <cellStyle name="Comma 2 6 2 3 2 2 2 2" xfId="32035" xr:uid="{BD51D643-764E-488B-BBCD-29EAFFAEE5FB}"/>
    <cellStyle name="Comma 2 6 2 3 2 2 3" xfId="22982" xr:uid="{89A28348-9A10-4A48-BCF2-4D31E1C9EFF9}"/>
    <cellStyle name="Comma 2 6 2 3 2 3" xfId="7886" xr:uid="{85825071-933E-492A-B309-63757F639741}"/>
    <cellStyle name="Comma 2 6 2 3 2 3 2" xfId="16939" xr:uid="{C312A78C-200F-4BEF-A554-12D6061D8CE9}"/>
    <cellStyle name="Comma 2 6 2 3 2 3 2 2" xfId="35049" xr:uid="{AD3D547B-D190-4C2C-AAE6-54AF0D5281ED}"/>
    <cellStyle name="Comma 2 6 2 3 2 3 3" xfId="25996" xr:uid="{B13CAD46-6A08-4832-A12F-0C8B8BDC8FC1}"/>
    <cellStyle name="Comma 2 6 2 3 2 4" xfId="10907" xr:uid="{0CFE2BD0-B927-472D-9007-4AE2DE7FC5CC}"/>
    <cellStyle name="Comma 2 6 2 3 2 4 2" xfId="29017" xr:uid="{EAC1DF72-DDF0-4777-8629-572203B4113A}"/>
    <cellStyle name="Comma 2 6 2 3 2 5" xfId="19964" xr:uid="{D58D81A0-B39D-4B49-AD49-AE05DCC38C09}"/>
    <cellStyle name="Comma 2 6 2 3 3" xfId="2797" xr:uid="{813947EB-C891-4B6A-96E1-E67E1865DFD6}"/>
    <cellStyle name="Comma 2 6 2 3 3 2" xfId="5876" xr:uid="{A8B7DDF1-5DCB-43F7-A92D-A3300F3C2A36}"/>
    <cellStyle name="Comma 2 6 2 3 3 2 2" xfId="14929" xr:uid="{C86A0E03-44B9-4701-A7C9-2832E55EE36F}"/>
    <cellStyle name="Comma 2 6 2 3 3 2 2 2" xfId="33039" xr:uid="{ED2F6D8D-7592-4C37-A983-A6BAF9241158}"/>
    <cellStyle name="Comma 2 6 2 3 3 2 3" xfId="23986" xr:uid="{B1F114BD-AFC2-4703-BC03-35B18CD0C37E}"/>
    <cellStyle name="Comma 2 6 2 3 3 3" xfId="8890" xr:uid="{2B887E42-1165-44C6-A36B-7C0923A391F6}"/>
    <cellStyle name="Comma 2 6 2 3 3 3 2" xfId="17943" xr:uid="{01E33787-C0D5-478A-A1C6-9732A21BCCBE}"/>
    <cellStyle name="Comma 2 6 2 3 3 3 2 2" xfId="36053" xr:uid="{22565826-652D-4CFF-81C2-E6FEC6D4E33A}"/>
    <cellStyle name="Comma 2 6 2 3 3 3 3" xfId="27000" xr:uid="{61B329E6-5217-4E4E-9290-C8A8FD518E92}"/>
    <cellStyle name="Comma 2 6 2 3 3 4" xfId="11911" xr:uid="{87B92709-1B62-4C77-9927-84AA76E067DE}"/>
    <cellStyle name="Comma 2 6 2 3 3 4 2" xfId="30021" xr:uid="{5A04A2EC-A0EB-4696-97FB-13124C958610}"/>
    <cellStyle name="Comma 2 6 2 3 3 5" xfId="20968" xr:uid="{0EAD9955-C0A4-4FBA-975D-0D75EB3B3218}"/>
    <cellStyle name="Comma 2 6 2 3 4" xfId="3868" xr:uid="{F510EAFD-DB64-4671-AF9A-0FD01B998360}"/>
    <cellStyle name="Comma 2 6 2 3 4 2" xfId="12921" xr:uid="{D8B22916-D077-474C-80BA-0967BCC7BCA8}"/>
    <cellStyle name="Comma 2 6 2 3 4 2 2" xfId="31031" xr:uid="{97DFDB93-498F-4C15-BA0E-CE7A11118357}"/>
    <cellStyle name="Comma 2 6 2 3 4 3" xfId="21978" xr:uid="{C5C224EB-A108-46D4-B957-026D2965E278}"/>
    <cellStyle name="Comma 2 6 2 3 5" xfId="6882" xr:uid="{0619A390-66CB-4F42-998A-74702A09E29B}"/>
    <cellStyle name="Comma 2 6 2 3 5 2" xfId="15935" xr:uid="{6B6803E9-B091-42F2-B82E-391E0B3982B3}"/>
    <cellStyle name="Comma 2 6 2 3 5 2 2" xfId="34045" xr:uid="{A604E6E6-EF62-439A-B0B0-A4CC8CF7D62A}"/>
    <cellStyle name="Comma 2 6 2 3 5 3" xfId="24992" xr:uid="{3EFC9712-3EC1-4205-A65F-B9FBCEB060BC}"/>
    <cellStyle name="Comma 2 6 2 3 6" xfId="9903" xr:uid="{5EF9A102-3D02-4A67-A23F-B41E0940A043}"/>
    <cellStyle name="Comma 2 6 2 3 6 2" xfId="28013" xr:uid="{41B204DA-016F-4F02-843A-567089EAFC52}"/>
    <cellStyle name="Comma 2 6 2 3 7" xfId="18960" xr:uid="{47160969-3E42-4DB6-B8A5-9C2C22D07B87}"/>
    <cellStyle name="Comma 2 6 2 4" xfId="1420" xr:uid="{4A162B3E-7D89-4123-A21D-1382BC42A588}"/>
    <cellStyle name="Comma 2 6 2 4 2" xfId="4499" xr:uid="{E3B5B6E3-FE53-4AA6-8A89-CECDD1CB2AA8}"/>
    <cellStyle name="Comma 2 6 2 4 2 2" xfId="13552" xr:uid="{08CDF19F-C419-49C9-AD99-0D1E04F13615}"/>
    <cellStyle name="Comma 2 6 2 4 2 2 2" xfId="31662" xr:uid="{94280594-2CFE-4341-BA00-EFF5A9303D08}"/>
    <cellStyle name="Comma 2 6 2 4 2 3" xfId="22609" xr:uid="{15A44417-D0CE-4E90-A56F-36E16731CFA2}"/>
    <cellStyle name="Comma 2 6 2 4 3" xfId="7513" xr:uid="{295955D4-16B9-4254-8071-5898A92DBE8B}"/>
    <cellStyle name="Comma 2 6 2 4 3 2" xfId="16566" xr:uid="{EF2D52E6-D859-4A4F-8A6B-F8612FF7BC21}"/>
    <cellStyle name="Comma 2 6 2 4 3 2 2" xfId="34676" xr:uid="{F913C19F-1E4C-4391-9512-BC52C02D0CE0}"/>
    <cellStyle name="Comma 2 6 2 4 3 3" xfId="25623" xr:uid="{3D8E376B-2D8A-4A50-8BEE-DB4FA93B8D58}"/>
    <cellStyle name="Comma 2 6 2 4 4" xfId="10534" xr:uid="{B0D7B706-189A-426A-B5AF-CEFEAC77E8A2}"/>
    <cellStyle name="Comma 2 6 2 4 4 2" xfId="28644" xr:uid="{4B2E35F7-D288-4682-9245-9D7EE238855A}"/>
    <cellStyle name="Comma 2 6 2 4 5" xfId="19591" xr:uid="{4C7503EE-3D75-42DC-910C-3C7343CEE252}"/>
    <cellStyle name="Comma 2 6 2 5" xfId="2424" xr:uid="{F57DBC1F-C036-4384-86D9-F55AD4053CDE}"/>
    <cellStyle name="Comma 2 6 2 5 2" xfId="5503" xr:uid="{60A22844-3680-4820-B444-2DAE41ADAD81}"/>
    <cellStyle name="Comma 2 6 2 5 2 2" xfId="14556" xr:uid="{5FD32D9E-6F6B-413E-AF00-69C1737AEEEF}"/>
    <cellStyle name="Comma 2 6 2 5 2 2 2" xfId="32666" xr:uid="{7E8AC737-42B5-4FC5-94C0-181075FF8ABD}"/>
    <cellStyle name="Comma 2 6 2 5 2 3" xfId="23613" xr:uid="{3C13D2A4-F152-4EB6-8E93-77344C2AB9AB}"/>
    <cellStyle name="Comma 2 6 2 5 3" xfId="8517" xr:uid="{B2D28AD3-D9B8-489F-A4AD-C629CA48ECD6}"/>
    <cellStyle name="Comma 2 6 2 5 3 2" xfId="17570" xr:uid="{1A163684-CC4A-4E5C-A654-49C303AF76C2}"/>
    <cellStyle name="Comma 2 6 2 5 3 2 2" xfId="35680" xr:uid="{D609A5BA-97A1-4854-89AF-D60F977CC600}"/>
    <cellStyle name="Comma 2 6 2 5 3 3" xfId="26627" xr:uid="{E613C677-E6E6-46C2-AEC1-486C92FC0B79}"/>
    <cellStyle name="Comma 2 6 2 5 4" xfId="11538" xr:uid="{5FA340B9-6021-4303-AE52-2D4CBC2AA774}"/>
    <cellStyle name="Comma 2 6 2 5 4 2" xfId="29648" xr:uid="{BDC6F757-E80D-4E09-AAAE-5C15FFE93325}"/>
    <cellStyle name="Comma 2 6 2 5 5" xfId="20595" xr:uid="{D9B55B2A-C0C6-49E8-A5E7-2C929AE9C56B}"/>
    <cellStyle name="Comma 2 6 2 6" xfId="3494" xr:uid="{A1EB7B54-ACAF-478E-9E35-590263668511}"/>
    <cellStyle name="Comma 2 6 2 6 2" xfId="12547" xr:uid="{B1B12C66-B5EF-430C-BD41-18AF74F4D48A}"/>
    <cellStyle name="Comma 2 6 2 6 2 2" xfId="30657" xr:uid="{EF50C3D3-8253-472F-AB7C-8F877075FBB8}"/>
    <cellStyle name="Comma 2 6 2 6 3" xfId="21604" xr:uid="{DEAD49F3-A566-43E5-8A9C-DFC9A03665AA}"/>
    <cellStyle name="Comma 2 6 2 7" xfId="6508" xr:uid="{B3268BDB-3C8F-46AD-9A78-01883B61F349}"/>
    <cellStyle name="Comma 2 6 2 7 2" xfId="15561" xr:uid="{24EB3288-62B5-4F23-9C5A-7FEBB7D61102}"/>
    <cellStyle name="Comma 2 6 2 7 2 2" xfId="33671" xr:uid="{28AEF83D-4788-443D-9838-24B07C973A22}"/>
    <cellStyle name="Comma 2 6 2 7 3" xfId="24618" xr:uid="{17A3BBCA-90B0-4D6F-B24E-97F7F763834A}"/>
    <cellStyle name="Comma 2 6 2 8" xfId="9528" xr:uid="{15457BC1-937A-483C-B6E7-537F22BE44FB}"/>
    <cellStyle name="Comma 2 6 2 8 2" xfId="27638" xr:uid="{A9D1A841-C8DA-4E4A-89F5-4388ED14A1FF}"/>
    <cellStyle name="Comma 2 6 2 9" xfId="18585" xr:uid="{6990DA1D-1348-4D07-B78F-A798856725D0}"/>
    <cellStyle name="Comma 2 6 3" xfId="790" xr:uid="{A9E67D58-CB13-4A85-8B7E-55C56B1B1AE1}"/>
    <cellStyle name="Comma 2 6 3 2" xfId="1794" xr:uid="{FE511D61-D5AE-4A3B-9385-C30786418D99}"/>
    <cellStyle name="Comma 2 6 3 2 2" xfId="4873" xr:uid="{E8A94BBF-B1FA-4989-B774-299264718E88}"/>
    <cellStyle name="Comma 2 6 3 2 2 2" xfId="13926" xr:uid="{40B94558-8FA4-4842-B7C1-F15221B6A20D}"/>
    <cellStyle name="Comma 2 6 3 2 2 2 2" xfId="32036" xr:uid="{FAB81812-8FEA-41F6-8AA1-2D3820C1D88E}"/>
    <cellStyle name="Comma 2 6 3 2 2 3" xfId="22983" xr:uid="{C3CDD9A7-8F20-4D6C-8827-8BA2D2CEE7E7}"/>
    <cellStyle name="Comma 2 6 3 2 3" xfId="7887" xr:uid="{38236668-DE8B-4EB9-93F3-F704E5452850}"/>
    <cellStyle name="Comma 2 6 3 2 3 2" xfId="16940" xr:uid="{73EA2653-FB84-44E1-BAB0-0EE5D9A973D5}"/>
    <cellStyle name="Comma 2 6 3 2 3 2 2" xfId="35050" xr:uid="{09A2E73A-0A4D-4CB2-93C8-CBAF9A8071B3}"/>
    <cellStyle name="Comma 2 6 3 2 3 3" xfId="25997" xr:uid="{033CADD1-9183-433E-9B59-D0FF4B0D1A5C}"/>
    <cellStyle name="Comma 2 6 3 2 4" xfId="10908" xr:uid="{6985C190-0E7C-4B37-86A9-E3DFBC454A07}"/>
    <cellStyle name="Comma 2 6 3 2 4 2" xfId="29018" xr:uid="{287A05EF-292F-429E-AA84-3E0F053E20AA}"/>
    <cellStyle name="Comma 2 6 3 2 5" xfId="19965" xr:uid="{A24642A1-4091-4F74-9BAB-834C2C821073}"/>
    <cellStyle name="Comma 2 6 3 3" xfId="2798" xr:uid="{601976C3-F7A3-4D54-8C4A-E6057571F344}"/>
    <cellStyle name="Comma 2 6 3 3 2" xfId="5877" xr:uid="{20845C0F-AEE6-49B7-9724-39610669D797}"/>
    <cellStyle name="Comma 2 6 3 3 2 2" xfId="14930" xr:uid="{2CAE56FB-DA27-4F81-BE4E-C63A5D7390A3}"/>
    <cellStyle name="Comma 2 6 3 3 2 2 2" xfId="33040" xr:uid="{62E6194F-9096-4270-8349-6A064AF54238}"/>
    <cellStyle name="Comma 2 6 3 3 2 3" xfId="23987" xr:uid="{15FCC849-4AB5-43DB-89FC-1EA0C07012F3}"/>
    <cellStyle name="Comma 2 6 3 3 3" xfId="8891" xr:uid="{BC408FD9-C2DA-4E69-8819-35DFB4BF71FD}"/>
    <cellStyle name="Comma 2 6 3 3 3 2" xfId="17944" xr:uid="{A783F5FD-FBCA-4BFD-8D57-215654C19F55}"/>
    <cellStyle name="Comma 2 6 3 3 3 2 2" xfId="36054" xr:uid="{19A03AC6-C33D-44D0-BC73-8E3C41617084}"/>
    <cellStyle name="Comma 2 6 3 3 3 3" xfId="27001" xr:uid="{1004485E-67D7-4398-A3C3-DB21C70A1228}"/>
    <cellStyle name="Comma 2 6 3 3 4" xfId="11912" xr:uid="{4C1AFEDA-09E0-44D0-8D1A-5666921867F1}"/>
    <cellStyle name="Comma 2 6 3 3 4 2" xfId="30022" xr:uid="{44C5ED11-554A-434C-B581-B4062D8EB20E}"/>
    <cellStyle name="Comma 2 6 3 3 5" xfId="20969" xr:uid="{09B1923E-6CFA-4BE3-A13D-87643ABD44AE}"/>
    <cellStyle name="Comma 2 6 3 4" xfId="3869" xr:uid="{9C6605A3-D54B-42BE-A555-9843BB8D0B55}"/>
    <cellStyle name="Comma 2 6 3 4 2" xfId="12922" xr:uid="{87C5451C-9CAA-4847-BBFF-8D395CB45BC5}"/>
    <cellStyle name="Comma 2 6 3 4 2 2" xfId="31032" xr:uid="{0376C731-FC57-43BB-924D-2857C7636697}"/>
    <cellStyle name="Comma 2 6 3 4 3" xfId="21979" xr:uid="{3796F003-A870-496F-B830-98CD7058F395}"/>
    <cellStyle name="Comma 2 6 3 5" xfId="6883" xr:uid="{BDC7CD04-CE5F-49C8-B953-57E0154981BF}"/>
    <cellStyle name="Comma 2 6 3 5 2" xfId="15936" xr:uid="{B39E6FFB-07D6-43FB-82DC-8B19A4F62067}"/>
    <cellStyle name="Comma 2 6 3 5 2 2" xfId="34046" xr:uid="{3159DFE0-9378-45A6-ADC0-617B7A4A67D6}"/>
    <cellStyle name="Comma 2 6 3 5 3" xfId="24993" xr:uid="{57D683F4-5E1A-43A6-9271-B7E3782D27FD}"/>
    <cellStyle name="Comma 2 6 3 6" xfId="9904" xr:uid="{79F1D642-E626-4799-976C-B055E4E84A95}"/>
    <cellStyle name="Comma 2 6 3 6 2" xfId="28014" xr:uid="{8A78160B-4744-49FB-8D0F-3258A36ABD4B}"/>
    <cellStyle name="Comma 2 6 3 7" xfId="18961" xr:uid="{91915DB3-98AE-4565-BE69-0132E0002CDD}"/>
    <cellStyle name="Comma 2 6 4" xfId="791" xr:uid="{A75FED9D-E71C-48D4-B81E-9F56D354A0DC}"/>
    <cellStyle name="Comma 2 6 4 2" xfId="1795" xr:uid="{D57A4017-EC98-4F0A-85C8-A0A6C16EC2E7}"/>
    <cellStyle name="Comma 2 6 4 2 2" xfId="4874" xr:uid="{D5D7DC7E-912B-4DC4-8A97-EC01DAD3B81E}"/>
    <cellStyle name="Comma 2 6 4 2 2 2" xfId="13927" xr:uid="{19B39434-163F-4EB9-BE3A-289DC5BF5752}"/>
    <cellStyle name="Comma 2 6 4 2 2 2 2" xfId="32037" xr:uid="{15FBA43C-E185-4B8F-BDEB-908A6518B6B4}"/>
    <cellStyle name="Comma 2 6 4 2 2 3" xfId="22984" xr:uid="{BAD94525-250F-46B5-BBA1-C3C739F12310}"/>
    <cellStyle name="Comma 2 6 4 2 3" xfId="7888" xr:uid="{E5E797ED-2B7E-4B5A-9445-7B1C634AE8EE}"/>
    <cellStyle name="Comma 2 6 4 2 3 2" xfId="16941" xr:uid="{8CDFC4E0-78E4-48B4-A8B6-F5B5E7253291}"/>
    <cellStyle name="Comma 2 6 4 2 3 2 2" xfId="35051" xr:uid="{4AD40B26-BA9F-46D6-9D32-5AE26D77A8EC}"/>
    <cellStyle name="Comma 2 6 4 2 3 3" xfId="25998" xr:uid="{0CC75673-7FDC-41FC-823E-6D97221958B7}"/>
    <cellStyle name="Comma 2 6 4 2 4" xfId="10909" xr:uid="{1093D266-A1F7-4E4E-8A54-EAA3F903228B}"/>
    <cellStyle name="Comma 2 6 4 2 4 2" xfId="29019" xr:uid="{2F3478FA-A1A1-40C9-B0F1-811D09718DB8}"/>
    <cellStyle name="Comma 2 6 4 2 5" xfId="19966" xr:uid="{C26B80CA-29F4-4B45-A457-A31C8C0DF9D2}"/>
    <cellStyle name="Comma 2 6 4 3" xfId="2799" xr:uid="{17AA868C-FE7B-4A37-9758-73346B460C75}"/>
    <cellStyle name="Comma 2 6 4 3 2" xfId="5878" xr:uid="{AFC28FCE-D4C9-4619-915A-73AE28EEF0B8}"/>
    <cellStyle name="Comma 2 6 4 3 2 2" xfId="14931" xr:uid="{2CA0807D-86B0-470D-8617-02C750F1576D}"/>
    <cellStyle name="Comma 2 6 4 3 2 2 2" xfId="33041" xr:uid="{86AA9CAB-4AD7-4A51-A5D0-8C37281A48D4}"/>
    <cellStyle name="Comma 2 6 4 3 2 3" xfId="23988" xr:uid="{013C809B-171C-4889-918E-9D6C49A2451F}"/>
    <cellStyle name="Comma 2 6 4 3 3" xfId="8892" xr:uid="{2BF007C3-8A31-440D-BE9D-609C476AF985}"/>
    <cellStyle name="Comma 2 6 4 3 3 2" xfId="17945" xr:uid="{6426023C-A599-4500-88B7-E90D26C3FC10}"/>
    <cellStyle name="Comma 2 6 4 3 3 2 2" xfId="36055" xr:uid="{77CAB388-88FC-400D-96C3-CE95D7E4C8DD}"/>
    <cellStyle name="Comma 2 6 4 3 3 3" xfId="27002" xr:uid="{FBA04017-2F4C-4ADA-B2CD-7331E1E56CC2}"/>
    <cellStyle name="Comma 2 6 4 3 4" xfId="11913" xr:uid="{B0421BAC-839A-4304-9E55-8130A30B7784}"/>
    <cellStyle name="Comma 2 6 4 3 4 2" xfId="30023" xr:uid="{3A375BE7-E786-4246-9BF1-D0B0359958D4}"/>
    <cellStyle name="Comma 2 6 4 3 5" xfId="20970" xr:uid="{0A159945-EC35-4FD7-9082-3053304256A1}"/>
    <cellStyle name="Comma 2 6 4 4" xfId="3870" xr:uid="{748CD230-A8C8-4F53-A1B0-ECB448AD30A5}"/>
    <cellStyle name="Comma 2 6 4 4 2" xfId="12923" xr:uid="{432209A8-4355-4C68-ACEF-1378FAC3DFE0}"/>
    <cellStyle name="Comma 2 6 4 4 2 2" xfId="31033" xr:uid="{AFF5C57F-350A-4536-9A79-3C49CED83798}"/>
    <cellStyle name="Comma 2 6 4 4 3" xfId="21980" xr:uid="{FCD9922D-3460-436F-99E1-0B349EDA555D}"/>
    <cellStyle name="Comma 2 6 4 5" xfId="6884" xr:uid="{5331DFBF-32E9-49FA-91C6-2280612F2686}"/>
    <cellStyle name="Comma 2 6 4 5 2" xfId="15937" xr:uid="{2CC9B637-EF9F-4F2C-B359-8120D623E7FB}"/>
    <cellStyle name="Comma 2 6 4 5 2 2" xfId="34047" xr:uid="{8615C8FF-CFE9-4D4E-901B-CB60DA8010BA}"/>
    <cellStyle name="Comma 2 6 4 5 3" xfId="24994" xr:uid="{D053BB58-2809-480F-823C-F164EE88849E}"/>
    <cellStyle name="Comma 2 6 4 6" xfId="9905" xr:uid="{33E399F2-699C-4C11-9C17-D6C56D721CBF}"/>
    <cellStyle name="Comma 2 6 4 6 2" xfId="28015" xr:uid="{A6ABC233-69D5-4B6E-A3D4-171B4C6EC771}"/>
    <cellStyle name="Comma 2 6 4 7" xfId="18962" xr:uid="{90614CCB-1CAF-4BFD-99A4-743F451CA237}"/>
    <cellStyle name="Comma 2 6 5" xfId="1249" xr:uid="{770A4C26-B4BA-4B59-A63F-A980E4C97055}"/>
    <cellStyle name="Comma 2 6 5 2" xfId="4328" xr:uid="{3FC542F3-4A3A-4D1E-B534-990CD8F013BC}"/>
    <cellStyle name="Comma 2 6 5 2 2" xfId="13381" xr:uid="{DAB1138B-7143-4D2D-9B69-31730E7DA7C8}"/>
    <cellStyle name="Comma 2 6 5 2 2 2" xfId="31491" xr:uid="{F6410A3E-93A3-4D05-8DC9-4E1103A18EB9}"/>
    <cellStyle name="Comma 2 6 5 2 3" xfId="22438" xr:uid="{C597CA76-62DD-474E-B4A3-B2EA56455D19}"/>
    <cellStyle name="Comma 2 6 5 3" xfId="7342" xr:uid="{F975E097-3577-4DC4-815F-7B1FA592575D}"/>
    <cellStyle name="Comma 2 6 5 3 2" xfId="16395" xr:uid="{8E308F32-218A-47C4-97CF-F501AE04664C}"/>
    <cellStyle name="Comma 2 6 5 3 2 2" xfId="34505" xr:uid="{F85A2EF3-4185-4C6D-B741-FBCF7C85652A}"/>
    <cellStyle name="Comma 2 6 5 3 3" xfId="25452" xr:uid="{31487B61-DD5D-451C-9610-021ACE0829C8}"/>
    <cellStyle name="Comma 2 6 5 4" xfId="10363" xr:uid="{20422BD4-37F4-4CD7-B2ED-2424118A5EF5}"/>
    <cellStyle name="Comma 2 6 5 4 2" xfId="28473" xr:uid="{1FAB9C9F-68D3-4D3F-ACED-BF6721EB34E7}"/>
    <cellStyle name="Comma 2 6 5 5" xfId="19420" xr:uid="{690E5D5A-DB64-4697-BA4C-C505B6C152D2}"/>
    <cellStyle name="Comma 2 6 6" xfId="2253" xr:uid="{FBA8B32B-777D-4124-90A2-3BB99309B337}"/>
    <cellStyle name="Comma 2 6 6 2" xfId="5332" xr:uid="{E0FBB21B-9734-4C91-BB34-C28D5E38A918}"/>
    <cellStyle name="Comma 2 6 6 2 2" xfId="14385" xr:uid="{A5053656-8ECB-4DD7-9DA8-FD43E9E83493}"/>
    <cellStyle name="Comma 2 6 6 2 2 2" xfId="32495" xr:uid="{B7AE5802-70E7-4A7A-910F-F727129F00F0}"/>
    <cellStyle name="Comma 2 6 6 2 3" xfId="23442" xr:uid="{FB592C48-0367-495D-8C0B-BCABE2FB63E7}"/>
    <cellStyle name="Comma 2 6 6 3" xfId="8346" xr:uid="{082A16B9-B96C-4363-9172-A340EC6AA48C}"/>
    <cellStyle name="Comma 2 6 6 3 2" xfId="17399" xr:uid="{6D75076B-6059-492D-84C0-124C293E28E3}"/>
    <cellStyle name="Comma 2 6 6 3 2 2" xfId="35509" xr:uid="{A49DE557-7C4D-4C77-AEB6-8B5BD7BF7AE1}"/>
    <cellStyle name="Comma 2 6 6 3 3" xfId="26456" xr:uid="{BFBF2BBB-300D-452D-9932-EC2126396BD4}"/>
    <cellStyle name="Comma 2 6 6 4" xfId="11367" xr:uid="{8923FDF1-5B4F-4FB6-AFFF-C83BD7FA91A7}"/>
    <cellStyle name="Comma 2 6 6 4 2" xfId="29477" xr:uid="{1B35F3BD-9E04-4D45-8C8D-5B857688A02B}"/>
    <cellStyle name="Comma 2 6 6 5" xfId="20424" xr:uid="{224F1A19-BAAE-48EE-A15D-5501EDCBA91E}"/>
    <cellStyle name="Comma 2 6 7" xfId="3322" xr:uid="{42CDE5F0-E278-4804-AF42-E4B19D8D9A98}"/>
    <cellStyle name="Comma 2 6 7 2" xfId="12375" xr:uid="{7115BDD1-78AF-4323-93F6-0D80BDE1FC75}"/>
    <cellStyle name="Comma 2 6 7 2 2" xfId="30485" xr:uid="{F93BB06F-F183-4E3D-8470-6AAC7F5890CE}"/>
    <cellStyle name="Comma 2 6 7 3" xfId="21432" xr:uid="{CA261964-8C42-4FEE-9291-755EDC9B0BDD}"/>
    <cellStyle name="Comma 2 6 8" xfId="6336" xr:uid="{051C2C35-ECCF-416F-91DF-00B3EE328CB6}"/>
    <cellStyle name="Comma 2 6 8 2" xfId="15389" xr:uid="{548337E4-3A66-4CF8-97A9-33106D1ADE23}"/>
    <cellStyle name="Comma 2 6 8 2 2" xfId="33499" xr:uid="{20B1DF99-4161-47CC-B823-516806949399}"/>
    <cellStyle name="Comma 2 6 8 3" xfId="24446" xr:uid="{06BFDAE1-6BA8-4F9C-B328-EF7BBD3D3539}"/>
    <cellStyle name="Comma 2 6 9" xfId="9356" xr:uid="{65099BD2-AB83-4CE9-BD27-4E6A7A532696}"/>
    <cellStyle name="Comma 2 6 9 2" xfId="27466" xr:uid="{EF03B650-1F38-472A-88EE-3D7AEFF9DADD}"/>
    <cellStyle name="Comma 2 7" xfId="165" xr:uid="{069308D6-F984-4AB3-AF92-F93F4E0BDCBC}"/>
    <cellStyle name="Comma 2 7 10" xfId="18481" xr:uid="{ED22EC5D-FCF8-4213-AA73-5CF6093323E4}"/>
    <cellStyle name="Comma 2 7 2" xfId="479" xr:uid="{13705C19-020B-40DF-B988-B1B32DA298CC}"/>
    <cellStyle name="Comma 2 7 2 2" xfId="792" xr:uid="{615434F4-545D-4E71-B3FF-DB8E478D1D24}"/>
    <cellStyle name="Comma 2 7 2 2 2" xfId="1796" xr:uid="{26570F52-EF18-402A-B268-B2F84C17FD4D}"/>
    <cellStyle name="Comma 2 7 2 2 2 2" xfId="4875" xr:uid="{3CA37F02-198A-45DF-AA9C-D3DB6607FACC}"/>
    <cellStyle name="Comma 2 7 2 2 2 2 2" xfId="13928" xr:uid="{AFFC9634-809E-4D96-AB72-A27C4660D97C}"/>
    <cellStyle name="Comma 2 7 2 2 2 2 2 2" xfId="32038" xr:uid="{BAAFB052-9590-405C-89ED-ADBCE570A12C}"/>
    <cellStyle name="Comma 2 7 2 2 2 2 3" xfId="22985" xr:uid="{F4D1ECD4-4535-471C-B75E-39DF72FA2A50}"/>
    <cellStyle name="Comma 2 7 2 2 2 3" xfId="7889" xr:uid="{B9658F49-1397-4D09-857F-056D19DA5033}"/>
    <cellStyle name="Comma 2 7 2 2 2 3 2" xfId="16942" xr:uid="{F48BC409-C4C4-4D04-B170-BE4D9510D908}"/>
    <cellStyle name="Comma 2 7 2 2 2 3 2 2" xfId="35052" xr:uid="{35202167-87E4-406B-B829-03145A0FCCC5}"/>
    <cellStyle name="Comma 2 7 2 2 2 3 3" xfId="25999" xr:uid="{96E25696-3CBA-49A8-9593-FE54D7B4FBDE}"/>
    <cellStyle name="Comma 2 7 2 2 2 4" xfId="10910" xr:uid="{8614154C-FFF1-4EBC-9232-25C2A3C35997}"/>
    <cellStyle name="Comma 2 7 2 2 2 4 2" xfId="29020" xr:uid="{418AEC4C-CCBF-4224-A5F1-DBE08787D5A1}"/>
    <cellStyle name="Comma 2 7 2 2 2 5" xfId="19967" xr:uid="{F758723B-105B-4CFF-B102-5DA6624E3FDD}"/>
    <cellStyle name="Comma 2 7 2 2 3" xfId="2800" xr:uid="{D4F2C828-6F9C-41D1-B672-99E0DE75BBB9}"/>
    <cellStyle name="Comma 2 7 2 2 3 2" xfId="5879" xr:uid="{35F3CA96-BC8D-4C10-937B-A79BB482BD18}"/>
    <cellStyle name="Comma 2 7 2 2 3 2 2" xfId="14932" xr:uid="{0C9E93BE-E214-415C-B6EA-2C7A3BA948E6}"/>
    <cellStyle name="Comma 2 7 2 2 3 2 2 2" xfId="33042" xr:uid="{4DBFCF61-DC96-49DA-9CAD-8ABCDE934353}"/>
    <cellStyle name="Comma 2 7 2 2 3 2 3" xfId="23989" xr:uid="{0C67D3CE-679E-4466-804D-B3272E71F8D8}"/>
    <cellStyle name="Comma 2 7 2 2 3 3" xfId="8893" xr:uid="{BA17900A-94BC-4AB0-9413-5EC2394251E6}"/>
    <cellStyle name="Comma 2 7 2 2 3 3 2" xfId="17946" xr:uid="{5EDE35C9-F1BD-48D3-A505-BB770F7371EC}"/>
    <cellStyle name="Comma 2 7 2 2 3 3 2 2" xfId="36056" xr:uid="{10241B27-B910-4AA4-B6AE-9EFDF243C1CD}"/>
    <cellStyle name="Comma 2 7 2 2 3 3 3" xfId="27003" xr:uid="{F9EB91A7-68DA-41F4-927A-044EA53B0D9A}"/>
    <cellStyle name="Comma 2 7 2 2 3 4" xfId="11914" xr:uid="{C6487963-4F69-4F1D-A2DA-F2A1351FBF46}"/>
    <cellStyle name="Comma 2 7 2 2 3 4 2" xfId="30024" xr:uid="{44AC09B5-22B4-4449-B764-6599582BDBFF}"/>
    <cellStyle name="Comma 2 7 2 2 3 5" xfId="20971" xr:uid="{BDCFAFFE-71A0-43E0-8F92-728A53AEBF8B}"/>
    <cellStyle name="Comma 2 7 2 2 4" xfId="3871" xr:uid="{03CB718E-A683-4ECE-8A22-07DF4EF96271}"/>
    <cellStyle name="Comma 2 7 2 2 4 2" xfId="12924" xr:uid="{89734D0B-BB17-4BE9-BAEC-2619EB23CC6B}"/>
    <cellStyle name="Comma 2 7 2 2 4 2 2" xfId="31034" xr:uid="{1DA30E73-B13C-49A9-AB97-2A1C1590F466}"/>
    <cellStyle name="Comma 2 7 2 2 4 3" xfId="21981" xr:uid="{770604A6-3A63-4B3E-949E-2E6F4C6F1E5F}"/>
    <cellStyle name="Comma 2 7 2 2 5" xfId="6885" xr:uid="{518CFC9F-3B7C-4FBA-9A74-C161B5E33532}"/>
    <cellStyle name="Comma 2 7 2 2 5 2" xfId="15938" xr:uid="{3DE7DDB8-BCD7-4155-B4E8-131FFAC8F557}"/>
    <cellStyle name="Comma 2 7 2 2 5 2 2" xfId="34048" xr:uid="{4AFBB2FB-4DC2-4FD9-8682-5B7C63597FD4}"/>
    <cellStyle name="Comma 2 7 2 2 5 3" xfId="24995" xr:uid="{7D6F9E89-E66E-4E96-9FA9-36BBD8D05885}"/>
    <cellStyle name="Comma 2 7 2 2 6" xfId="9906" xr:uid="{982ADDA1-DDEB-43B4-813A-BA0263E31C56}"/>
    <cellStyle name="Comma 2 7 2 2 6 2" xfId="28016" xr:uid="{C48900C7-556A-48DB-9F06-FA66EB7FB3B5}"/>
    <cellStyle name="Comma 2 7 2 2 7" xfId="18963" xr:uid="{6C117A33-DB36-448E-A3CD-6FF0481B2756}"/>
    <cellStyle name="Comma 2 7 2 3" xfId="793" xr:uid="{7B031604-3432-4EB7-B7A5-62DDC1EE2297}"/>
    <cellStyle name="Comma 2 7 2 3 2" xfId="1797" xr:uid="{C28A8ABF-7A5B-4B14-8261-4DB99298A3A8}"/>
    <cellStyle name="Comma 2 7 2 3 2 2" xfId="4876" xr:uid="{D3825CDE-C78F-4281-BC0F-960D724C8F68}"/>
    <cellStyle name="Comma 2 7 2 3 2 2 2" xfId="13929" xr:uid="{9786A49C-4FB1-41A7-B5DF-C3AC6939DF3A}"/>
    <cellStyle name="Comma 2 7 2 3 2 2 2 2" xfId="32039" xr:uid="{87CCF801-1D11-4FCA-99E0-E3255BABACAC}"/>
    <cellStyle name="Comma 2 7 2 3 2 2 3" xfId="22986" xr:uid="{C656D058-5D02-4FD2-9C48-AF54FEFCF79A}"/>
    <cellStyle name="Comma 2 7 2 3 2 3" xfId="7890" xr:uid="{61DCCA6C-51B7-4678-B4CD-70FD4487316B}"/>
    <cellStyle name="Comma 2 7 2 3 2 3 2" xfId="16943" xr:uid="{A33807E7-04DB-455B-A11E-984477AD3638}"/>
    <cellStyle name="Comma 2 7 2 3 2 3 2 2" xfId="35053" xr:uid="{BD60A7F5-62C6-4B04-A806-850E1178D0F1}"/>
    <cellStyle name="Comma 2 7 2 3 2 3 3" xfId="26000" xr:uid="{CC95DF1F-5FAD-4A80-AAAD-57C94EA0C83F}"/>
    <cellStyle name="Comma 2 7 2 3 2 4" xfId="10911" xr:uid="{E5C68B44-075E-4146-917E-87FD4CC1ED7C}"/>
    <cellStyle name="Comma 2 7 2 3 2 4 2" xfId="29021" xr:uid="{07174B49-C528-4DA2-9888-B42CF3F3BE4C}"/>
    <cellStyle name="Comma 2 7 2 3 2 5" xfId="19968" xr:uid="{403B09BB-C382-4BE1-A72D-C6C5157E383A}"/>
    <cellStyle name="Comma 2 7 2 3 3" xfId="2801" xr:uid="{C441EE5E-1E40-416B-8AC2-D544FFE2CBB4}"/>
    <cellStyle name="Comma 2 7 2 3 3 2" xfId="5880" xr:uid="{B862D95F-D40F-40CA-B47B-5D4FED34572A}"/>
    <cellStyle name="Comma 2 7 2 3 3 2 2" xfId="14933" xr:uid="{2C7032D2-18BA-43D5-AAA1-466C9007DC5D}"/>
    <cellStyle name="Comma 2 7 2 3 3 2 2 2" xfId="33043" xr:uid="{DC00E973-0F6C-4848-B603-DB3E5AE4313B}"/>
    <cellStyle name="Comma 2 7 2 3 3 2 3" xfId="23990" xr:uid="{BFD28EFA-68CA-4759-A2B1-E8CA52AF65B8}"/>
    <cellStyle name="Comma 2 7 2 3 3 3" xfId="8894" xr:uid="{512E802F-E035-4EBA-BF5E-1ACC5A011B27}"/>
    <cellStyle name="Comma 2 7 2 3 3 3 2" xfId="17947" xr:uid="{79D9B9CF-7A0C-4FC7-93CB-C0956C984CEB}"/>
    <cellStyle name="Comma 2 7 2 3 3 3 2 2" xfId="36057" xr:uid="{25296BAF-19FA-46DD-9D45-9174D58F4C6E}"/>
    <cellStyle name="Comma 2 7 2 3 3 3 3" xfId="27004" xr:uid="{78BE0DCA-2C07-43DD-ABC0-A5B4F35EE63B}"/>
    <cellStyle name="Comma 2 7 2 3 3 4" xfId="11915" xr:uid="{ED97FADB-23B3-4055-B8B5-7E6599EB7C1C}"/>
    <cellStyle name="Comma 2 7 2 3 3 4 2" xfId="30025" xr:uid="{722ED4B0-6A77-4972-B970-7BF22BA2E038}"/>
    <cellStyle name="Comma 2 7 2 3 3 5" xfId="20972" xr:uid="{27241B2D-8CBF-4798-9178-4A23469DE461}"/>
    <cellStyle name="Comma 2 7 2 3 4" xfId="3872" xr:uid="{2B47DAAD-C04B-4BB7-A100-8A48462BF1A7}"/>
    <cellStyle name="Comma 2 7 2 3 4 2" xfId="12925" xr:uid="{F185D1F2-2695-4680-9091-DB22BA971C57}"/>
    <cellStyle name="Comma 2 7 2 3 4 2 2" xfId="31035" xr:uid="{1F6508F8-61D3-468C-966D-E08D61200B86}"/>
    <cellStyle name="Comma 2 7 2 3 4 3" xfId="21982" xr:uid="{86FEC73F-2EC6-4D8B-A219-8D7E990E1714}"/>
    <cellStyle name="Comma 2 7 2 3 5" xfId="6886" xr:uid="{0061DAE2-780B-4D97-8FD1-5B468F50E977}"/>
    <cellStyle name="Comma 2 7 2 3 5 2" xfId="15939" xr:uid="{47461728-904C-45C4-B02B-E7C312C9B142}"/>
    <cellStyle name="Comma 2 7 2 3 5 2 2" xfId="34049" xr:uid="{8017C7D7-205F-44EE-91A5-335274B51013}"/>
    <cellStyle name="Comma 2 7 2 3 5 3" xfId="24996" xr:uid="{82AE96F8-3581-4665-8A80-3FCC13E6CCAC}"/>
    <cellStyle name="Comma 2 7 2 3 6" xfId="9907" xr:uid="{4A5DD9CC-14B6-45EE-82BF-B60B3AAED658}"/>
    <cellStyle name="Comma 2 7 2 3 6 2" xfId="28017" xr:uid="{421298CD-873A-4454-B9BA-4D092FB163F2}"/>
    <cellStyle name="Comma 2 7 2 3 7" xfId="18964" xr:uid="{90A69A42-19A4-4017-BA18-AEFD3A45A4B2}"/>
    <cellStyle name="Comma 2 7 2 4" xfId="1488" xr:uid="{5497D44C-C17E-4775-98D5-997016D243C5}"/>
    <cellStyle name="Comma 2 7 2 4 2" xfId="4567" xr:uid="{B66DD44D-EE77-41AE-B8CB-3C63509B365E}"/>
    <cellStyle name="Comma 2 7 2 4 2 2" xfId="13620" xr:uid="{D8FC6AEE-CB1D-4632-9D60-88EDD1F94F4A}"/>
    <cellStyle name="Comma 2 7 2 4 2 2 2" xfId="31730" xr:uid="{D3349BB7-17FF-4AA2-BD72-2F7FC2DC4C5F}"/>
    <cellStyle name="Comma 2 7 2 4 2 3" xfId="22677" xr:uid="{680D5266-B4BC-40B2-9C8E-6FCA93A7CF79}"/>
    <cellStyle name="Comma 2 7 2 4 3" xfId="7581" xr:uid="{3C34F255-E7F2-45C8-A35B-974475ED66E5}"/>
    <cellStyle name="Comma 2 7 2 4 3 2" xfId="16634" xr:uid="{18901BBF-05D1-4F9E-9255-DF300C32E41D}"/>
    <cellStyle name="Comma 2 7 2 4 3 2 2" xfId="34744" xr:uid="{9DD5A026-ED73-4A2F-A5D0-AEF225C8283D}"/>
    <cellStyle name="Comma 2 7 2 4 3 3" xfId="25691" xr:uid="{390141F5-04C7-4DB5-8B76-2747A2E13DFE}"/>
    <cellStyle name="Comma 2 7 2 4 4" xfId="10602" xr:uid="{DE626339-3C54-4C8F-ACBB-FDA8757DE25C}"/>
    <cellStyle name="Comma 2 7 2 4 4 2" xfId="28712" xr:uid="{F673D7B4-7631-4505-87ED-E903DD9BDE0D}"/>
    <cellStyle name="Comma 2 7 2 4 5" xfId="19659" xr:uid="{78CA35DA-49BD-4C40-AF88-038F7F218E7D}"/>
    <cellStyle name="Comma 2 7 2 5" xfId="2492" xr:uid="{D9C8D34A-0179-4C96-AC7C-72B1D8BF4BA4}"/>
    <cellStyle name="Comma 2 7 2 5 2" xfId="5571" xr:uid="{E42A65AF-6938-42D1-8621-F348E43A1B02}"/>
    <cellStyle name="Comma 2 7 2 5 2 2" xfId="14624" xr:uid="{972E59CF-12D2-4A11-85E6-00EF7C32E21F}"/>
    <cellStyle name="Comma 2 7 2 5 2 2 2" xfId="32734" xr:uid="{F76AB122-AFD5-4739-A104-64EC6B36A4CC}"/>
    <cellStyle name="Comma 2 7 2 5 2 3" xfId="23681" xr:uid="{3FF2C61D-AA14-41DA-902F-D54E9B5E7FB2}"/>
    <cellStyle name="Comma 2 7 2 5 3" xfId="8585" xr:uid="{5E668F9E-6B53-4D52-BF9F-139541AA7929}"/>
    <cellStyle name="Comma 2 7 2 5 3 2" xfId="17638" xr:uid="{4DCC344A-93C7-4C05-AB8A-4BB2D28D24C0}"/>
    <cellStyle name="Comma 2 7 2 5 3 2 2" xfId="35748" xr:uid="{E384E72C-8C6B-451F-9BE2-C2BED4FC3547}"/>
    <cellStyle name="Comma 2 7 2 5 3 3" xfId="26695" xr:uid="{D68A54E1-C46C-4626-96A1-ABA673BB4CD2}"/>
    <cellStyle name="Comma 2 7 2 5 4" xfId="11606" xr:uid="{28D88CCE-431C-4310-BB83-8DEEAE4A3B88}"/>
    <cellStyle name="Comma 2 7 2 5 4 2" xfId="29716" xr:uid="{872B7966-BED5-400D-8584-D30F3EC98033}"/>
    <cellStyle name="Comma 2 7 2 5 5" xfId="20663" xr:uid="{11DA8DCB-2C8F-43E1-80FC-0CB844F2C616}"/>
    <cellStyle name="Comma 2 7 2 6" xfId="3562" xr:uid="{0BF637C1-F18E-4F5A-BDFE-EF443E4DE3BB}"/>
    <cellStyle name="Comma 2 7 2 6 2" xfId="12615" xr:uid="{BD582194-5E95-4BAB-95FE-812E8A58A794}"/>
    <cellStyle name="Comma 2 7 2 6 2 2" xfId="30725" xr:uid="{DBBF7729-0270-45C6-BE2E-D2FD60B0DCF0}"/>
    <cellStyle name="Comma 2 7 2 6 3" xfId="21672" xr:uid="{67961FB2-8D2C-4DDD-9E36-1A386CA08570}"/>
    <cellStyle name="Comma 2 7 2 7" xfId="6576" xr:uid="{765F0F84-60F2-4B7F-ABC1-8D949193235E}"/>
    <cellStyle name="Comma 2 7 2 7 2" xfId="15629" xr:uid="{5BCDF686-D025-448F-9FA7-8BF5FDB2BE59}"/>
    <cellStyle name="Comma 2 7 2 7 2 2" xfId="33739" xr:uid="{2F358073-4182-4096-BE72-EB5FD501ED89}"/>
    <cellStyle name="Comma 2 7 2 7 3" xfId="24686" xr:uid="{C7E9F373-3AE0-4971-9FBD-FB0F081E21B7}"/>
    <cellStyle name="Comma 2 7 2 8" xfId="9596" xr:uid="{65C9EEDF-D651-423D-8198-30147362FEA0}"/>
    <cellStyle name="Comma 2 7 2 8 2" xfId="27706" xr:uid="{24EFBBF9-D5DF-4772-9ABC-2186E6A01A7A}"/>
    <cellStyle name="Comma 2 7 2 9" xfId="18653" xr:uid="{19BA4AD6-67BA-4FA8-8AAF-664D9097A018}"/>
    <cellStyle name="Comma 2 7 3" xfId="794" xr:uid="{8F890404-3CF8-4376-8EB4-93C911E631AE}"/>
    <cellStyle name="Comma 2 7 3 2" xfId="1798" xr:uid="{99769207-06FB-4F6C-A592-147976D95FAB}"/>
    <cellStyle name="Comma 2 7 3 2 2" xfId="4877" xr:uid="{85C30C3F-5EAD-4886-AE55-766AE628D19C}"/>
    <cellStyle name="Comma 2 7 3 2 2 2" xfId="13930" xr:uid="{C44EDBFB-9C2F-4821-939C-699452B0C790}"/>
    <cellStyle name="Comma 2 7 3 2 2 2 2" xfId="32040" xr:uid="{29BFD7BB-B4CD-48F1-9F8E-788AED367A18}"/>
    <cellStyle name="Comma 2 7 3 2 2 3" xfId="22987" xr:uid="{84A2479E-2ED2-4155-B4A7-505EF8BC70D4}"/>
    <cellStyle name="Comma 2 7 3 2 3" xfId="7891" xr:uid="{BD441EB0-603E-4C60-B7AB-E88EE2477AB5}"/>
    <cellStyle name="Comma 2 7 3 2 3 2" xfId="16944" xr:uid="{5453DE1F-8452-4180-A397-F5CADF7C5E55}"/>
    <cellStyle name="Comma 2 7 3 2 3 2 2" xfId="35054" xr:uid="{381F445D-724E-46D2-8F99-E8F5CFADFB5C}"/>
    <cellStyle name="Comma 2 7 3 2 3 3" xfId="26001" xr:uid="{E508FA81-43AD-4421-BB3D-0E77605A93C5}"/>
    <cellStyle name="Comma 2 7 3 2 4" xfId="10912" xr:uid="{E6595CF2-EFDF-4C08-97A9-3201F7AF4FC5}"/>
    <cellStyle name="Comma 2 7 3 2 4 2" xfId="29022" xr:uid="{F1640F93-10E8-4925-9F34-6DA34E517773}"/>
    <cellStyle name="Comma 2 7 3 2 5" xfId="19969" xr:uid="{BC21DD97-0ED3-4083-AE42-7499CED665E4}"/>
    <cellStyle name="Comma 2 7 3 3" xfId="2802" xr:uid="{B4DA2CD4-8F42-49C3-9751-654848B943F2}"/>
    <cellStyle name="Comma 2 7 3 3 2" xfId="5881" xr:uid="{9546CD94-6A78-4433-A016-93525D6C7D6A}"/>
    <cellStyle name="Comma 2 7 3 3 2 2" xfId="14934" xr:uid="{B22DF950-0485-4723-9BA7-8598E674B715}"/>
    <cellStyle name="Comma 2 7 3 3 2 2 2" xfId="33044" xr:uid="{B92D76DC-E340-4349-9181-33808FA3E18E}"/>
    <cellStyle name="Comma 2 7 3 3 2 3" xfId="23991" xr:uid="{BA889250-B102-4C96-9BDC-4AF0441FE061}"/>
    <cellStyle name="Comma 2 7 3 3 3" xfId="8895" xr:uid="{1A9987E4-0A1A-4575-9FB2-BC5E54190D9A}"/>
    <cellStyle name="Comma 2 7 3 3 3 2" xfId="17948" xr:uid="{BC3C8972-38C4-4274-B8BE-439094EBEAB9}"/>
    <cellStyle name="Comma 2 7 3 3 3 2 2" xfId="36058" xr:uid="{23F37ADA-C6FA-4B9B-B76B-6C8C0032273F}"/>
    <cellStyle name="Comma 2 7 3 3 3 3" xfId="27005" xr:uid="{D302F8B2-F38D-429A-B342-3FD675CB2AE2}"/>
    <cellStyle name="Comma 2 7 3 3 4" xfId="11916" xr:uid="{8DA98E84-D5DD-4C0B-9280-6FE06D4731B2}"/>
    <cellStyle name="Comma 2 7 3 3 4 2" xfId="30026" xr:uid="{175906AE-F36E-4731-8A37-2D393DE4341F}"/>
    <cellStyle name="Comma 2 7 3 3 5" xfId="20973" xr:uid="{B190CDB5-DF34-4478-886F-BC4E23C0ACFC}"/>
    <cellStyle name="Comma 2 7 3 4" xfId="3873" xr:uid="{9F99DC95-85D3-446F-9352-25EAB4FF1931}"/>
    <cellStyle name="Comma 2 7 3 4 2" xfId="12926" xr:uid="{C87CDE44-A242-4632-9CBB-2BED88169098}"/>
    <cellStyle name="Comma 2 7 3 4 2 2" xfId="31036" xr:uid="{1B86A72F-2B51-43D2-A5C7-6B565FF4901F}"/>
    <cellStyle name="Comma 2 7 3 4 3" xfId="21983" xr:uid="{5582E865-1374-459C-9C7C-93675DD47931}"/>
    <cellStyle name="Comma 2 7 3 5" xfId="6887" xr:uid="{E7D55E21-4540-449B-AADA-1B9830720950}"/>
    <cellStyle name="Comma 2 7 3 5 2" xfId="15940" xr:uid="{332F3795-B611-4BA3-8821-0EFFB2CC81F1}"/>
    <cellStyle name="Comma 2 7 3 5 2 2" xfId="34050" xr:uid="{0A52577B-4E5E-4653-8631-4E9707AB4EED}"/>
    <cellStyle name="Comma 2 7 3 5 3" xfId="24997" xr:uid="{4A554568-B482-4649-83D6-B80E7CEB1301}"/>
    <cellStyle name="Comma 2 7 3 6" xfId="9908" xr:uid="{C1290D65-63D5-447D-9422-8647558AFD7D}"/>
    <cellStyle name="Comma 2 7 3 6 2" xfId="28018" xr:uid="{01CF2FD3-0D93-4A69-A6B6-5D6A107BA774}"/>
    <cellStyle name="Comma 2 7 3 7" xfId="18965" xr:uid="{0D695968-6A83-4306-966D-59FD7C2F1E59}"/>
    <cellStyle name="Comma 2 7 4" xfId="795" xr:uid="{365DBAA4-AA39-4B4E-ABD5-0BAEE4636289}"/>
    <cellStyle name="Comma 2 7 4 2" xfId="1799" xr:uid="{E6D0377F-1C83-4941-9780-D0DE1FE9C753}"/>
    <cellStyle name="Comma 2 7 4 2 2" xfId="4878" xr:uid="{E2A4C5CF-C8FD-4F9B-8F3E-DCAE94F47411}"/>
    <cellStyle name="Comma 2 7 4 2 2 2" xfId="13931" xr:uid="{6AA252AC-A19C-4571-A5A0-2481F4DB288B}"/>
    <cellStyle name="Comma 2 7 4 2 2 2 2" xfId="32041" xr:uid="{58D54F41-F5EC-4FF8-B389-495AE18418BB}"/>
    <cellStyle name="Comma 2 7 4 2 2 3" xfId="22988" xr:uid="{79B1B238-7649-4A75-A543-CB8F8FE3F122}"/>
    <cellStyle name="Comma 2 7 4 2 3" xfId="7892" xr:uid="{8F2F0856-3690-49D5-B357-C50C86EDCFD9}"/>
    <cellStyle name="Comma 2 7 4 2 3 2" xfId="16945" xr:uid="{EEF35F65-3C69-471B-9F99-45AC7D6C8037}"/>
    <cellStyle name="Comma 2 7 4 2 3 2 2" xfId="35055" xr:uid="{5BD29AB7-A7D3-4D4C-8421-B5F3A683F5F5}"/>
    <cellStyle name="Comma 2 7 4 2 3 3" xfId="26002" xr:uid="{86B73B0B-1C8D-40FF-8C6A-F637D6AA0226}"/>
    <cellStyle name="Comma 2 7 4 2 4" xfId="10913" xr:uid="{BAE7CCBA-6A4C-437A-855D-CA3B04142DDD}"/>
    <cellStyle name="Comma 2 7 4 2 4 2" xfId="29023" xr:uid="{66BB3BCA-C66E-4AE3-A6F3-6C7559796733}"/>
    <cellStyle name="Comma 2 7 4 2 5" xfId="19970" xr:uid="{C187F2F5-7ECC-40AB-BEA9-F0320D626B42}"/>
    <cellStyle name="Comma 2 7 4 3" xfId="2803" xr:uid="{86E0AE89-7E72-4771-A2D0-AFA50A5C44CB}"/>
    <cellStyle name="Comma 2 7 4 3 2" xfId="5882" xr:uid="{4125EA3A-9EDA-4331-8074-4FB30AACE29C}"/>
    <cellStyle name="Comma 2 7 4 3 2 2" xfId="14935" xr:uid="{A7F682FE-6AFC-45B7-A313-7DEE2C98DB09}"/>
    <cellStyle name="Comma 2 7 4 3 2 2 2" xfId="33045" xr:uid="{95CCD614-DCF1-4B81-B822-A9EB55F7DEFD}"/>
    <cellStyle name="Comma 2 7 4 3 2 3" xfId="23992" xr:uid="{AD9FA0AB-3892-45B0-8FA7-0BB7BB340C29}"/>
    <cellStyle name="Comma 2 7 4 3 3" xfId="8896" xr:uid="{C9C4C7A9-C827-4162-A861-C1D59152B94F}"/>
    <cellStyle name="Comma 2 7 4 3 3 2" xfId="17949" xr:uid="{9189861F-3FC2-42B6-AFEE-BB416E347755}"/>
    <cellStyle name="Comma 2 7 4 3 3 2 2" xfId="36059" xr:uid="{B30EDAE1-C6D5-4892-9B0A-FDC4EFB557BC}"/>
    <cellStyle name="Comma 2 7 4 3 3 3" xfId="27006" xr:uid="{28CE9ED4-1796-4F28-B89B-25EB442D8C13}"/>
    <cellStyle name="Comma 2 7 4 3 4" xfId="11917" xr:uid="{094E4EDD-5EBB-4BF1-98D3-A1A6FC41D67D}"/>
    <cellStyle name="Comma 2 7 4 3 4 2" xfId="30027" xr:uid="{6C1CAA15-26C2-4ADA-B49B-4C4B1990D6B5}"/>
    <cellStyle name="Comma 2 7 4 3 5" xfId="20974" xr:uid="{8E77199B-F36A-46D9-95CE-751E425AA243}"/>
    <cellStyle name="Comma 2 7 4 4" xfId="3874" xr:uid="{C38CDA62-D8AD-43BB-BD89-D37AE36DE477}"/>
    <cellStyle name="Comma 2 7 4 4 2" xfId="12927" xr:uid="{C2157735-8203-44C7-BBED-59DCBD70BA52}"/>
    <cellStyle name="Comma 2 7 4 4 2 2" xfId="31037" xr:uid="{6F5D9613-FB10-4F39-9668-27FD29ABF55F}"/>
    <cellStyle name="Comma 2 7 4 4 3" xfId="21984" xr:uid="{7B9993E2-F15E-4A8A-A997-280A3362EEA7}"/>
    <cellStyle name="Comma 2 7 4 5" xfId="6888" xr:uid="{78E58EE3-8D97-4DEF-8412-5736750B1E72}"/>
    <cellStyle name="Comma 2 7 4 5 2" xfId="15941" xr:uid="{B43673B7-1CCA-454A-B6F7-F01345CA3995}"/>
    <cellStyle name="Comma 2 7 4 5 2 2" xfId="34051" xr:uid="{EB678786-41EC-4436-9AA8-9CCA7ED77B0B}"/>
    <cellStyle name="Comma 2 7 4 5 3" xfId="24998" xr:uid="{B7AAE602-2173-4B98-A1E2-2F86915EEFD3}"/>
    <cellStyle name="Comma 2 7 4 6" xfId="9909" xr:uid="{9563B201-CB1C-43A0-B479-4C5B1A298510}"/>
    <cellStyle name="Comma 2 7 4 6 2" xfId="28019" xr:uid="{599518B4-4C43-47B1-AF61-09228FED31BD}"/>
    <cellStyle name="Comma 2 7 4 7" xfId="18966" xr:uid="{F88210CF-E997-4145-8FFE-4A939DD2EBFD}"/>
    <cellStyle name="Comma 2 7 5" xfId="1317" xr:uid="{07C5AD6F-BC8D-46CB-9D28-8D2E40316631}"/>
    <cellStyle name="Comma 2 7 5 2" xfId="4396" xr:uid="{568AC083-A41A-4C74-B3F7-6C1578978710}"/>
    <cellStyle name="Comma 2 7 5 2 2" xfId="13449" xr:uid="{61B12F4D-9B63-4223-BCC7-1406A44DF0C6}"/>
    <cellStyle name="Comma 2 7 5 2 2 2" xfId="31559" xr:uid="{F42CF00C-3DAE-4266-A9CC-50A6CFEE5F59}"/>
    <cellStyle name="Comma 2 7 5 2 3" xfId="22506" xr:uid="{11B6C43A-DF7D-442C-8958-2D4B20C869E9}"/>
    <cellStyle name="Comma 2 7 5 3" xfId="7410" xr:uid="{2BBAF82C-EAFF-4C0B-8CCE-540D1E92AD3A}"/>
    <cellStyle name="Comma 2 7 5 3 2" xfId="16463" xr:uid="{6422DB17-DD3F-467B-B037-1ACE59E04F5E}"/>
    <cellStyle name="Comma 2 7 5 3 2 2" xfId="34573" xr:uid="{3CC12E2F-B7A9-4E51-843C-C72E716CA1F8}"/>
    <cellStyle name="Comma 2 7 5 3 3" xfId="25520" xr:uid="{31FB0ED8-E439-47C7-A10D-5B0D129CC927}"/>
    <cellStyle name="Comma 2 7 5 4" xfId="10431" xr:uid="{CF1974A2-87F1-4DF5-ACC6-7648468A8779}"/>
    <cellStyle name="Comma 2 7 5 4 2" xfId="28541" xr:uid="{E315939B-A5FB-4415-BE25-99F1A1B43423}"/>
    <cellStyle name="Comma 2 7 5 5" xfId="19488" xr:uid="{B1FEA8BE-D275-439D-A9C5-9CA9D3CB1D24}"/>
    <cellStyle name="Comma 2 7 6" xfId="2321" xr:uid="{D7D212D9-79C6-45FA-B19E-B7E9A98E77EA}"/>
    <cellStyle name="Comma 2 7 6 2" xfId="5400" xr:uid="{36CBC0E4-B64C-4B10-8944-356F9C997066}"/>
    <cellStyle name="Comma 2 7 6 2 2" xfId="14453" xr:uid="{0B2FDD2F-E44D-4D86-8C29-B79504E19C9A}"/>
    <cellStyle name="Comma 2 7 6 2 2 2" xfId="32563" xr:uid="{FE41E31A-D9BD-445B-9C81-4CF0510D8057}"/>
    <cellStyle name="Comma 2 7 6 2 3" xfId="23510" xr:uid="{F4117807-DD5E-4100-9BFE-4975F00DAD94}"/>
    <cellStyle name="Comma 2 7 6 3" xfId="8414" xr:uid="{61D5C4D3-1B2E-496D-856D-242BCB5B7A98}"/>
    <cellStyle name="Comma 2 7 6 3 2" xfId="17467" xr:uid="{5C910F9B-A76B-4832-9A38-C013AC5FE6EB}"/>
    <cellStyle name="Comma 2 7 6 3 2 2" xfId="35577" xr:uid="{A7D6C574-85B0-4EC4-847A-F1C985C92A0B}"/>
    <cellStyle name="Comma 2 7 6 3 3" xfId="26524" xr:uid="{23A50E1D-5292-458C-9D83-D99405A1A69A}"/>
    <cellStyle name="Comma 2 7 6 4" xfId="11435" xr:uid="{35A38CBB-F6D2-445D-AC8F-6F47E9289A11}"/>
    <cellStyle name="Comma 2 7 6 4 2" xfId="29545" xr:uid="{EE4D071A-573E-4F3D-BCD4-46B7A801CC3A}"/>
    <cellStyle name="Comma 2 7 6 5" xfId="20492" xr:uid="{339A7725-5F26-4D51-9F52-9CEF3AC57DA9}"/>
    <cellStyle name="Comma 2 7 7" xfId="3390" xr:uid="{D543BBAB-9577-4BD3-823A-84EFC1A56BAF}"/>
    <cellStyle name="Comma 2 7 7 2" xfId="12443" xr:uid="{BF334A07-9EB3-4354-B330-983C1BD0F449}"/>
    <cellStyle name="Comma 2 7 7 2 2" xfId="30553" xr:uid="{CAD3A491-238F-4212-81F9-1395B3D71506}"/>
    <cellStyle name="Comma 2 7 7 3" xfId="21500" xr:uid="{D1EB6BD6-4A77-484D-A193-6C2665DE72F7}"/>
    <cellStyle name="Comma 2 7 8" xfId="6404" xr:uid="{9C39BDBC-F25F-4316-8C7D-4389D25E112F}"/>
    <cellStyle name="Comma 2 7 8 2" xfId="15457" xr:uid="{47AA0C4D-026A-4666-9AFD-B4897D86943A}"/>
    <cellStyle name="Comma 2 7 8 2 2" xfId="33567" xr:uid="{FF80556C-BD20-4711-A389-79703726A07D}"/>
    <cellStyle name="Comma 2 7 8 3" xfId="24514" xr:uid="{F97799EA-FA5F-45D5-B1DF-51BD789166DB}"/>
    <cellStyle name="Comma 2 7 9" xfId="9424" xr:uid="{104195F0-2D61-4665-BA97-9B658F4AA47C}"/>
    <cellStyle name="Comma 2 7 9 2" xfId="27534" xr:uid="{30C9DCF7-A8D8-47A4-85F8-87F005B050B0}"/>
    <cellStyle name="Comma 2 8" xfId="322" xr:uid="{B07A9501-26E4-432C-BE24-589F17C6F069}"/>
    <cellStyle name="Comma 2 8 10" xfId="18520" xr:uid="{DC12290F-2A57-4329-9AD2-828D4EA711A4}"/>
    <cellStyle name="Comma 2 8 2" xfId="520" xr:uid="{BE43FB94-BE23-4B70-A167-63E2386D8728}"/>
    <cellStyle name="Comma 2 8 2 2" xfId="796" xr:uid="{9DDC300D-47E8-42F7-A427-99486C34699F}"/>
    <cellStyle name="Comma 2 8 2 2 2" xfId="1800" xr:uid="{7D4CDE9A-1A63-4E0D-89AA-717DADB18F99}"/>
    <cellStyle name="Comma 2 8 2 2 2 2" xfId="4879" xr:uid="{91F48287-1770-4214-BDB1-784F1B7E0DDD}"/>
    <cellStyle name="Comma 2 8 2 2 2 2 2" xfId="13932" xr:uid="{CDFB5718-2054-4F13-BC18-BA532EB7A357}"/>
    <cellStyle name="Comma 2 8 2 2 2 2 2 2" xfId="32042" xr:uid="{7B983966-DEC1-43DB-A4D5-0FEC3156AC26}"/>
    <cellStyle name="Comma 2 8 2 2 2 2 3" xfId="22989" xr:uid="{6294DEAA-F331-4956-B03B-975EB4973C00}"/>
    <cellStyle name="Comma 2 8 2 2 2 3" xfId="7893" xr:uid="{4C6D31E3-B233-4846-AA0D-7727359809A1}"/>
    <cellStyle name="Comma 2 8 2 2 2 3 2" xfId="16946" xr:uid="{E2995E0B-3F4A-4D9C-BC18-B1222A76C0FE}"/>
    <cellStyle name="Comma 2 8 2 2 2 3 2 2" xfId="35056" xr:uid="{61A969D5-C6B5-46A2-9451-E5604D4CE10A}"/>
    <cellStyle name="Comma 2 8 2 2 2 3 3" xfId="26003" xr:uid="{63D675B7-EFA6-46B7-8A6F-465DFA9B9639}"/>
    <cellStyle name="Comma 2 8 2 2 2 4" xfId="10914" xr:uid="{AB7B3036-7126-41F8-9276-6DE70D37AC23}"/>
    <cellStyle name="Comma 2 8 2 2 2 4 2" xfId="29024" xr:uid="{F1824E69-06B7-48D7-830D-66398BB61F84}"/>
    <cellStyle name="Comma 2 8 2 2 2 5" xfId="19971" xr:uid="{732C7157-FA69-4914-A53B-FDA46631ECD4}"/>
    <cellStyle name="Comma 2 8 2 2 3" xfId="2804" xr:uid="{464F2721-B7DC-436D-B166-85EBAB84756D}"/>
    <cellStyle name="Comma 2 8 2 2 3 2" xfId="5883" xr:uid="{AA5C9D65-6515-4202-A6ED-5E3AB83D15B6}"/>
    <cellStyle name="Comma 2 8 2 2 3 2 2" xfId="14936" xr:uid="{57F51503-B181-4F3D-BEC9-D67B76636892}"/>
    <cellStyle name="Comma 2 8 2 2 3 2 2 2" xfId="33046" xr:uid="{C38DA29A-EAE0-4E07-8B67-DB1B976FE6A7}"/>
    <cellStyle name="Comma 2 8 2 2 3 2 3" xfId="23993" xr:uid="{FB617EB2-3E71-4DF9-AB0E-36E5191268ED}"/>
    <cellStyle name="Comma 2 8 2 2 3 3" xfId="8897" xr:uid="{A64588D9-DF6A-4766-AEE9-A4DAB28E63BF}"/>
    <cellStyle name="Comma 2 8 2 2 3 3 2" xfId="17950" xr:uid="{4EAD4BCD-3AAB-44B9-AC64-D63070E21B94}"/>
    <cellStyle name="Comma 2 8 2 2 3 3 2 2" xfId="36060" xr:uid="{0ADBB19D-0496-4E6F-BDE7-290C773D38D6}"/>
    <cellStyle name="Comma 2 8 2 2 3 3 3" xfId="27007" xr:uid="{7AC4CAE9-CDA1-4F9F-BFA9-DEC8B1A7FDE2}"/>
    <cellStyle name="Comma 2 8 2 2 3 4" xfId="11918" xr:uid="{EEF37D35-A7FD-4957-AA76-A32EF121E0E6}"/>
    <cellStyle name="Comma 2 8 2 2 3 4 2" xfId="30028" xr:uid="{D22FE95C-26B4-4007-BF3C-BAB3DA088462}"/>
    <cellStyle name="Comma 2 8 2 2 3 5" xfId="20975" xr:uid="{75ACAD3E-289D-41EE-ABA2-59F6099A595C}"/>
    <cellStyle name="Comma 2 8 2 2 4" xfId="3875" xr:uid="{D6A334EB-67BA-483F-94BD-7643D8025784}"/>
    <cellStyle name="Comma 2 8 2 2 4 2" xfId="12928" xr:uid="{A2A31792-038F-4021-BEC4-988DC630B1A6}"/>
    <cellStyle name="Comma 2 8 2 2 4 2 2" xfId="31038" xr:uid="{616BF429-AC4D-4446-931B-629029932796}"/>
    <cellStyle name="Comma 2 8 2 2 4 3" xfId="21985" xr:uid="{D3EAF497-2B13-4E3C-9EDC-C448597D52A7}"/>
    <cellStyle name="Comma 2 8 2 2 5" xfId="6889" xr:uid="{18710D53-568F-4272-B12D-4895028D5CE6}"/>
    <cellStyle name="Comma 2 8 2 2 5 2" xfId="15942" xr:uid="{939DFDDA-838F-411D-8C94-518B2C3D5B87}"/>
    <cellStyle name="Comma 2 8 2 2 5 2 2" xfId="34052" xr:uid="{11890D25-6834-4DEF-A7AB-348F8E515F64}"/>
    <cellStyle name="Comma 2 8 2 2 5 3" xfId="24999" xr:uid="{4132A5D0-4F10-4A70-8EF2-F1A51D25E491}"/>
    <cellStyle name="Comma 2 8 2 2 6" xfId="9910" xr:uid="{56FD7702-8A9A-4756-85B6-2180AF158095}"/>
    <cellStyle name="Comma 2 8 2 2 6 2" xfId="28020" xr:uid="{55A199F9-2056-424B-9218-B884CC3CAB38}"/>
    <cellStyle name="Comma 2 8 2 2 7" xfId="18967" xr:uid="{2B1DA650-9F9B-4CE6-AEF3-63F6B636DD4F}"/>
    <cellStyle name="Comma 2 8 2 3" xfId="797" xr:uid="{4CA7A182-C332-4BA8-A35C-5F820C571833}"/>
    <cellStyle name="Comma 2 8 2 3 2" xfId="1801" xr:uid="{47B92298-3ED4-4B2A-A92D-18BFD238325B}"/>
    <cellStyle name="Comma 2 8 2 3 2 2" xfId="4880" xr:uid="{964B33D0-632A-4AB3-82BE-3A3DE2B989DC}"/>
    <cellStyle name="Comma 2 8 2 3 2 2 2" xfId="13933" xr:uid="{8CAB3F08-A0F7-410B-9082-50207EACB93A}"/>
    <cellStyle name="Comma 2 8 2 3 2 2 2 2" xfId="32043" xr:uid="{AB6CDA16-7F06-4979-86D0-FF0AA0A2A418}"/>
    <cellStyle name="Comma 2 8 2 3 2 2 3" xfId="22990" xr:uid="{27FA60BF-0E0E-4D01-A112-66D6D05ADCDD}"/>
    <cellStyle name="Comma 2 8 2 3 2 3" xfId="7894" xr:uid="{092E1D2D-1756-4077-B27D-4F32DB005FC5}"/>
    <cellStyle name="Comma 2 8 2 3 2 3 2" xfId="16947" xr:uid="{E6381C48-76A5-4EA2-8C3E-A7B536EF16CC}"/>
    <cellStyle name="Comma 2 8 2 3 2 3 2 2" xfId="35057" xr:uid="{34E0DA00-5F27-42F1-AC53-A3C945D84353}"/>
    <cellStyle name="Comma 2 8 2 3 2 3 3" xfId="26004" xr:uid="{B7E0ED57-6E84-4A57-AFC2-BCA67D71A393}"/>
    <cellStyle name="Comma 2 8 2 3 2 4" xfId="10915" xr:uid="{CEA7CCE2-7073-42E0-B077-08745A45C4D1}"/>
    <cellStyle name="Comma 2 8 2 3 2 4 2" xfId="29025" xr:uid="{D57E6785-74E8-403B-B078-AD70C2C0ED57}"/>
    <cellStyle name="Comma 2 8 2 3 2 5" xfId="19972" xr:uid="{E74FDE67-9724-4658-969E-86C53CCAF7C0}"/>
    <cellStyle name="Comma 2 8 2 3 3" xfId="2805" xr:uid="{F2716CCE-A162-432A-9360-A999100988E9}"/>
    <cellStyle name="Comma 2 8 2 3 3 2" xfId="5884" xr:uid="{80763F21-C5CB-4001-9CC9-7647E162ACB9}"/>
    <cellStyle name="Comma 2 8 2 3 3 2 2" xfId="14937" xr:uid="{B02C1055-4D0F-40A0-A500-65A213A32F5B}"/>
    <cellStyle name="Comma 2 8 2 3 3 2 2 2" xfId="33047" xr:uid="{00CC1ACE-0F6F-4BE5-9E14-F81306C5D7C5}"/>
    <cellStyle name="Comma 2 8 2 3 3 2 3" xfId="23994" xr:uid="{5C4A6A3D-FC4E-4C33-A45F-68EF7FE68BFE}"/>
    <cellStyle name="Comma 2 8 2 3 3 3" xfId="8898" xr:uid="{5CD567FF-5A0D-4634-9B58-8A772BEE79A9}"/>
    <cellStyle name="Comma 2 8 2 3 3 3 2" xfId="17951" xr:uid="{EDAFD3B9-133E-496E-8687-5029DD98A899}"/>
    <cellStyle name="Comma 2 8 2 3 3 3 2 2" xfId="36061" xr:uid="{7E9CEF91-1479-47FF-8AB4-8E6C26AE981C}"/>
    <cellStyle name="Comma 2 8 2 3 3 3 3" xfId="27008" xr:uid="{890AD93C-40F0-4A47-B481-3F3FF800D2A8}"/>
    <cellStyle name="Comma 2 8 2 3 3 4" xfId="11919" xr:uid="{20171DBB-A538-4FB1-984A-F03DC88954DF}"/>
    <cellStyle name="Comma 2 8 2 3 3 4 2" xfId="30029" xr:uid="{17766EA4-F8E6-4815-9A7A-2DCAD96A9B4C}"/>
    <cellStyle name="Comma 2 8 2 3 3 5" xfId="20976" xr:uid="{58F97F30-CE84-447E-85F4-658EDF7FD6E5}"/>
    <cellStyle name="Comma 2 8 2 3 4" xfId="3876" xr:uid="{62151F74-2330-4997-A6BE-5CE80EDDD015}"/>
    <cellStyle name="Comma 2 8 2 3 4 2" xfId="12929" xr:uid="{3BB1D6B6-33C1-4BDC-894A-A421E0A42B43}"/>
    <cellStyle name="Comma 2 8 2 3 4 2 2" xfId="31039" xr:uid="{F2376496-FBB0-4C7E-9A03-6E99ABBE4D2B}"/>
    <cellStyle name="Comma 2 8 2 3 4 3" xfId="21986" xr:uid="{24A6CCFA-0E4A-4B82-84E5-4098CF301946}"/>
    <cellStyle name="Comma 2 8 2 3 5" xfId="6890" xr:uid="{10C0D94C-7DC4-48E6-9501-C5695E2CF6CF}"/>
    <cellStyle name="Comma 2 8 2 3 5 2" xfId="15943" xr:uid="{5DDA3A44-C7E8-4300-A2A8-B12ACF200C67}"/>
    <cellStyle name="Comma 2 8 2 3 5 2 2" xfId="34053" xr:uid="{12D93A06-5C5D-4F42-9440-2382294F980A}"/>
    <cellStyle name="Comma 2 8 2 3 5 3" xfId="25000" xr:uid="{1C93EE48-5FEE-4ABF-9FF9-342FB52F6229}"/>
    <cellStyle name="Comma 2 8 2 3 6" xfId="9911" xr:uid="{B4E4F6B1-0976-4DB9-9E38-AF49F8AB0A3D}"/>
    <cellStyle name="Comma 2 8 2 3 6 2" xfId="28021" xr:uid="{6C50F870-B887-4649-A283-A82D87A2518D}"/>
    <cellStyle name="Comma 2 8 2 3 7" xfId="18968" xr:uid="{DC5B1C80-4CFC-447D-A319-7048E11AA053}"/>
    <cellStyle name="Comma 2 8 2 4" xfId="1527" xr:uid="{618207E4-EE9D-44B9-AE1F-32C0C240E5B2}"/>
    <cellStyle name="Comma 2 8 2 4 2" xfId="4606" xr:uid="{0B326E46-A776-4D8B-9CCF-09B2E46A5376}"/>
    <cellStyle name="Comma 2 8 2 4 2 2" xfId="13659" xr:uid="{8DC9E8DA-EB90-44FF-A3FE-BF67E84DB659}"/>
    <cellStyle name="Comma 2 8 2 4 2 2 2" xfId="31769" xr:uid="{EC9ADCFE-0255-4110-8838-46063BFFBF29}"/>
    <cellStyle name="Comma 2 8 2 4 2 3" xfId="22716" xr:uid="{144851C1-3CFA-404E-ABE1-472A02811D82}"/>
    <cellStyle name="Comma 2 8 2 4 3" xfId="7620" xr:uid="{0228088A-CE8E-483B-8A0F-76A9EC64E572}"/>
    <cellStyle name="Comma 2 8 2 4 3 2" xfId="16673" xr:uid="{B4609C91-CCB8-4984-B31A-E36E2E93E90D}"/>
    <cellStyle name="Comma 2 8 2 4 3 2 2" xfId="34783" xr:uid="{3A22CC56-A945-44A9-A8DF-391765A362FC}"/>
    <cellStyle name="Comma 2 8 2 4 3 3" xfId="25730" xr:uid="{206D43FB-C9B4-49E3-AED0-A206343C779F}"/>
    <cellStyle name="Comma 2 8 2 4 4" xfId="10641" xr:uid="{F0B20082-A3AE-4BF5-A57F-4E777B0FC272}"/>
    <cellStyle name="Comma 2 8 2 4 4 2" xfId="28751" xr:uid="{1F76B2C8-8BB2-49E2-8EAE-E2C89BC1F283}"/>
    <cellStyle name="Comma 2 8 2 4 5" xfId="19698" xr:uid="{16694628-4747-45BA-B8A2-924E7CF7E35C}"/>
    <cellStyle name="Comma 2 8 2 5" xfId="2531" xr:uid="{FD4007E5-5064-47CE-9BC9-52192988F5CC}"/>
    <cellStyle name="Comma 2 8 2 5 2" xfId="5610" xr:uid="{44D2B056-69C8-4F19-A414-3BFCF27A2B64}"/>
    <cellStyle name="Comma 2 8 2 5 2 2" xfId="14663" xr:uid="{6C88AC2E-4BFE-4C5E-853D-3FC566A7B161}"/>
    <cellStyle name="Comma 2 8 2 5 2 2 2" xfId="32773" xr:uid="{59C41856-5251-4405-9A24-4E88037C4412}"/>
    <cellStyle name="Comma 2 8 2 5 2 3" xfId="23720" xr:uid="{2C42C997-9970-4CBD-A3B4-0370AD00530B}"/>
    <cellStyle name="Comma 2 8 2 5 3" xfId="8624" xr:uid="{F14BEB0C-8092-47E8-A365-A550DE846E82}"/>
    <cellStyle name="Comma 2 8 2 5 3 2" xfId="17677" xr:uid="{6585C434-D5E2-496C-B3AF-22F41DC23531}"/>
    <cellStyle name="Comma 2 8 2 5 3 2 2" xfId="35787" xr:uid="{97EA6CD2-7B00-4188-8885-C0BDD9F06FD3}"/>
    <cellStyle name="Comma 2 8 2 5 3 3" xfId="26734" xr:uid="{2FE7AA58-AD39-433F-891D-F4CB4930A581}"/>
    <cellStyle name="Comma 2 8 2 5 4" xfId="11645" xr:uid="{C3B315BA-5FCE-4131-AAC9-45096810499D}"/>
    <cellStyle name="Comma 2 8 2 5 4 2" xfId="29755" xr:uid="{DDB259CA-3DDF-405B-8E7B-7016DE5E254D}"/>
    <cellStyle name="Comma 2 8 2 5 5" xfId="20702" xr:uid="{8FDCE441-412D-4D64-89BE-F4CF50C6EFCE}"/>
    <cellStyle name="Comma 2 8 2 6" xfId="3601" xr:uid="{C9883FEE-88F2-4CEE-A658-A8C65B59438F}"/>
    <cellStyle name="Comma 2 8 2 6 2" xfId="12654" xr:uid="{37C3D4F4-02B7-4DC8-B3CF-64D6CF83E11C}"/>
    <cellStyle name="Comma 2 8 2 6 2 2" xfId="30764" xr:uid="{078EF8A6-0ECF-463B-A294-A3B2864D992E}"/>
    <cellStyle name="Comma 2 8 2 6 3" xfId="21711" xr:uid="{37DB1897-9F64-4499-93D8-8A16706BC602}"/>
    <cellStyle name="Comma 2 8 2 7" xfId="6615" xr:uid="{BB618F85-F4DA-4851-9484-8A972489602E}"/>
    <cellStyle name="Comma 2 8 2 7 2" xfId="15668" xr:uid="{B8BD6C56-EC0E-4DFD-83FC-EAD487BA9546}"/>
    <cellStyle name="Comma 2 8 2 7 2 2" xfId="33778" xr:uid="{516C6CB6-F433-4B78-A2B3-D1D62B618C08}"/>
    <cellStyle name="Comma 2 8 2 7 3" xfId="24725" xr:uid="{31969896-36FC-4BAC-8AC6-25C32E9A4751}"/>
    <cellStyle name="Comma 2 8 2 8" xfId="9635" xr:uid="{9F32D316-2C5C-42BB-AF7B-CC19CD8FE53A}"/>
    <cellStyle name="Comma 2 8 2 8 2" xfId="27745" xr:uid="{EDDD9FB1-A3C1-400E-8751-DD14B94E9E80}"/>
    <cellStyle name="Comma 2 8 2 9" xfId="18692" xr:uid="{AAF27E90-DCFB-4A58-B0A1-A2CB636DDAC7}"/>
    <cellStyle name="Comma 2 8 3" xfId="798" xr:uid="{5C16AFA6-4522-4450-8B55-188FCA0C7640}"/>
    <cellStyle name="Comma 2 8 3 2" xfId="1802" xr:uid="{86E2E89F-5783-4355-9003-7D525B02DCC6}"/>
    <cellStyle name="Comma 2 8 3 2 2" xfId="4881" xr:uid="{C6419F88-4BF5-4120-93B0-BF554C96B1FD}"/>
    <cellStyle name="Comma 2 8 3 2 2 2" xfId="13934" xr:uid="{9B79F93C-7C1A-4104-AC31-203C0FCF3677}"/>
    <cellStyle name="Comma 2 8 3 2 2 2 2" xfId="32044" xr:uid="{58826F13-B52C-4921-8F6F-8FAF87A755EE}"/>
    <cellStyle name="Comma 2 8 3 2 2 3" xfId="22991" xr:uid="{23D06006-70B3-4157-86DB-D033A729E5B6}"/>
    <cellStyle name="Comma 2 8 3 2 3" xfId="7895" xr:uid="{E5E04C33-EAB6-4264-8F87-C93A5AF4ECE0}"/>
    <cellStyle name="Comma 2 8 3 2 3 2" xfId="16948" xr:uid="{2B961866-DAEA-4BFF-9984-C4D3CA284528}"/>
    <cellStyle name="Comma 2 8 3 2 3 2 2" xfId="35058" xr:uid="{2851AF27-304F-45F9-B4D8-F093B15C2C58}"/>
    <cellStyle name="Comma 2 8 3 2 3 3" xfId="26005" xr:uid="{1E9A9D34-3CF7-4CA0-943F-DE52A4889FE0}"/>
    <cellStyle name="Comma 2 8 3 2 4" xfId="10916" xr:uid="{8CC2D301-B321-46D1-8075-35B2AEF5C7D7}"/>
    <cellStyle name="Comma 2 8 3 2 4 2" xfId="29026" xr:uid="{D40376F9-C72C-4679-AD92-C3F859EE0F27}"/>
    <cellStyle name="Comma 2 8 3 2 5" xfId="19973" xr:uid="{37F5AAD6-46CA-45EE-9652-851AFE17DBA2}"/>
    <cellStyle name="Comma 2 8 3 3" xfId="2806" xr:uid="{7288327A-5B12-4EF7-87AC-1322A6BDD4D3}"/>
    <cellStyle name="Comma 2 8 3 3 2" xfId="5885" xr:uid="{2D103399-7DDD-4AAF-BB93-787F6A8A6013}"/>
    <cellStyle name="Comma 2 8 3 3 2 2" xfId="14938" xr:uid="{E5882EEF-33B5-4A9B-81B2-DBC0D69D057A}"/>
    <cellStyle name="Comma 2 8 3 3 2 2 2" xfId="33048" xr:uid="{A5D7D2D5-4E3C-4F96-8F06-7045F781935E}"/>
    <cellStyle name="Comma 2 8 3 3 2 3" xfId="23995" xr:uid="{4D30AD3A-5DF0-4FD6-A6EF-A54E1F327EB3}"/>
    <cellStyle name="Comma 2 8 3 3 3" xfId="8899" xr:uid="{1CF99630-81ED-4914-B7C2-03E61FC42955}"/>
    <cellStyle name="Comma 2 8 3 3 3 2" xfId="17952" xr:uid="{8872701A-932D-46D7-9D75-89F4E73FB790}"/>
    <cellStyle name="Comma 2 8 3 3 3 2 2" xfId="36062" xr:uid="{35AB0D72-F1E4-4425-82EE-676982ED1BE0}"/>
    <cellStyle name="Comma 2 8 3 3 3 3" xfId="27009" xr:uid="{90BCEDC9-FA91-4D6D-9034-7BECF3A9E56F}"/>
    <cellStyle name="Comma 2 8 3 3 4" xfId="11920" xr:uid="{95533AB1-53B7-4B82-A89F-843A58E1AFCD}"/>
    <cellStyle name="Comma 2 8 3 3 4 2" xfId="30030" xr:uid="{A17758A1-B440-43D7-97A6-07CA216203CF}"/>
    <cellStyle name="Comma 2 8 3 3 5" xfId="20977" xr:uid="{072B25EA-A7A2-4E5A-AA90-1733B0E18C82}"/>
    <cellStyle name="Comma 2 8 3 4" xfId="3877" xr:uid="{6E11ED0D-F7C1-4B6B-83EF-6B4A04477D1E}"/>
    <cellStyle name="Comma 2 8 3 4 2" xfId="12930" xr:uid="{975DB2A7-FD23-4991-B54B-FB682678D366}"/>
    <cellStyle name="Comma 2 8 3 4 2 2" xfId="31040" xr:uid="{7AB4F598-A72F-42E0-952C-18880352F0E2}"/>
    <cellStyle name="Comma 2 8 3 4 3" xfId="21987" xr:uid="{18CDC56D-FB26-4EB0-B88F-3A78F1EBE437}"/>
    <cellStyle name="Comma 2 8 3 5" xfId="6891" xr:uid="{8DD436B2-304E-406C-916C-B945D6624CCD}"/>
    <cellStyle name="Comma 2 8 3 5 2" xfId="15944" xr:uid="{232B4B04-CF08-41B8-90C3-6163A795E857}"/>
    <cellStyle name="Comma 2 8 3 5 2 2" xfId="34054" xr:uid="{59717AF3-5385-457C-8793-CD93AF958DF8}"/>
    <cellStyle name="Comma 2 8 3 5 3" xfId="25001" xr:uid="{8F8F51A6-22A5-4267-B29B-246D5A17F60A}"/>
    <cellStyle name="Comma 2 8 3 6" xfId="9912" xr:uid="{85B52B39-38B7-4043-A6BD-6F6BFB16BBF2}"/>
    <cellStyle name="Comma 2 8 3 6 2" xfId="28022" xr:uid="{28459D16-F86F-444D-85EE-E6B16FFD0BD4}"/>
    <cellStyle name="Comma 2 8 3 7" xfId="18969" xr:uid="{836679FA-B322-4C15-A0C4-5A8ECECC4808}"/>
    <cellStyle name="Comma 2 8 4" xfId="799" xr:uid="{B9BD41ED-26C6-4446-B1E4-3F670739BD65}"/>
    <cellStyle name="Comma 2 8 4 2" xfId="1803" xr:uid="{8400ECA4-BF98-4659-B22A-2C048BB1B850}"/>
    <cellStyle name="Comma 2 8 4 2 2" xfId="4882" xr:uid="{A1A0F538-4A41-46E6-A866-A69AEAA35CA3}"/>
    <cellStyle name="Comma 2 8 4 2 2 2" xfId="13935" xr:uid="{5A8CFDAE-8A9C-445C-9E08-D05E523910EF}"/>
    <cellStyle name="Comma 2 8 4 2 2 2 2" xfId="32045" xr:uid="{79F7339E-6D7E-488A-ABA1-C02BCBA34AB5}"/>
    <cellStyle name="Comma 2 8 4 2 2 3" xfId="22992" xr:uid="{812A263D-8A23-4B41-BF41-90CD725FE5F3}"/>
    <cellStyle name="Comma 2 8 4 2 3" xfId="7896" xr:uid="{3EA0B250-16B9-40F1-A68F-74BCBD559A81}"/>
    <cellStyle name="Comma 2 8 4 2 3 2" xfId="16949" xr:uid="{C680D2DD-70AD-4981-BE0B-F8B274F6FEEC}"/>
    <cellStyle name="Comma 2 8 4 2 3 2 2" xfId="35059" xr:uid="{D189813D-0173-44E7-B3D9-B2B83CB6C190}"/>
    <cellStyle name="Comma 2 8 4 2 3 3" xfId="26006" xr:uid="{81218A6F-880E-446E-9CC1-8A82FFEC6B0A}"/>
    <cellStyle name="Comma 2 8 4 2 4" xfId="10917" xr:uid="{6A312C3A-9C2B-485F-B344-950F554FE176}"/>
    <cellStyle name="Comma 2 8 4 2 4 2" xfId="29027" xr:uid="{D0CE83CE-9D64-47B8-9A81-8F6319212DF6}"/>
    <cellStyle name="Comma 2 8 4 2 5" xfId="19974" xr:uid="{B984B422-7D55-4D35-9037-65A70F1A4AD2}"/>
    <cellStyle name="Comma 2 8 4 3" xfId="2807" xr:uid="{B5143CF3-15D1-42FE-A1BA-5CE54FDF61D0}"/>
    <cellStyle name="Comma 2 8 4 3 2" xfId="5886" xr:uid="{4583F084-4B94-4EA5-8460-B3F2FEC1F49E}"/>
    <cellStyle name="Comma 2 8 4 3 2 2" xfId="14939" xr:uid="{74FFA83F-075B-45C4-B75D-BA1382672FCD}"/>
    <cellStyle name="Comma 2 8 4 3 2 2 2" xfId="33049" xr:uid="{2A72A6D1-5ED0-4C8D-98A3-64F021F5E73E}"/>
    <cellStyle name="Comma 2 8 4 3 2 3" xfId="23996" xr:uid="{B17B5D08-DFE9-4E09-AC84-DFF03019FDFA}"/>
    <cellStyle name="Comma 2 8 4 3 3" xfId="8900" xr:uid="{3DB01CCF-1DC8-432C-83F1-8CF2437F65FF}"/>
    <cellStyle name="Comma 2 8 4 3 3 2" xfId="17953" xr:uid="{E360FE33-BBA8-4439-9C1E-B6ABEC282FD5}"/>
    <cellStyle name="Comma 2 8 4 3 3 2 2" xfId="36063" xr:uid="{CA0D96FA-26E2-44FB-930C-349EBBD2F45A}"/>
    <cellStyle name="Comma 2 8 4 3 3 3" xfId="27010" xr:uid="{37C4DEF2-649D-4385-B5E4-F2910BD0F120}"/>
    <cellStyle name="Comma 2 8 4 3 4" xfId="11921" xr:uid="{27827051-6A14-46BE-B010-741FFE22B32B}"/>
    <cellStyle name="Comma 2 8 4 3 4 2" xfId="30031" xr:uid="{BAEABC3B-8308-4B62-8B2D-4ABB62F4D8D7}"/>
    <cellStyle name="Comma 2 8 4 3 5" xfId="20978" xr:uid="{124A9492-6AA9-475E-9340-777C9544C841}"/>
    <cellStyle name="Comma 2 8 4 4" xfId="3878" xr:uid="{43E710CD-7C0F-409D-A85E-2DC880B91711}"/>
    <cellStyle name="Comma 2 8 4 4 2" xfId="12931" xr:uid="{F61C3F14-03E0-47E6-A861-C845F05585CF}"/>
    <cellStyle name="Comma 2 8 4 4 2 2" xfId="31041" xr:uid="{BFCA2886-724F-422B-A4D7-4B0B463278DB}"/>
    <cellStyle name="Comma 2 8 4 4 3" xfId="21988" xr:uid="{82232CC1-32B4-469D-9333-40176913BB41}"/>
    <cellStyle name="Comma 2 8 4 5" xfId="6892" xr:uid="{57D42A4B-15BD-41F7-B23D-AD8B6E405556}"/>
    <cellStyle name="Comma 2 8 4 5 2" xfId="15945" xr:uid="{ED539681-328F-431F-90E2-8FF19F8501F1}"/>
    <cellStyle name="Comma 2 8 4 5 2 2" xfId="34055" xr:uid="{4D0AE279-4967-4C88-B27F-576922443791}"/>
    <cellStyle name="Comma 2 8 4 5 3" xfId="25002" xr:uid="{0546D403-880F-43C4-9104-7FEDBBF7AFA3}"/>
    <cellStyle name="Comma 2 8 4 6" xfId="9913" xr:uid="{345A262A-77F1-4E38-99AA-7A3CADB9FF29}"/>
    <cellStyle name="Comma 2 8 4 6 2" xfId="28023" xr:uid="{39276287-3CA1-4C13-947C-0662DACB291F}"/>
    <cellStyle name="Comma 2 8 4 7" xfId="18970" xr:uid="{C586F827-149E-41EF-A42C-1C376AE50FA0}"/>
    <cellStyle name="Comma 2 8 5" xfId="1356" xr:uid="{58763BDB-45AD-4F79-A973-9270887A0DD6}"/>
    <cellStyle name="Comma 2 8 5 2" xfId="4435" xr:uid="{76754016-FF0C-4E0B-869F-4FD44ABC6763}"/>
    <cellStyle name="Comma 2 8 5 2 2" xfId="13488" xr:uid="{C8E5B08F-2DD2-4A03-9511-164F3B51686D}"/>
    <cellStyle name="Comma 2 8 5 2 2 2" xfId="31598" xr:uid="{FB2056C7-9701-4757-9FCA-D6C3AB8E6C0C}"/>
    <cellStyle name="Comma 2 8 5 2 3" xfId="22545" xr:uid="{CF462623-BDB0-4EDF-A42B-9828F10C7A34}"/>
    <cellStyle name="Comma 2 8 5 3" xfId="7449" xr:uid="{D08EAD75-9B19-44FE-A54F-AF910F852780}"/>
    <cellStyle name="Comma 2 8 5 3 2" xfId="16502" xr:uid="{222B33DF-3409-41E1-AEFD-89B17BB44769}"/>
    <cellStyle name="Comma 2 8 5 3 2 2" xfId="34612" xr:uid="{1528E315-C0CD-4ADB-A92B-A40AAF5EF11B}"/>
    <cellStyle name="Comma 2 8 5 3 3" xfId="25559" xr:uid="{4EB9525C-433C-4BF5-9685-C1DB9914ABBD}"/>
    <cellStyle name="Comma 2 8 5 4" xfId="10470" xr:uid="{73DDDD7D-69D4-43EC-8F44-1E14D8E3D9B7}"/>
    <cellStyle name="Comma 2 8 5 4 2" xfId="28580" xr:uid="{81BDAD31-8567-49B3-85DB-D21D85ACAEFB}"/>
    <cellStyle name="Comma 2 8 5 5" xfId="19527" xr:uid="{57443D51-8CDF-41C5-AA1F-5531AF1B86AB}"/>
    <cellStyle name="Comma 2 8 6" xfId="2360" xr:uid="{19872FB6-C32D-4061-AA42-CF70FBB4B3B4}"/>
    <cellStyle name="Comma 2 8 6 2" xfId="5439" xr:uid="{A5A57661-5932-48D7-8482-72F0ED2CF6CE}"/>
    <cellStyle name="Comma 2 8 6 2 2" xfId="14492" xr:uid="{98EE6EF4-C97F-4F0B-AE2A-43CCA10E329C}"/>
    <cellStyle name="Comma 2 8 6 2 2 2" xfId="32602" xr:uid="{9BFFAE28-8376-449B-82AA-0C8F85F4BDE8}"/>
    <cellStyle name="Comma 2 8 6 2 3" xfId="23549" xr:uid="{D230AEF6-CC43-4155-A330-11CDB5EE1793}"/>
    <cellStyle name="Comma 2 8 6 3" xfId="8453" xr:uid="{6AA75E06-B19D-4E66-81E4-4954AB82EDB2}"/>
    <cellStyle name="Comma 2 8 6 3 2" xfId="17506" xr:uid="{AFD7AD35-8ABD-4277-AC48-72633CA41498}"/>
    <cellStyle name="Comma 2 8 6 3 2 2" xfId="35616" xr:uid="{BAC1AA6B-4AE6-467A-AF29-2D64E155C4A7}"/>
    <cellStyle name="Comma 2 8 6 3 3" xfId="26563" xr:uid="{D8A05B25-0BB6-49C0-A96A-62ED464933D1}"/>
    <cellStyle name="Comma 2 8 6 4" xfId="11474" xr:uid="{087B11E7-5BE7-4F2F-B374-64154DE320EF}"/>
    <cellStyle name="Comma 2 8 6 4 2" xfId="29584" xr:uid="{DBF86FBD-9F11-49A9-A5D9-1F8645A4DAE7}"/>
    <cellStyle name="Comma 2 8 6 5" xfId="20531" xr:uid="{13A23EA3-03C3-41C6-974E-472B05093DB4}"/>
    <cellStyle name="Comma 2 8 7" xfId="3429" xr:uid="{C548434C-4BCC-4A89-955D-D4416BADDE39}"/>
    <cellStyle name="Comma 2 8 7 2" xfId="12482" xr:uid="{386D044E-4E11-4D25-93E6-F492702F679B}"/>
    <cellStyle name="Comma 2 8 7 2 2" xfId="30592" xr:uid="{7F3ECFA7-E547-4DBE-AFF6-4622E9722838}"/>
    <cellStyle name="Comma 2 8 7 3" xfId="21539" xr:uid="{2682BC6F-CC08-4B98-8A37-109EA4D54587}"/>
    <cellStyle name="Comma 2 8 8" xfId="6443" xr:uid="{68D005CF-115F-4D14-B883-CD5B0A05D093}"/>
    <cellStyle name="Comma 2 8 8 2" xfId="15496" xr:uid="{8BAC8F7E-531B-4AD5-99B6-78A031606797}"/>
    <cellStyle name="Comma 2 8 8 2 2" xfId="33606" xr:uid="{B892AB90-89DE-43BE-B5FB-BEAD98590F66}"/>
    <cellStyle name="Comma 2 8 8 3" xfId="24553" xr:uid="{54C84E09-8614-41D0-8591-742D4BAB1DF2}"/>
    <cellStyle name="Comma 2 8 9" xfId="9463" xr:uid="{3816C27C-0A10-4F09-AEAD-DE382402E372}"/>
    <cellStyle name="Comma 2 8 9 2" xfId="27573" xr:uid="{66E9673C-D289-4744-A487-2DCAF50EE2F8}"/>
    <cellStyle name="Comma 2 9" xfId="405" xr:uid="{58E4ECC2-C015-452F-A88A-5C50ABA0F821}"/>
    <cellStyle name="Comma 2 9 2" xfId="800" xr:uid="{902B8DF5-B1C0-4811-9396-EB782D513F6D}"/>
    <cellStyle name="Comma 2 9 2 2" xfId="1804" xr:uid="{B74A000C-E2D0-461E-AF07-9C084EC9E25E}"/>
    <cellStyle name="Comma 2 9 2 2 2" xfId="4883" xr:uid="{53282A68-B504-40B0-A52F-D6F5DA761C39}"/>
    <cellStyle name="Comma 2 9 2 2 2 2" xfId="13936" xr:uid="{2BF7F483-2489-4AD1-8066-E694E925A511}"/>
    <cellStyle name="Comma 2 9 2 2 2 2 2" xfId="32046" xr:uid="{D680D6F8-B29C-43E5-A2B0-F1E8611A1AE0}"/>
    <cellStyle name="Comma 2 9 2 2 2 3" xfId="22993" xr:uid="{46BD680C-26D4-4371-BBC0-ACCEEE442C8A}"/>
    <cellStyle name="Comma 2 9 2 2 3" xfId="7897" xr:uid="{9853BB4E-3DA9-4E6F-B316-77E8F4E6CAEC}"/>
    <cellStyle name="Comma 2 9 2 2 3 2" xfId="16950" xr:uid="{3A4E2A61-4DAB-477E-A2F1-EE731CC062A9}"/>
    <cellStyle name="Comma 2 9 2 2 3 2 2" xfId="35060" xr:uid="{889E2CFC-9749-4D23-84F9-274B8A43FA5E}"/>
    <cellStyle name="Comma 2 9 2 2 3 3" xfId="26007" xr:uid="{C5692283-B2F8-4C8A-8E6E-27CF06EE4E1D}"/>
    <cellStyle name="Comma 2 9 2 2 4" xfId="10918" xr:uid="{281E35F9-F1AD-4710-8C61-14D608420FA9}"/>
    <cellStyle name="Comma 2 9 2 2 4 2" xfId="29028" xr:uid="{F980B368-A2EE-440C-BFA6-E15189E068FE}"/>
    <cellStyle name="Comma 2 9 2 2 5" xfId="19975" xr:uid="{B96B632A-7D1F-4D54-8ECD-036EBE498E7B}"/>
    <cellStyle name="Comma 2 9 2 3" xfId="2808" xr:uid="{9AE8513B-DA3A-4C84-B61B-CA5B6B8D33A8}"/>
    <cellStyle name="Comma 2 9 2 3 2" xfId="5887" xr:uid="{BA344A40-C3B1-4E52-B67C-8DAF9C47BA6F}"/>
    <cellStyle name="Comma 2 9 2 3 2 2" xfId="14940" xr:uid="{B1618525-4697-45DA-9D4D-C6EC882B522F}"/>
    <cellStyle name="Comma 2 9 2 3 2 2 2" xfId="33050" xr:uid="{2752DABC-6DE0-4427-ABE6-6355CA698D31}"/>
    <cellStyle name="Comma 2 9 2 3 2 3" xfId="23997" xr:uid="{EE7106EF-8B50-44C2-B368-E7342225EDCE}"/>
    <cellStyle name="Comma 2 9 2 3 3" xfId="8901" xr:uid="{80B18D66-0366-4B2F-90D0-1261FAF130AF}"/>
    <cellStyle name="Comma 2 9 2 3 3 2" xfId="17954" xr:uid="{F6B3F527-E87C-4903-99A0-29404988C7C5}"/>
    <cellStyle name="Comma 2 9 2 3 3 2 2" xfId="36064" xr:uid="{B62DC167-EA34-4631-B7BE-9EBAE888FFE2}"/>
    <cellStyle name="Comma 2 9 2 3 3 3" xfId="27011" xr:uid="{54B176F2-ED9B-4146-9C26-C530D66B3789}"/>
    <cellStyle name="Comma 2 9 2 3 4" xfId="11922" xr:uid="{766B8680-1E5B-4A1B-BF08-E80119477FCD}"/>
    <cellStyle name="Comma 2 9 2 3 4 2" xfId="30032" xr:uid="{16018DB0-8850-4940-8B7A-88815C37C6A8}"/>
    <cellStyle name="Comma 2 9 2 3 5" xfId="20979" xr:uid="{04C298AF-FABC-4BAF-8EFC-EFA20DE789DE}"/>
    <cellStyle name="Comma 2 9 2 4" xfId="3879" xr:uid="{88E1A27E-5659-44F9-98F0-6BF550528346}"/>
    <cellStyle name="Comma 2 9 2 4 2" xfId="12932" xr:uid="{5310E70D-833A-4F72-A8C0-09F21EA4DAAC}"/>
    <cellStyle name="Comma 2 9 2 4 2 2" xfId="31042" xr:uid="{D8702942-3BFB-4B8C-8EF7-AB1493D52342}"/>
    <cellStyle name="Comma 2 9 2 4 3" xfId="21989" xr:uid="{22F00360-731E-4CDE-BF74-3E3086D041F4}"/>
    <cellStyle name="Comma 2 9 2 5" xfId="6893" xr:uid="{49C61EC0-BF1E-4C6F-A148-540A8CC1D185}"/>
    <cellStyle name="Comma 2 9 2 5 2" xfId="15946" xr:uid="{7ABAF5AF-72C6-4D2B-BFBA-AE899B74B05D}"/>
    <cellStyle name="Comma 2 9 2 5 2 2" xfId="34056" xr:uid="{A16DE0ED-AE18-4701-9519-590D1F2078BD}"/>
    <cellStyle name="Comma 2 9 2 5 3" xfId="25003" xr:uid="{FD360530-8EC7-4540-A61A-1DA13F1867BB}"/>
    <cellStyle name="Comma 2 9 2 6" xfId="9914" xr:uid="{251A2C16-076B-4B51-988A-FB565F304685}"/>
    <cellStyle name="Comma 2 9 2 6 2" xfId="28024" xr:uid="{EC17FE16-EF89-4AAD-A8CF-11FD91B8D0EB}"/>
    <cellStyle name="Comma 2 9 2 7" xfId="18971" xr:uid="{B080302B-9E56-44A4-8FF7-E5BDB36F2AED}"/>
    <cellStyle name="Comma 2 9 3" xfId="801" xr:uid="{1F2CE8D4-EDAD-4C84-B7EE-DC3152577D4A}"/>
    <cellStyle name="Comma 2 9 3 2" xfId="1805" xr:uid="{ADBD78A3-46AC-4394-9046-2A5E8D4A8BF4}"/>
    <cellStyle name="Comma 2 9 3 2 2" xfId="4884" xr:uid="{9ACBF584-B87B-44E9-862D-F0D263C8D9A1}"/>
    <cellStyle name="Comma 2 9 3 2 2 2" xfId="13937" xr:uid="{4647AE27-BE06-4AF4-8D67-D42895240343}"/>
    <cellStyle name="Comma 2 9 3 2 2 2 2" xfId="32047" xr:uid="{299B8477-EFFA-4B91-85F8-C62E3D39F552}"/>
    <cellStyle name="Comma 2 9 3 2 2 3" xfId="22994" xr:uid="{00112854-EBC3-450F-A6A0-C1EE2EC8D663}"/>
    <cellStyle name="Comma 2 9 3 2 3" xfId="7898" xr:uid="{9FC97246-2E67-4F75-B8B7-948446787B8A}"/>
    <cellStyle name="Comma 2 9 3 2 3 2" xfId="16951" xr:uid="{5EE1618F-AACC-49D3-A841-BD644EFCD17A}"/>
    <cellStyle name="Comma 2 9 3 2 3 2 2" xfId="35061" xr:uid="{8B3E785A-D335-4A5A-9839-935775288BB8}"/>
    <cellStyle name="Comma 2 9 3 2 3 3" xfId="26008" xr:uid="{AEBD3CB0-79B5-44E2-92D7-AD7F1B231ABA}"/>
    <cellStyle name="Comma 2 9 3 2 4" xfId="10919" xr:uid="{BA67C659-CE08-45C3-BF0D-0DFC87837911}"/>
    <cellStyle name="Comma 2 9 3 2 4 2" xfId="29029" xr:uid="{33D07891-9415-4501-9BD3-B44569E66EB4}"/>
    <cellStyle name="Comma 2 9 3 2 5" xfId="19976" xr:uid="{3FBFCA05-1A15-4222-AB59-70C1082E8DC3}"/>
    <cellStyle name="Comma 2 9 3 3" xfId="2809" xr:uid="{9C820157-984D-494F-9A9E-88906F650F07}"/>
    <cellStyle name="Comma 2 9 3 3 2" xfId="5888" xr:uid="{B413B625-A67F-4EB8-89C8-CBFF843A6D3D}"/>
    <cellStyle name="Comma 2 9 3 3 2 2" xfId="14941" xr:uid="{2E517AA9-D306-468A-A0F5-5A5A08EB5739}"/>
    <cellStyle name="Comma 2 9 3 3 2 2 2" xfId="33051" xr:uid="{D662B509-0DDB-4746-9003-9C79D63CDC4B}"/>
    <cellStyle name="Comma 2 9 3 3 2 3" xfId="23998" xr:uid="{75C6CE82-0B44-4BCD-8EC3-6027DDBEC3CD}"/>
    <cellStyle name="Comma 2 9 3 3 3" xfId="8902" xr:uid="{88BDC5FE-DCEB-46D4-8BDA-D11FBE76B045}"/>
    <cellStyle name="Comma 2 9 3 3 3 2" xfId="17955" xr:uid="{F9082F08-55EE-4D70-B0CE-4442C6D76D11}"/>
    <cellStyle name="Comma 2 9 3 3 3 2 2" xfId="36065" xr:uid="{FDBD9337-6810-4439-BC2C-355E25689EE7}"/>
    <cellStyle name="Comma 2 9 3 3 3 3" xfId="27012" xr:uid="{C32E6A1E-11C3-445E-A445-0ED55D564970}"/>
    <cellStyle name="Comma 2 9 3 3 4" xfId="11923" xr:uid="{1F66297B-FF30-4607-AE03-4AFB9ECCAE6A}"/>
    <cellStyle name="Comma 2 9 3 3 4 2" xfId="30033" xr:uid="{A5AEB0E8-EDA5-46B0-ADB3-7E643A6DCB8D}"/>
    <cellStyle name="Comma 2 9 3 3 5" xfId="20980" xr:uid="{B5DEE886-64EF-4881-A4DC-854A9ECB6350}"/>
    <cellStyle name="Comma 2 9 3 4" xfId="3880" xr:uid="{D9DE9852-CF3A-4640-B2C0-DA89C5960465}"/>
    <cellStyle name="Comma 2 9 3 4 2" xfId="12933" xr:uid="{301DF0E0-9CB4-420B-BF41-B8A408FAA965}"/>
    <cellStyle name="Comma 2 9 3 4 2 2" xfId="31043" xr:uid="{B23DF322-8352-4EF8-AA7E-30284B26D5B9}"/>
    <cellStyle name="Comma 2 9 3 4 3" xfId="21990" xr:uid="{A22D19D3-BD38-4D65-9520-8B8B203C3621}"/>
    <cellStyle name="Comma 2 9 3 5" xfId="6894" xr:uid="{F54986E0-28FF-4C98-A550-D233F0B25DA2}"/>
    <cellStyle name="Comma 2 9 3 5 2" xfId="15947" xr:uid="{67D62467-ADB6-4550-8FE8-283F66F44FA5}"/>
    <cellStyle name="Comma 2 9 3 5 2 2" xfId="34057" xr:uid="{9F62970A-B816-42E4-A87C-1EE2C34C6B51}"/>
    <cellStyle name="Comma 2 9 3 5 3" xfId="25004" xr:uid="{A3BBF1C4-F2F8-4FB0-8765-C233862AE144}"/>
    <cellStyle name="Comma 2 9 3 6" xfId="9915" xr:uid="{902071B5-6ED4-4B0E-9846-D340F8CC0090}"/>
    <cellStyle name="Comma 2 9 3 6 2" xfId="28025" xr:uid="{1A8C106A-6119-4622-8FDB-FA02DFA04891}"/>
    <cellStyle name="Comma 2 9 3 7" xfId="18972" xr:uid="{7569E751-DDD8-4B9E-B62F-BA0AA87B6A22}"/>
    <cellStyle name="Comma 2 9 4" xfId="1416" xr:uid="{1E5AD036-7A79-4D31-908A-C3D4E4A49767}"/>
    <cellStyle name="Comma 2 9 4 2" xfId="4495" xr:uid="{032632D2-B28E-4D52-802C-E086C583B30C}"/>
    <cellStyle name="Comma 2 9 4 2 2" xfId="13548" xr:uid="{846DC15C-CD8E-46D6-A8E0-43D5B648720F}"/>
    <cellStyle name="Comma 2 9 4 2 2 2" xfId="31658" xr:uid="{07A9E41E-BCE4-4FA6-A58B-62891EB241F3}"/>
    <cellStyle name="Comma 2 9 4 2 3" xfId="22605" xr:uid="{E1F1A5F0-411F-4BE7-A04D-EB9D0F9EC0DD}"/>
    <cellStyle name="Comma 2 9 4 3" xfId="7509" xr:uid="{5296E937-8B29-4277-808A-1DC6FABDC41B}"/>
    <cellStyle name="Comma 2 9 4 3 2" xfId="16562" xr:uid="{4C59E3C4-2E5D-4D6B-B044-4C04B3999B54}"/>
    <cellStyle name="Comma 2 9 4 3 2 2" xfId="34672" xr:uid="{37E02946-3D30-46E9-83B3-28C9AA480960}"/>
    <cellStyle name="Comma 2 9 4 3 3" xfId="25619" xr:uid="{7EFEFAE1-D217-44D1-B8F1-31A8E52A2BA5}"/>
    <cellStyle name="Comma 2 9 4 4" xfId="10530" xr:uid="{162EF1BA-B4E9-4233-8DDF-114C8FA78627}"/>
    <cellStyle name="Comma 2 9 4 4 2" xfId="28640" xr:uid="{46B91F82-C91C-4D72-B703-08DF5AEC1445}"/>
    <cellStyle name="Comma 2 9 4 5" xfId="19587" xr:uid="{E6C86F17-2314-4B6F-8D36-675DAD557F22}"/>
    <cellStyle name="Comma 2 9 5" xfId="2420" xr:uid="{E2E1F452-7111-4A19-ABCB-1E7A3A05307B}"/>
    <cellStyle name="Comma 2 9 5 2" xfId="5499" xr:uid="{38E8CC12-2A89-4063-B22D-07F0C44D73CE}"/>
    <cellStyle name="Comma 2 9 5 2 2" xfId="14552" xr:uid="{EA577DF5-6EB8-4DD3-9CB6-639EBDD1CA67}"/>
    <cellStyle name="Comma 2 9 5 2 2 2" xfId="32662" xr:uid="{6BEF06EF-81D7-4BFF-B129-5F9EC0A02600}"/>
    <cellStyle name="Comma 2 9 5 2 3" xfId="23609" xr:uid="{CB92DE2C-3E4B-4695-909D-2B79B8EB827B}"/>
    <cellStyle name="Comma 2 9 5 3" xfId="8513" xr:uid="{E2AE7057-CE66-4F46-939A-2B5CAB9D5EA3}"/>
    <cellStyle name="Comma 2 9 5 3 2" xfId="17566" xr:uid="{D29F8FAE-F07D-4369-AE77-4797511608D2}"/>
    <cellStyle name="Comma 2 9 5 3 2 2" xfId="35676" xr:uid="{BB0FC42F-6A93-48B4-AF63-B1152CDD1F26}"/>
    <cellStyle name="Comma 2 9 5 3 3" xfId="26623" xr:uid="{36CDD1CB-66F2-4461-8ABE-9CD7E0326748}"/>
    <cellStyle name="Comma 2 9 5 4" xfId="11534" xr:uid="{641F8CB9-0233-4619-8B25-69C8E6A2D454}"/>
    <cellStyle name="Comma 2 9 5 4 2" xfId="29644" xr:uid="{4E75DEC7-4379-465F-8C9C-436859D9EFFD}"/>
    <cellStyle name="Comma 2 9 5 5" xfId="20591" xr:uid="{A1B8EF5C-8684-46A6-BF31-E74DC4803A5E}"/>
    <cellStyle name="Comma 2 9 6" xfId="3490" xr:uid="{14C80E93-21C4-4434-ADA0-9CFEB4C1A530}"/>
    <cellStyle name="Comma 2 9 6 2" xfId="12543" xr:uid="{2F43F3CB-7C83-47DB-9390-7D48226EC630}"/>
    <cellStyle name="Comma 2 9 6 2 2" xfId="30653" xr:uid="{B2335F52-4A8E-43DF-A226-565B3B5EA89B}"/>
    <cellStyle name="Comma 2 9 6 3" xfId="21600" xr:uid="{F395A5CE-78E9-4427-8D60-F1477D29489C}"/>
    <cellStyle name="Comma 2 9 7" xfId="6504" xr:uid="{8AEE1BF8-FD2F-4698-A2A4-B147B0A68584}"/>
    <cellStyle name="Comma 2 9 7 2" xfId="15557" xr:uid="{29AACEEC-ED25-4DD7-AFAE-8248145DAAD7}"/>
    <cellStyle name="Comma 2 9 7 2 2" xfId="33667" xr:uid="{B4D7AA5F-720C-484E-865E-41C50A9AF943}"/>
    <cellStyle name="Comma 2 9 7 3" xfId="24614" xr:uid="{422F4A32-586C-4302-A1D4-86F0FBD9F058}"/>
    <cellStyle name="Comma 2 9 8" xfId="9524" xr:uid="{695F0A16-2936-4AEA-AD5F-A56D6FACE109}"/>
    <cellStyle name="Comma 2 9 8 2" xfId="27634" xr:uid="{6284B7A6-370A-4AC5-86A2-027EFB793BC6}"/>
    <cellStyle name="Comma 2 9 9" xfId="18581" xr:uid="{036DE4A5-441D-4162-AD6C-54B0AEFD320E}"/>
    <cellStyle name="Comma 20" xfId="360" xr:uid="{79B65D9B-4040-4379-9C8E-6C996CB98EC5}"/>
    <cellStyle name="Comma 20 10" xfId="18557" xr:uid="{E16F9C51-CD16-4EE2-A271-9DAFC617998F}"/>
    <cellStyle name="Comma 20 2" xfId="557" xr:uid="{2565EF03-023A-4A07-BA02-820DD25A652A}"/>
    <cellStyle name="Comma 20 2 2" xfId="802" xr:uid="{95FF726F-E3A6-4B0C-9491-2A5D7A9D1393}"/>
    <cellStyle name="Comma 20 2 2 2" xfId="1806" xr:uid="{70934D82-9FC6-4B0D-9550-5A1547F8FDCE}"/>
    <cellStyle name="Comma 20 2 2 2 2" xfId="4885" xr:uid="{AE929A2B-CED8-4FBB-9038-0018865CBFC3}"/>
    <cellStyle name="Comma 20 2 2 2 2 2" xfId="13938" xr:uid="{31314F3C-6454-4286-BB54-2BF9F67A74E9}"/>
    <cellStyle name="Comma 20 2 2 2 2 2 2" xfId="32048" xr:uid="{A086B0F0-DE50-4629-9AA7-FCA683502457}"/>
    <cellStyle name="Comma 20 2 2 2 2 3" xfId="22995" xr:uid="{49B4579F-8F71-46FC-9E40-0937CB3AD04F}"/>
    <cellStyle name="Comma 20 2 2 2 3" xfId="7899" xr:uid="{DE35B798-01D8-400B-9B9A-E530AA7248AB}"/>
    <cellStyle name="Comma 20 2 2 2 3 2" xfId="16952" xr:uid="{C497D2DD-EBF4-4EEC-9F01-32AA73E8FC35}"/>
    <cellStyle name="Comma 20 2 2 2 3 2 2" xfId="35062" xr:uid="{56889077-77EE-4833-B3D7-08DAF6B47FC5}"/>
    <cellStyle name="Comma 20 2 2 2 3 3" xfId="26009" xr:uid="{5754AA90-9DB8-4131-A803-04FCB80E13D9}"/>
    <cellStyle name="Comma 20 2 2 2 4" xfId="10920" xr:uid="{10A3C83C-0DC2-4C07-8968-2953BB06913B}"/>
    <cellStyle name="Comma 20 2 2 2 4 2" xfId="29030" xr:uid="{ACA547A1-D57E-4D72-A071-744964C5BAB6}"/>
    <cellStyle name="Comma 20 2 2 2 5" xfId="19977" xr:uid="{B15DA108-AEE2-43F5-916A-D29E032CD1ED}"/>
    <cellStyle name="Comma 20 2 2 3" xfId="2810" xr:uid="{5627685D-7457-4D5E-AD36-7AF95792AC54}"/>
    <cellStyle name="Comma 20 2 2 3 2" xfId="5889" xr:uid="{60AF3524-19FB-47D2-A72A-CDB9A7E245D7}"/>
    <cellStyle name="Comma 20 2 2 3 2 2" xfId="14942" xr:uid="{83C69B7C-B9D2-4559-A542-050002F4E9BF}"/>
    <cellStyle name="Comma 20 2 2 3 2 2 2" xfId="33052" xr:uid="{4C9F3B22-3E50-4407-9F59-EDCB28B20D4D}"/>
    <cellStyle name="Comma 20 2 2 3 2 3" xfId="23999" xr:uid="{3DC7A577-13D0-4837-9724-776E10829CC0}"/>
    <cellStyle name="Comma 20 2 2 3 3" xfId="8903" xr:uid="{DF29C0EC-0540-455C-9CA2-BF28B74A1945}"/>
    <cellStyle name="Comma 20 2 2 3 3 2" xfId="17956" xr:uid="{127D80DA-07EE-46EA-A4D0-1EA496C18E3D}"/>
    <cellStyle name="Comma 20 2 2 3 3 2 2" xfId="36066" xr:uid="{AD91D419-BF3B-481D-B975-D62800BC18BC}"/>
    <cellStyle name="Comma 20 2 2 3 3 3" xfId="27013" xr:uid="{AC7406BD-D9D1-46CF-BA3D-D7E5E4C82F7A}"/>
    <cellStyle name="Comma 20 2 2 3 4" xfId="11924" xr:uid="{370C17EC-8F0D-4A71-AC4E-3E7A4A9C8165}"/>
    <cellStyle name="Comma 20 2 2 3 4 2" xfId="30034" xr:uid="{57F27146-78C2-41F6-8D62-33C01B7C2A1B}"/>
    <cellStyle name="Comma 20 2 2 3 5" xfId="20981" xr:uid="{7C0F01ED-2820-457C-96DF-6F6FC33A75A2}"/>
    <cellStyle name="Comma 20 2 2 4" xfId="3881" xr:uid="{496990E7-CB4B-49C4-A24D-7A6961CD4488}"/>
    <cellStyle name="Comma 20 2 2 4 2" xfId="12934" xr:uid="{059B1570-8324-40C4-A253-2797F053EFD3}"/>
    <cellStyle name="Comma 20 2 2 4 2 2" xfId="31044" xr:uid="{F6CBA9B1-BCD4-48E7-8DED-22029F4360DE}"/>
    <cellStyle name="Comma 20 2 2 4 3" xfId="21991" xr:uid="{9561100E-B224-4628-BF05-90C3795686D6}"/>
    <cellStyle name="Comma 20 2 2 5" xfId="6895" xr:uid="{6C323C27-DBFC-40CF-89B9-1112AAF397C3}"/>
    <cellStyle name="Comma 20 2 2 5 2" xfId="15948" xr:uid="{167B838E-BAFB-4DA7-A144-E408896629B6}"/>
    <cellStyle name="Comma 20 2 2 5 2 2" xfId="34058" xr:uid="{0688B05F-6897-4F71-8766-DBFAC00E3728}"/>
    <cellStyle name="Comma 20 2 2 5 3" xfId="25005" xr:uid="{BFA9837D-2746-4D67-9C8C-3FFE3D81FF2D}"/>
    <cellStyle name="Comma 20 2 2 6" xfId="9916" xr:uid="{9D721AE7-1DDF-46F0-8B32-F0185833C8CB}"/>
    <cellStyle name="Comma 20 2 2 6 2" xfId="28026" xr:uid="{2685A918-AF09-4586-B647-E1A53841C771}"/>
    <cellStyle name="Comma 20 2 2 7" xfId="18973" xr:uid="{8895C047-E7B7-4E35-B6FD-175853847016}"/>
    <cellStyle name="Comma 20 2 3" xfId="803" xr:uid="{349F2A5F-6CD0-490B-9063-E63B945BD9D8}"/>
    <cellStyle name="Comma 20 2 3 2" xfId="1807" xr:uid="{8F9A2BD4-923B-48EE-857D-6780C76EB8D9}"/>
    <cellStyle name="Comma 20 2 3 2 2" xfId="4886" xr:uid="{17D8D4D7-0F3B-41D2-8F64-FD8D841C74F7}"/>
    <cellStyle name="Comma 20 2 3 2 2 2" xfId="13939" xr:uid="{26240D67-7A6E-4707-A68B-77F1D23F3792}"/>
    <cellStyle name="Comma 20 2 3 2 2 2 2" xfId="32049" xr:uid="{C0C082DC-BB90-48F2-AB7A-AE4E31E5AFFB}"/>
    <cellStyle name="Comma 20 2 3 2 2 3" xfId="22996" xr:uid="{998D33F9-E355-4C6D-A3F0-F3E0CF35DD0A}"/>
    <cellStyle name="Comma 20 2 3 2 3" xfId="7900" xr:uid="{6BC2CC2D-2D64-47D0-848E-8730794925D1}"/>
    <cellStyle name="Comma 20 2 3 2 3 2" xfId="16953" xr:uid="{D52D9AD0-7117-46A0-82D5-8364D1B051F8}"/>
    <cellStyle name="Comma 20 2 3 2 3 2 2" xfId="35063" xr:uid="{C2195093-EE62-459A-B34C-AE81E7428DB7}"/>
    <cellStyle name="Comma 20 2 3 2 3 3" xfId="26010" xr:uid="{8D9325B5-6168-446A-9459-71DD2DC6A866}"/>
    <cellStyle name="Comma 20 2 3 2 4" xfId="10921" xr:uid="{77B358A8-F95E-4D2F-8050-A5C8B634F5F0}"/>
    <cellStyle name="Comma 20 2 3 2 4 2" xfId="29031" xr:uid="{40325DCD-2BC6-4A39-8C2A-BC1D364D479F}"/>
    <cellStyle name="Comma 20 2 3 2 5" xfId="19978" xr:uid="{223A1A64-7447-4036-83FA-7B3ACEBA4EE4}"/>
    <cellStyle name="Comma 20 2 3 3" xfId="2811" xr:uid="{50805ECE-75AF-4E07-8427-674705E8AC00}"/>
    <cellStyle name="Comma 20 2 3 3 2" xfId="5890" xr:uid="{C938FD74-AE3F-4F58-9BEC-E32B7A256AC5}"/>
    <cellStyle name="Comma 20 2 3 3 2 2" xfId="14943" xr:uid="{6902DBFD-BF52-42F3-9BCF-FD4313010519}"/>
    <cellStyle name="Comma 20 2 3 3 2 2 2" xfId="33053" xr:uid="{2DA4CE91-0B06-4EF1-A5A4-C1D81C0CCA85}"/>
    <cellStyle name="Comma 20 2 3 3 2 3" xfId="24000" xr:uid="{3C0AC3A3-3D2D-4B1A-A392-2E62E113DA1D}"/>
    <cellStyle name="Comma 20 2 3 3 3" xfId="8904" xr:uid="{7A147438-3EF4-4051-A2AB-21ED1A60BEE1}"/>
    <cellStyle name="Comma 20 2 3 3 3 2" xfId="17957" xr:uid="{E2AC94F5-91D9-47AC-8153-9FEF556A85A0}"/>
    <cellStyle name="Comma 20 2 3 3 3 2 2" xfId="36067" xr:uid="{82AD0BA7-8927-48C8-94EB-AD3C7B57C72C}"/>
    <cellStyle name="Comma 20 2 3 3 3 3" xfId="27014" xr:uid="{1EEC6860-1090-44B1-9B0A-8F81FC8C4E79}"/>
    <cellStyle name="Comma 20 2 3 3 4" xfId="11925" xr:uid="{54935D63-9BE0-4275-9F0D-908068DDA48C}"/>
    <cellStyle name="Comma 20 2 3 3 4 2" xfId="30035" xr:uid="{2353997F-C644-4757-9064-8DB680DE7F8B}"/>
    <cellStyle name="Comma 20 2 3 3 5" xfId="20982" xr:uid="{99E15174-4252-46AA-8602-92F17CD2A78B}"/>
    <cellStyle name="Comma 20 2 3 4" xfId="3882" xr:uid="{360BFF4A-DB0D-4640-9235-5E91EE0E1600}"/>
    <cellStyle name="Comma 20 2 3 4 2" xfId="12935" xr:uid="{C375A1BC-568A-45D8-9C36-462F3DB4FA70}"/>
    <cellStyle name="Comma 20 2 3 4 2 2" xfId="31045" xr:uid="{6FE7E0DB-DBBF-4C76-83CB-6819A7C9269E}"/>
    <cellStyle name="Comma 20 2 3 4 3" xfId="21992" xr:uid="{CAA33695-BBA9-44FC-815C-BA0B1F535F02}"/>
    <cellStyle name="Comma 20 2 3 5" xfId="6896" xr:uid="{E6A6DD58-2678-4728-AC93-C18E2BD48F79}"/>
    <cellStyle name="Comma 20 2 3 5 2" xfId="15949" xr:uid="{86B79932-21A8-475F-824F-8A9DD2AE0582}"/>
    <cellStyle name="Comma 20 2 3 5 2 2" xfId="34059" xr:uid="{954C4DE5-CEAE-40EA-84C2-1519649B3397}"/>
    <cellStyle name="Comma 20 2 3 5 3" xfId="25006" xr:uid="{2D6B93D7-BE73-4DE3-B2FB-3C9291007C9F}"/>
    <cellStyle name="Comma 20 2 3 6" xfId="9917" xr:uid="{EAC894B3-B8B1-46E8-871B-E987A4E7C0D3}"/>
    <cellStyle name="Comma 20 2 3 6 2" xfId="28027" xr:uid="{5E241F79-ADB3-45BA-B2B4-58966F74C505}"/>
    <cellStyle name="Comma 20 2 3 7" xfId="18974" xr:uid="{FE35D29B-6F3E-41AA-B046-ABF01E3AD512}"/>
    <cellStyle name="Comma 20 2 4" xfId="1564" xr:uid="{F014C40D-14C3-41AA-B363-49C6C0CBC1F4}"/>
    <cellStyle name="Comma 20 2 4 2" xfId="4643" xr:uid="{871F3393-AC34-414E-9C5F-38DDE950EFC7}"/>
    <cellStyle name="Comma 20 2 4 2 2" xfId="13696" xr:uid="{7CBFE40F-E1F6-464F-A05D-83C03DE33E82}"/>
    <cellStyle name="Comma 20 2 4 2 2 2" xfId="31806" xr:uid="{62D024CE-0A30-461A-88EC-76DAAA22F84C}"/>
    <cellStyle name="Comma 20 2 4 2 3" xfId="22753" xr:uid="{932E8E89-4411-48E9-AE31-A936558A947E}"/>
    <cellStyle name="Comma 20 2 4 3" xfId="7657" xr:uid="{8848837D-A355-49CC-8073-C2328E5A0334}"/>
    <cellStyle name="Comma 20 2 4 3 2" xfId="16710" xr:uid="{CE0C8E12-6DC0-4045-9E1D-B2C95E27F930}"/>
    <cellStyle name="Comma 20 2 4 3 2 2" xfId="34820" xr:uid="{43A8177C-BB6C-404B-9CB6-754B8AB7AE7C}"/>
    <cellStyle name="Comma 20 2 4 3 3" xfId="25767" xr:uid="{4258AC0C-B420-4ACF-8879-B1160524E40B}"/>
    <cellStyle name="Comma 20 2 4 4" xfId="10678" xr:uid="{F56611FD-F7C6-4335-BA6D-01A55FAEEB8D}"/>
    <cellStyle name="Comma 20 2 4 4 2" xfId="28788" xr:uid="{3A8D48FD-27DB-4409-9EE5-BDEBD018E5FF}"/>
    <cellStyle name="Comma 20 2 4 5" xfId="19735" xr:uid="{69809274-1019-4AF5-89E5-AB9C162F917F}"/>
    <cellStyle name="Comma 20 2 5" xfId="2568" xr:uid="{D32946A1-4A28-43D8-95A1-7906C352E587}"/>
    <cellStyle name="Comma 20 2 5 2" xfId="5647" xr:uid="{EF8870DC-C4C7-47C1-949E-F9BB2F50E3AB}"/>
    <cellStyle name="Comma 20 2 5 2 2" xfId="14700" xr:uid="{DF11A4EE-731D-48B6-AD7C-3EDC6716F065}"/>
    <cellStyle name="Comma 20 2 5 2 2 2" xfId="32810" xr:uid="{46A9AC9A-4763-49FB-85EA-279256158473}"/>
    <cellStyle name="Comma 20 2 5 2 3" xfId="23757" xr:uid="{C9C01D20-5B22-4395-94B0-E18F5B9D16FE}"/>
    <cellStyle name="Comma 20 2 5 3" xfId="8661" xr:uid="{59918C1E-4F26-4CB7-8826-ADAEAF74BE14}"/>
    <cellStyle name="Comma 20 2 5 3 2" xfId="17714" xr:uid="{B821621E-C8F2-429A-BF0D-FDB76BBA06E9}"/>
    <cellStyle name="Comma 20 2 5 3 2 2" xfId="35824" xr:uid="{4A469D0D-A43C-4864-B4C8-52172172081A}"/>
    <cellStyle name="Comma 20 2 5 3 3" xfId="26771" xr:uid="{B8956F0B-704E-4855-810C-667981A8DE20}"/>
    <cellStyle name="Comma 20 2 5 4" xfId="11682" xr:uid="{2940EE54-5902-499E-83BA-C4FB667D3291}"/>
    <cellStyle name="Comma 20 2 5 4 2" xfId="29792" xr:uid="{AE735765-D5C6-4336-95A0-BF1DBAEBBAD6}"/>
    <cellStyle name="Comma 20 2 5 5" xfId="20739" xr:uid="{AEEA058B-AE1C-4A6E-8391-0326F957F5B2}"/>
    <cellStyle name="Comma 20 2 6" xfId="3638" xr:uid="{1382740E-281B-4826-9735-04FF3966BDA7}"/>
    <cellStyle name="Comma 20 2 6 2" xfId="12691" xr:uid="{1636C51A-3FA4-4C76-B261-D9A360DCD108}"/>
    <cellStyle name="Comma 20 2 6 2 2" xfId="30801" xr:uid="{7DE006E3-7F75-43E9-9FC3-65C52B9BCFB9}"/>
    <cellStyle name="Comma 20 2 6 3" xfId="21748" xr:uid="{97E7285F-544A-45BD-8C4C-1B4900E82432}"/>
    <cellStyle name="Comma 20 2 7" xfId="6652" xr:uid="{31860920-4088-4317-B908-0973C3C8D3CC}"/>
    <cellStyle name="Comma 20 2 7 2" xfId="15705" xr:uid="{5DD71D08-D3A3-4A40-A0AC-3101216E2A00}"/>
    <cellStyle name="Comma 20 2 7 2 2" xfId="33815" xr:uid="{09F6E06E-C107-4037-A7BB-F6EFAA60ABDB}"/>
    <cellStyle name="Comma 20 2 7 3" xfId="24762" xr:uid="{8E2B19F4-73F9-4B7D-9FB6-6BBF9A27FF92}"/>
    <cellStyle name="Comma 20 2 8" xfId="9672" xr:uid="{5280A48F-5FC1-4191-AD09-62D814B691D7}"/>
    <cellStyle name="Comma 20 2 8 2" xfId="27782" xr:uid="{31BE5639-FEA5-4127-8758-E6DC2B0909BE}"/>
    <cellStyle name="Comma 20 2 9" xfId="18729" xr:uid="{FE755F77-D6D7-4008-B166-781CBDBE0A26}"/>
    <cellStyle name="Comma 20 3" xfId="804" xr:uid="{C53D7354-1BD6-44AA-B2F8-31667A3AC82E}"/>
    <cellStyle name="Comma 20 3 2" xfId="1808" xr:uid="{CC0DE59A-EF69-4CCC-B486-DA4353578E08}"/>
    <cellStyle name="Comma 20 3 2 2" xfId="4887" xr:uid="{222FD3A7-139A-4DCF-9B4F-B7C38AB0F514}"/>
    <cellStyle name="Comma 20 3 2 2 2" xfId="13940" xr:uid="{3B16B08B-FAFA-45A0-AC5C-0938748CA7B3}"/>
    <cellStyle name="Comma 20 3 2 2 2 2" xfId="32050" xr:uid="{157798F5-9EDF-4E64-AD85-FB82931356A3}"/>
    <cellStyle name="Comma 20 3 2 2 3" xfId="22997" xr:uid="{8D493AA0-EF16-4BA7-878F-1BBAA1811092}"/>
    <cellStyle name="Comma 20 3 2 3" xfId="7901" xr:uid="{45346F8E-F327-4919-BC0A-3282B3311472}"/>
    <cellStyle name="Comma 20 3 2 3 2" xfId="16954" xr:uid="{D8498588-BD25-46E7-935D-83CD5E194833}"/>
    <cellStyle name="Comma 20 3 2 3 2 2" xfId="35064" xr:uid="{F79D8CD3-1430-411E-A725-5CCE89B21432}"/>
    <cellStyle name="Comma 20 3 2 3 3" xfId="26011" xr:uid="{02F539BA-253C-44C0-A88C-60C864ED628A}"/>
    <cellStyle name="Comma 20 3 2 4" xfId="10922" xr:uid="{1BB3B189-C37F-4F1E-8C60-9DC2281F3629}"/>
    <cellStyle name="Comma 20 3 2 4 2" xfId="29032" xr:uid="{FF57B96E-0231-4E17-B6FA-A84A58A754BF}"/>
    <cellStyle name="Comma 20 3 2 5" xfId="19979" xr:uid="{010101D6-F956-4DD5-B677-0CA9DFA39062}"/>
    <cellStyle name="Comma 20 3 3" xfId="2812" xr:uid="{8A909EF9-95AB-44E4-8328-24AFBE970036}"/>
    <cellStyle name="Comma 20 3 3 2" xfId="5891" xr:uid="{7897E655-CCD4-4A19-AAAC-95AA921C759A}"/>
    <cellStyle name="Comma 20 3 3 2 2" xfId="14944" xr:uid="{4A48BEE9-F8F5-4566-8F13-F5CC04731130}"/>
    <cellStyle name="Comma 20 3 3 2 2 2" xfId="33054" xr:uid="{62820C04-6FE7-4BE1-8E5C-9A74F330A383}"/>
    <cellStyle name="Comma 20 3 3 2 3" xfId="24001" xr:uid="{4A8F4C0C-A71D-40B9-BF27-29D47428B14E}"/>
    <cellStyle name="Comma 20 3 3 3" xfId="8905" xr:uid="{F2AB4FAD-0BED-4DF7-8896-3830C170093F}"/>
    <cellStyle name="Comma 20 3 3 3 2" xfId="17958" xr:uid="{6DB965E0-5550-406D-AD40-6F90A8F2421B}"/>
    <cellStyle name="Comma 20 3 3 3 2 2" xfId="36068" xr:uid="{2FF94385-A348-42EF-8BC2-4695DB77E8B0}"/>
    <cellStyle name="Comma 20 3 3 3 3" xfId="27015" xr:uid="{6DB53C0B-15DC-436D-8757-8F562EC2E27F}"/>
    <cellStyle name="Comma 20 3 3 4" xfId="11926" xr:uid="{4E2DA05C-0B89-4854-B277-A62A0C21386D}"/>
    <cellStyle name="Comma 20 3 3 4 2" xfId="30036" xr:uid="{797D83F8-1B9E-4971-8E89-D43AE562456B}"/>
    <cellStyle name="Comma 20 3 3 5" xfId="20983" xr:uid="{32B4CBA8-5B45-40F2-8861-909A6C92EAFD}"/>
    <cellStyle name="Comma 20 3 4" xfId="3883" xr:uid="{E98D82AC-6FF9-4FBB-BF86-F8C25405678D}"/>
    <cellStyle name="Comma 20 3 4 2" xfId="12936" xr:uid="{CF114861-45CA-4C5B-966B-B31FB80209E0}"/>
    <cellStyle name="Comma 20 3 4 2 2" xfId="31046" xr:uid="{8BBD971F-4F4B-4808-B08A-360B8BA1C990}"/>
    <cellStyle name="Comma 20 3 4 3" xfId="21993" xr:uid="{51EBB53D-045E-47F0-AC33-594AE774056D}"/>
    <cellStyle name="Comma 20 3 5" xfId="6897" xr:uid="{D4B1BEBC-6667-4BBE-82BA-4385E8ED618A}"/>
    <cellStyle name="Comma 20 3 5 2" xfId="15950" xr:uid="{D3B0323A-902B-4607-900E-A78C8C4FFA5C}"/>
    <cellStyle name="Comma 20 3 5 2 2" xfId="34060" xr:uid="{962841C2-A38E-484F-B64F-615447953B62}"/>
    <cellStyle name="Comma 20 3 5 3" xfId="25007" xr:uid="{54C446E8-A789-407B-942A-D9CDE4DA3B42}"/>
    <cellStyle name="Comma 20 3 6" xfId="9918" xr:uid="{DF159D78-7ACE-461B-8111-5603937534D2}"/>
    <cellStyle name="Comma 20 3 6 2" xfId="28028" xr:uid="{EEF3B4BA-93A9-4B78-88BC-12C0DEC5B8CF}"/>
    <cellStyle name="Comma 20 3 7" xfId="18975" xr:uid="{6901A460-43CB-4359-A7AC-DE0DFE79F774}"/>
    <cellStyle name="Comma 20 4" xfId="805" xr:uid="{CFD11928-CBD6-4902-9727-68019DEE3B3C}"/>
    <cellStyle name="Comma 20 4 2" xfId="1809" xr:uid="{A38108B6-144A-42CA-A9CE-3E49DF115BC6}"/>
    <cellStyle name="Comma 20 4 2 2" xfId="4888" xr:uid="{A98772FC-9DE5-43FA-9126-2B833CA86696}"/>
    <cellStyle name="Comma 20 4 2 2 2" xfId="13941" xr:uid="{88E565AA-8EF8-4CF6-A3DF-E146048E70CF}"/>
    <cellStyle name="Comma 20 4 2 2 2 2" xfId="32051" xr:uid="{EA6D7EE7-7660-4C02-ACB7-3CDCB0B2D45E}"/>
    <cellStyle name="Comma 20 4 2 2 3" xfId="22998" xr:uid="{03102485-1DAA-484C-8F4E-E1327BB8AB85}"/>
    <cellStyle name="Comma 20 4 2 3" xfId="7902" xr:uid="{34245D79-EDE0-4FB5-A84F-A026D0732999}"/>
    <cellStyle name="Comma 20 4 2 3 2" xfId="16955" xr:uid="{0355FD97-8F82-4B9E-8F0B-A3A7AB5EB45A}"/>
    <cellStyle name="Comma 20 4 2 3 2 2" xfId="35065" xr:uid="{0F972D1B-715E-46C3-B8C8-9C7154802EB2}"/>
    <cellStyle name="Comma 20 4 2 3 3" xfId="26012" xr:uid="{948111D2-1F56-46EC-8399-D74AF38E7F1F}"/>
    <cellStyle name="Comma 20 4 2 4" xfId="10923" xr:uid="{76EA61C0-0E24-47AF-8099-302FA3EFAF2B}"/>
    <cellStyle name="Comma 20 4 2 4 2" xfId="29033" xr:uid="{04A2A8E6-F88D-4DEB-AD5F-95361B903A5C}"/>
    <cellStyle name="Comma 20 4 2 5" xfId="19980" xr:uid="{7F61B14D-EC78-4628-9963-D2941340E57B}"/>
    <cellStyle name="Comma 20 4 3" xfId="2813" xr:uid="{CC3C78FA-BE1B-4150-AB03-536E482D4E4B}"/>
    <cellStyle name="Comma 20 4 3 2" xfId="5892" xr:uid="{DB052A50-D28C-491B-919C-38A8A3494701}"/>
    <cellStyle name="Comma 20 4 3 2 2" xfId="14945" xr:uid="{CDAB1F2B-02AC-4672-B64C-52D3F63FA6BC}"/>
    <cellStyle name="Comma 20 4 3 2 2 2" xfId="33055" xr:uid="{E28D4748-48C8-4F9F-A338-493FA1F4505A}"/>
    <cellStyle name="Comma 20 4 3 2 3" xfId="24002" xr:uid="{8016BF7F-9E49-4048-A9CD-2B8F3B6D05D2}"/>
    <cellStyle name="Comma 20 4 3 3" xfId="8906" xr:uid="{99BEF38B-1B39-40B4-8A60-6D9E9EF8CC3E}"/>
    <cellStyle name="Comma 20 4 3 3 2" xfId="17959" xr:uid="{627CF0D9-48C5-4129-8B71-A3713C8F76F3}"/>
    <cellStyle name="Comma 20 4 3 3 2 2" xfId="36069" xr:uid="{0539FD31-9A9D-4BF3-BBDF-769F97D8CE9D}"/>
    <cellStyle name="Comma 20 4 3 3 3" xfId="27016" xr:uid="{845B234E-C48E-4202-89CB-EA729E35ACB8}"/>
    <cellStyle name="Comma 20 4 3 4" xfId="11927" xr:uid="{9B728EE1-DEFA-4157-933C-F2E6EF0E9190}"/>
    <cellStyle name="Comma 20 4 3 4 2" xfId="30037" xr:uid="{78428BD8-99B3-4EEF-A88A-73087935C8D0}"/>
    <cellStyle name="Comma 20 4 3 5" xfId="20984" xr:uid="{093F89CD-451A-4734-9CB4-DC198AF62F2A}"/>
    <cellStyle name="Comma 20 4 4" xfId="3884" xr:uid="{E947022F-B3EE-4EB4-B4B7-120A42FD76BE}"/>
    <cellStyle name="Comma 20 4 4 2" xfId="12937" xr:uid="{56FF244D-7EA4-4D80-954D-10AF65BF7642}"/>
    <cellStyle name="Comma 20 4 4 2 2" xfId="31047" xr:uid="{E2949007-88DA-4AC0-808C-FC1C205275BA}"/>
    <cellStyle name="Comma 20 4 4 3" xfId="21994" xr:uid="{622AC337-24C1-458C-ADB5-8626F47CDCD9}"/>
    <cellStyle name="Comma 20 4 5" xfId="6898" xr:uid="{E7C8F228-B6F0-46DC-AA8E-886411EC79AB}"/>
    <cellStyle name="Comma 20 4 5 2" xfId="15951" xr:uid="{F7BC8307-C120-40A1-9A6E-50CC841D7267}"/>
    <cellStyle name="Comma 20 4 5 2 2" xfId="34061" xr:uid="{69C4F20A-6228-4A87-BD45-641557F158E1}"/>
    <cellStyle name="Comma 20 4 5 3" xfId="25008" xr:uid="{D977DA60-1AE9-46A8-8DE3-549332EA4B71}"/>
    <cellStyle name="Comma 20 4 6" xfId="9919" xr:uid="{3CFAF9D9-2817-4100-9F6C-9E5E0B482583}"/>
    <cellStyle name="Comma 20 4 6 2" xfId="28029" xr:uid="{BC105BFB-6FF9-4ED5-9387-765105772068}"/>
    <cellStyle name="Comma 20 4 7" xfId="18976" xr:uid="{E312C721-ADBD-4FDE-B51C-93F21378E734}"/>
    <cellStyle name="Comma 20 5" xfId="1393" xr:uid="{93C98D03-1D2B-4E9B-8D8A-7B2DE075D5C5}"/>
    <cellStyle name="Comma 20 5 2" xfId="4472" xr:uid="{DF33EC7A-3F45-4939-BD00-2305AE386774}"/>
    <cellStyle name="Comma 20 5 2 2" xfId="13525" xr:uid="{2B8BB3DA-DA8A-4340-8E51-6885D89E3B7B}"/>
    <cellStyle name="Comma 20 5 2 2 2" xfId="31635" xr:uid="{9B868BAF-5068-42A9-8CFF-0BA5A58CC5AA}"/>
    <cellStyle name="Comma 20 5 2 3" xfId="22582" xr:uid="{0B1D626A-97FA-4C01-8FEB-E3C0CFD08321}"/>
    <cellStyle name="Comma 20 5 3" xfId="7486" xr:uid="{B4D564C2-1795-49C7-A210-F6CBD9B6D049}"/>
    <cellStyle name="Comma 20 5 3 2" xfId="16539" xr:uid="{BFD60B71-F197-42D8-9352-E9D098DA05DF}"/>
    <cellStyle name="Comma 20 5 3 2 2" xfId="34649" xr:uid="{80723F5D-BEF6-4819-9D4D-9A85FB32EFE0}"/>
    <cellStyle name="Comma 20 5 3 3" xfId="25596" xr:uid="{197979FA-6F28-4B4E-8B86-4186124334F7}"/>
    <cellStyle name="Comma 20 5 4" xfId="10507" xr:uid="{4DB96C91-39D6-4AF5-B9AE-F65910925DD2}"/>
    <cellStyle name="Comma 20 5 4 2" xfId="28617" xr:uid="{83C0FCEA-ADF8-4647-8095-DDAF228923FC}"/>
    <cellStyle name="Comma 20 5 5" xfId="19564" xr:uid="{E57C2D03-9CD7-4B12-8CA5-19B954C3F86C}"/>
    <cellStyle name="Comma 20 6" xfId="2397" xr:uid="{81B3BFA6-BC7A-4149-8A43-C8F3DC314C50}"/>
    <cellStyle name="Comma 20 6 2" xfId="5476" xr:uid="{4BFB9AB3-67A6-403D-A8D9-831645F3FADF}"/>
    <cellStyle name="Comma 20 6 2 2" xfId="14529" xr:uid="{609B6E19-87A8-4EC2-9FAC-5F32BDEFCC21}"/>
    <cellStyle name="Comma 20 6 2 2 2" xfId="32639" xr:uid="{21409D82-42F3-49C7-A5C0-93E51C98D09F}"/>
    <cellStyle name="Comma 20 6 2 3" xfId="23586" xr:uid="{B5B7C632-2BF6-42E4-BD3E-E6271ECD1EE9}"/>
    <cellStyle name="Comma 20 6 3" xfId="8490" xr:uid="{A01686B2-FE36-4640-AFEF-FB08EAF7C6AD}"/>
    <cellStyle name="Comma 20 6 3 2" xfId="17543" xr:uid="{15890A6D-FB23-4C0B-AC61-85ED8F07D70E}"/>
    <cellStyle name="Comma 20 6 3 2 2" xfId="35653" xr:uid="{E370E46A-0DCE-4AD9-876E-4B643A2C8A52}"/>
    <cellStyle name="Comma 20 6 3 3" xfId="26600" xr:uid="{344E165A-649E-445C-AABF-4549AC87B13C}"/>
    <cellStyle name="Comma 20 6 4" xfId="11511" xr:uid="{704D5CD5-4796-4824-A709-634F1098882B}"/>
    <cellStyle name="Comma 20 6 4 2" xfId="29621" xr:uid="{2EAD8E31-EE00-4352-A943-9193BF96BA0B}"/>
    <cellStyle name="Comma 20 6 5" xfId="20568" xr:uid="{3AC62A1D-769D-4168-863A-45201A6B42BA}"/>
    <cellStyle name="Comma 20 7" xfId="3466" xr:uid="{7553D213-407C-4EBE-8DE3-9E320782E70C}"/>
    <cellStyle name="Comma 20 7 2" xfId="12519" xr:uid="{BF6DF5AB-A288-4947-A432-6677A827C005}"/>
    <cellStyle name="Comma 20 7 2 2" xfId="30629" xr:uid="{3FED7E2D-F7F3-4848-8E17-761252F9CFD6}"/>
    <cellStyle name="Comma 20 7 3" xfId="21576" xr:uid="{6C3E2786-D7A6-4DF4-BF71-85A45E1B22AE}"/>
    <cellStyle name="Comma 20 8" xfId="6480" xr:uid="{A4505C6F-910F-4E0D-B763-A3DFB81FF80A}"/>
    <cellStyle name="Comma 20 8 2" xfId="15533" xr:uid="{BAAB9E02-7674-4FD0-8640-EFC3BBA7E8B9}"/>
    <cellStyle name="Comma 20 8 2 2" xfId="33643" xr:uid="{DBF0A164-023C-484E-A5C5-8120E67DFD24}"/>
    <cellStyle name="Comma 20 8 3" xfId="24590" xr:uid="{C54A0797-93DF-4E01-B5F0-529A8518D39F}"/>
    <cellStyle name="Comma 20 9" xfId="9500" xr:uid="{3247FB15-6377-4043-A458-72BCD70F5012}"/>
    <cellStyle name="Comma 20 9 2" xfId="27610" xr:uid="{3BC82472-956E-46CA-81FA-9798EE2D6CA8}"/>
    <cellStyle name="Comma 21" xfId="379" xr:uid="{BDCE9D90-23B5-4785-9D32-842970AB800A}"/>
    <cellStyle name="Comma 21 10" xfId="18566" xr:uid="{E5C2A862-9BA0-4AFE-8218-712D65BE59F5}"/>
    <cellStyle name="Comma 21 2" xfId="566" xr:uid="{9573FB46-B7EB-4012-9B46-DD2ED276966E}"/>
    <cellStyle name="Comma 21 2 2" xfId="806" xr:uid="{09107F04-BE88-428D-91FE-04A18D0388CC}"/>
    <cellStyle name="Comma 21 2 2 2" xfId="1810" xr:uid="{0CA23901-7035-4F03-A3AF-62C06B2A59BF}"/>
    <cellStyle name="Comma 21 2 2 2 2" xfId="4889" xr:uid="{44C9ACB8-D2D2-4296-9EC4-91C693F32FEF}"/>
    <cellStyle name="Comma 21 2 2 2 2 2" xfId="13942" xr:uid="{07184682-30AF-4BD4-8403-BF406714976E}"/>
    <cellStyle name="Comma 21 2 2 2 2 2 2" xfId="32052" xr:uid="{A221EA53-2645-4FAD-9924-6BFC02C8C696}"/>
    <cellStyle name="Comma 21 2 2 2 2 3" xfId="22999" xr:uid="{453AAE1B-DF4D-4F76-8AF8-A5DFA6C9527C}"/>
    <cellStyle name="Comma 21 2 2 2 3" xfId="7903" xr:uid="{EC444508-EF68-449E-99B1-33C5B3551461}"/>
    <cellStyle name="Comma 21 2 2 2 3 2" xfId="16956" xr:uid="{410E14EF-DA27-4CDF-9F5B-1966108BDE52}"/>
    <cellStyle name="Comma 21 2 2 2 3 2 2" xfId="35066" xr:uid="{F36C7BA8-DCDE-4E15-9481-8B785BC357BB}"/>
    <cellStyle name="Comma 21 2 2 2 3 3" xfId="26013" xr:uid="{3454F3D0-3DBA-4369-9B4E-5585BFB0E9DD}"/>
    <cellStyle name="Comma 21 2 2 2 4" xfId="10924" xr:uid="{BA8D80DC-556E-48FF-B2AE-CFAA422CF5F7}"/>
    <cellStyle name="Comma 21 2 2 2 4 2" xfId="29034" xr:uid="{67B15F79-701A-458F-9C90-094E1DC3A1FE}"/>
    <cellStyle name="Comma 21 2 2 2 5" xfId="19981" xr:uid="{27452CBA-A75D-46B1-985E-4D70C48B614E}"/>
    <cellStyle name="Comma 21 2 2 3" xfId="2814" xr:uid="{8B12B700-A27D-4F13-B532-A3E694B7542D}"/>
    <cellStyle name="Comma 21 2 2 3 2" xfId="5893" xr:uid="{7BBE7343-118F-4492-9C6B-546729BB8391}"/>
    <cellStyle name="Comma 21 2 2 3 2 2" xfId="14946" xr:uid="{11A6B8CC-0147-4866-A249-C552FBC644F2}"/>
    <cellStyle name="Comma 21 2 2 3 2 2 2" xfId="33056" xr:uid="{B5176B4B-1C45-4618-A525-6B35B29EA79F}"/>
    <cellStyle name="Comma 21 2 2 3 2 3" xfId="24003" xr:uid="{53ED8270-E372-4982-9D29-4B47D16AB51E}"/>
    <cellStyle name="Comma 21 2 2 3 3" xfId="8907" xr:uid="{9CBD4874-E47D-41B9-A342-67C922003BBE}"/>
    <cellStyle name="Comma 21 2 2 3 3 2" xfId="17960" xr:uid="{A322BF95-E5E4-4239-98B3-54D6837B2A9E}"/>
    <cellStyle name="Comma 21 2 2 3 3 2 2" xfId="36070" xr:uid="{82D13CDC-C757-4302-991B-A7F4B48292E3}"/>
    <cellStyle name="Comma 21 2 2 3 3 3" xfId="27017" xr:uid="{0A653098-E19F-4C61-9DBB-C1B6863F3B1A}"/>
    <cellStyle name="Comma 21 2 2 3 4" xfId="11928" xr:uid="{87B8FD5E-35F7-4BC2-A7E7-B3D396B643E9}"/>
    <cellStyle name="Comma 21 2 2 3 4 2" xfId="30038" xr:uid="{3B6A4849-35BC-4180-9E2B-5BB1B8702611}"/>
    <cellStyle name="Comma 21 2 2 3 5" xfId="20985" xr:uid="{1BAD9FC2-7D9D-484C-8537-C2CDD0013C47}"/>
    <cellStyle name="Comma 21 2 2 4" xfId="3885" xr:uid="{94CDE321-BBA6-40A7-918D-6B3230A8425E}"/>
    <cellStyle name="Comma 21 2 2 4 2" xfId="12938" xr:uid="{E0C12F66-0483-4BD3-AD49-9B2176B5CCAD}"/>
    <cellStyle name="Comma 21 2 2 4 2 2" xfId="31048" xr:uid="{DB2DD43A-C85B-46B2-BD35-1FB1EAA0C4D1}"/>
    <cellStyle name="Comma 21 2 2 4 3" xfId="21995" xr:uid="{9377C8C0-9E2C-48D3-96E4-AABC15B200BF}"/>
    <cellStyle name="Comma 21 2 2 5" xfId="6899" xr:uid="{03EBA25C-8C1F-4422-9165-77ADBE5F564F}"/>
    <cellStyle name="Comma 21 2 2 5 2" xfId="15952" xr:uid="{DBD72AB4-0AF2-4D9E-B76C-5CC70DF75990}"/>
    <cellStyle name="Comma 21 2 2 5 2 2" xfId="34062" xr:uid="{454E80BF-BD8D-4AF6-AF5F-D711B9A9370A}"/>
    <cellStyle name="Comma 21 2 2 5 3" xfId="25009" xr:uid="{95C27FC0-F9B7-4FF5-9050-140715A94B58}"/>
    <cellStyle name="Comma 21 2 2 6" xfId="9920" xr:uid="{840CED69-FD9E-4A73-AD05-3CE53A0516AF}"/>
    <cellStyle name="Comma 21 2 2 6 2" xfId="28030" xr:uid="{CB638B42-305E-480A-90B2-19B5C9B64DC7}"/>
    <cellStyle name="Comma 21 2 2 7" xfId="18977" xr:uid="{EC54C93D-674C-44DA-AFBA-6CD0E06E7F8C}"/>
    <cellStyle name="Comma 21 2 3" xfId="807" xr:uid="{F566D7C6-D1E8-4DCE-979B-47D03A8E5A68}"/>
    <cellStyle name="Comma 21 2 3 2" xfId="1811" xr:uid="{940B9F8F-828B-4561-BA22-88B4F281772E}"/>
    <cellStyle name="Comma 21 2 3 2 2" xfId="4890" xr:uid="{B2D3EBD9-F74A-4C73-BA76-8AA86FBD5FDD}"/>
    <cellStyle name="Comma 21 2 3 2 2 2" xfId="13943" xr:uid="{9B9DB59A-7BFE-43A9-9115-649A3EF8B287}"/>
    <cellStyle name="Comma 21 2 3 2 2 2 2" xfId="32053" xr:uid="{7D83CDCD-7E73-438C-97ED-EDFEB6DDDAB1}"/>
    <cellStyle name="Comma 21 2 3 2 2 3" xfId="23000" xr:uid="{CAF991A1-176A-4C7D-99BA-A3E741A55B96}"/>
    <cellStyle name="Comma 21 2 3 2 3" xfId="7904" xr:uid="{D40D1DF3-0203-4C9E-B09F-F2C361C19760}"/>
    <cellStyle name="Comma 21 2 3 2 3 2" xfId="16957" xr:uid="{72C4E6D7-A7E9-43BD-A146-DD4E1E3D5833}"/>
    <cellStyle name="Comma 21 2 3 2 3 2 2" xfId="35067" xr:uid="{E88249A1-3BAE-429A-A1FC-0CB696DF8C56}"/>
    <cellStyle name="Comma 21 2 3 2 3 3" xfId="26014" xr:uid="{AFEB0D6A-F675-4951-8FDD-0816E5BA2F34}"/>
    <cellStyle name="Comma 21 2 3 2 4" xfId="10925" xr:uid="{4B5F19BC-50D0-4F32-A418-C5B58086ED36}"/>
    <cellStyle name="Comma 21 2 3 2 4 2" xfId="29035" xr:uid="{CE4106B6-481E-4B81-AEDC-D50E27F29028}"/>
    <cellStyle name="Comma 21 2 3 2 5" xfId="19982" xr:uid="{AF789BD2-A1DC-41BA-9CEE-62B205B03712}"/>
    <cellStyle name="Comma 21 2 3 3" xfId="2815" xr:uid="{94DF19A3-8585-4B4D-AD0B-ED39759DD52B}"/>
    <cellStyle name="Comma 21 2 3 3 2" xfId="5894" xr:uid="{16A5CC18-B978-4922-A447-1AA93286C033}"/>
    <cellStyle name="Comma 21 2 3 3 2 2" xfId="14947" xr:uid="{E0F60C8C-9762-4672-BA15-78B62DA45691}"/>
    <cellStyle name="Comma 21 2 3 3 2 2 2" xfId="33057" xr:uid="{614A5FEE-6B9B-4F24-AF2D-4061F88C2A53}"/>
    <cellStyle name="Comma 21 2 3 3 2 3" xfId="24004" xr:uid="{3F824D3D-ACBF-44C0-8F53-46FADF9D6494}"/>
    <cellStyle name="Comma 21 2 3 3 3" xfId="8908" xr:uid="{D481E782-A3D2-47E1-B960-FB37EEA49378}"/>
    <cellStyle name="Comma 21 2 3 3 3 2" xfId="17961" xr:uid="{3B12C16B-B72F-4367-B0E1-B78E0140B5FD}"/>
    <cellStyle name="Comma 21 2 3 3 3 2 2" xfId="36071" xr:uid="{219C9FC1-9BEA-4675-B58B-42B6951AA63F}"/>
    <cellStyle name="Comma 21 2 3 3 3 3" xfId="27018" xr:uid="{ECD72576-8B36-4556-9B5D-43B63A2A3BA5}"/>
    <cellStyle name="Comma 21 2 3 3 4" xfId="11929" xr:uid="{D508F9CC-8423-484A-A493-CEBD7FAC2AB5}"/>
    <cellStyle name="Comma 21 2 3 3 4 2" xfId="30039" xr:uid="{0BD6E691-5AAB-453D-895B-43298CC2FB42}"/>
    <cellStyle name="Comma 21 2 3 3 5" xfId="20986" xr:uid="{7AD9BB0A-E1BB-4842-BC64-337B3AF7A87C}"/>
    <cellStyle name="Comma 21 2 3 4" xfId="3886" xr:uid="{ABA9086D-3281-4251-B7F7-AA5456FBC48C}"/>
    <cellStyle name="Comma 21 2 3 4 2" xfId="12939" xr:uid="{D168600E-84BD-428E-A497-ADCEBF93A581}"/>
    <cellStyle name="Comma 21 2 3 4 2 2" xfId="31049" xr:uid="{0A9F97CF-BB2A-4419-BF29-28171586B045}"/>
    <cellStyle name="Comma 21 2 3 4 3" xfId="21996" xr:uid="{AA428DBA-6770-493B-AF8C-A5A3F207AE71}"/>
    <cellStyle name="Comma 21 2 3 5" xfId="6900" xr:uid="{58FFC29F-C21A-4D1E-8A04-E9C770AADC69}"/>
    <cellStyle name="Comma 21 2 3 5 2" xfId="15953" xr:uid="{9CA1A637-9CFA-48CC-8518-7B5C612A48E8}"/>
    <cellStyle name="Comma 21 2 3 5 2 2" xfId="34063" xr:uid="{A2F245D7-B5DC-4090-8A6C-3289A8A08B4F}"/>
    <cellStyle name="Comma 21 2 3 5 3" xfId="25010" xr:uid="{E0EB0C9E-D820-4B7F-9496-689FA6BFF62B}"/>
    <cellStyle name="Comma 21 2 3 6" xfId="9921" xr:uid="{B07B6ED1-CB6B-4F62-8507-79B1E8A83AFE}"/>
    <cellStyle name="Comma 21 2 3 6 2" xfId="28031" xr:uid="{8E98EB77-0B40-44BF-A0B9-DFB32DFEE1F9}"/>
    <cellStyle name="Comma 21 2 3 7" xfId="18978" xr:uid="{FBCB07C5-90CA-449E-B835-E68283C06E58}"/>
    <cellStyle name="Comma 21 2 4" xfId="1572" xr:uid="{F247CB86-A071-4A0C-A9C5-CB0183B0193D}"/>
    <cellStyle name="Comma 21 2 4 2" xfId="4651" xr:uid="{27EF8A57-B303-45E1-888C-E311F05CBFDF}"/>
    <cellStyle name="Comma 21 2 4 2 2" xfId="13704" xr:uid="{6B529390-F6A8-48D4-9B72-6056F246DA16}"/>
    <cellStyle name="Comma 21 2 4 2 2 2" xfId="31814" xr:uid="{88220DB9-55F5-4943-B08C-32CDA7565CBB}"/>
    <cellStyle name="Comma 21 2 4 2 3" xfId="22761" xr:uid="{3249904A-97C6-482E-8D5C-C9557D6CDEAA}"/>
    <cellStyle name="Comma 21 2 4 3" xfId="7665" xr:uid="{A81CED59-15B1-4CB8-958E-8CEC522861E9}"/>
    <cellStyle name="Comma 21 2 4 3 2" xfId="16718" xr:uid="{24ED8D70-05AA-48E5-8155-3A46F983811C}"/>
    <cellStyle name="Comma 21 2 4 3 2 2" xfId="34828" xr:uid="{41420E02-764D-4B4C-B987-C7BAACE2D3DA}"/>
    <cellStyle name="Comma 21 2 4 3 3" xfId="25775" xr:uid="{72E55109-9578-4F65-B6B2-CBAE55D3EC14}"/>
    <cellStyle name="Comma 21 2 4 4" xfId="10686" xr:uid="{96B1B106-59C1-499D-8311-4257F804A8EC}"/>
    <cellStyle name="Comma 21 2 4 4 2" xfId="28796" xr:uid="{1396EDE2-C1C9-4BC9-86BC-E8FD9EE9982F}"/>
    <cellStyle name="Comma 21 2 4 5" xfId="19743" xr:uid="{583CAE25-3589-45F1-A80D-5F25687ECE4B}"/>
    <cellStyle name="Comma 21 2 5" xfId="2576" xr:uid="{3F9E8A73-73E9-4766-8EF5-68EC08833EAB}"/>
    <cellStyle name="Comma 21 2 5 2" xfId="5655" xr:uid="{534BD47B-5F4D-441F-8309-DC3AD70E07DF}"/>
    <cellStyle name="Comma 21 2 5 2 2" xfId="14708" xr:uid="{B9BCDBCD-4E44-4D2C-86CE-F36A3D82D7A9}"/>
    <cellStyle name="Comma 21 2 5 2 2 2" xfId="32818" xr:uid="{AEA74F24-1547-4A3F-B4E4-A520326B530B}"/>
    <cellStyle name="Comma 21 2 5 2 3" xfId="23765" xr:uid="{562FF9B1-B93C-4118-A919-1A2746B7CAE9}"/>
    <cellStyle name="Comma 21 2 5 3" xfId="8669" xr:uid="{6FC775D9-C029-4B25-80E9-C459FAF8451A}"/>
    <cellStyle name="Comma 21 2 5 3 2" xfId="17722" xr:uid="{697D2A2F-45EE-4C3B-85A1-9DED650DE6C5}"/>
    <cellStyle name="Comma 21 2 5 3 2 2" xfId="35832" xr:uid="{353F6375-A155-4FAF-9C41-3A9CEB203A66}"/>
    <cellStyle name="Comma 21 2 5 3 3" xfId="26779" xr:uid="{8CCC69BC-F543-4248-A84A-10C924856A34}"/>
    <cellStyle name="Comma 21 2 5 4" xfId="11690" xr:uid="{5E3D4F98-1AAB-4206-B336-A2F210B720AC}"/>
    <cellStyle name="Comma 21 2 5 4 2" xfId="29800" xr:uid="{2A1A44BE-7BEB-4633-8431-CAA5E9A12EF8}"/>
    <cellStyle name="Comma 21 2 5 5" xfId="20747" xr:uid="{D7C10184-D35C-4F6E-8113-8974596CEC96}"/>
    <cellStyle name="Comma 21 2 6" xfId="3647" xr:uid="{B016B262-9817-40A7-8AE4-EE6015862642}"/>
    <cellStyle name="Comma 21 2 6 2" xfId="12700" xr:uid="{2FEBA1EF-52BD-4EB1-83CE-D5158B66AB66}"/>
    <cellStyle name="Comma 21 2 6 2 2" xfId="30810" xr:uid="{E93ADA16-95AB-4C63-A638-E6315B311C91}"/>
    <cellStyle name="Comma 21 2 6 3" xfId="21757" xr:uid="{B515C584-3669-4F35-A260-B7D9B27E11FF}"/>
    <cellStyle name="Comma 21 2 7" xfId="6661" xr:uid="{71A4B7F9-101A-4EEA-94D7-AE4148C25D1C}"/>
    <cellStyle name="Comma 21 2 7 2" xfId="15714" xr:uid="{A43AEC90-B439-4A96-8EB6-AA243355E3B9}"/>
    <cellStyle name="Comma 21 2 7 2 2" xfId="33824" xr:uid="{BD2678FB-9BDD-4863-A068-F8973AE5943D}"/>
    <cellStyle name="Comma 21 2 7 3" xfId="24771" xr:uid="{D01446C8-4610-430F-80C7-261581B59F60}"/>
    <cellStyle name="Comma 21 2 8" xfId="9681" xr:uid="{B72B62F2-D32E-4397-A359-07EC608CB6E3}"/>
    <cellStyle name="Comma 21 2 8 2" xfId="27791" xr:uid="{025A6512-4BF5-434A-911B-1E267C2684A3}"/>
    <cellStyle name="Comma 21 2 9" xfId="18738" xr:uid="{F533C48B-8E13-4D8E-8502-86D59E958D0E}"/>
    <cellStyle name="Comma 21 3" xfId="808" xr:uid="{7245FAED-2D49-4115-99D8-645BAA5F1C89}"/>
    <cellStyle name="Comma 21 3 2" xfId="1812" xr:uid="{90E3A1F3-B564-48C4-9E8F-A48855FB6BA5}"/>
    <cellStyle name="Comma 21 3 2 2" xfId="4891" xr:uid="{880A9814-424D-403C-87BC-3951169DC6D0}"/>
    <cellStyle name="Comma 21 3 2 2 2" xfId="13944" xr:uid="{D3631741-1722-4812-B804-08631B31372C}"/>
    <cellStyle name="Comma 21 3 2 2 2 2" xfId="32054" xr:uid="{32686EA0-B0D7-4A60-90CE-C910298B601F}"/>
    <cellStyle name="Comma 21 3 2 2 3" xfId="23001" xr:uid="{C4343952-4221-4227-A1EE-2ACD642D46DF}"/>
    <cellStyle name="Comma 21 3 2 3" xfId="7905" xr:uid="{A288CB3A-F184-435F-BCC9-42B3F8A7182B}"/>
    <cellStyle name="Comma 21 3 2 3 2" xfId="16958" xr:uid="{F7C17E78-4D19-4136-B2EE-DE84C5862172}"/>
    <cellStyle name="Comma 21 3 2 3 2 2" xfId="35068" xr:uid="{358EBF2C-4919-407A-BDF8-3ABCF1A85537}"/>
    <cellStyle name="Comma 21 3 2 3 3" xfId="26015" xr:uid="{890A7662-8C72-4F1D-BB4F-C77C31DFB14E}"/>
    <cellStyle name="Comma 21 3 2 4" xfId="10926" xr:uid="{9851DB3D-EA15-4E92-B705-7BB8A9F95020}"/>
    <cellStyle name="Comma 21 3 2 4 2" xfId="29036" xr:uid="{3120F06A-88B1-45D7-A393-5D7AC3758266}"/>
    <cellStyle name="Comma 21 3 2 5" xfId="19983" xr:uid="{A1B3868E-E20C-4A16-AE67-207C2AD2E1DF}"/>
    <cellStyle name="Comma 21 3 3" xfId="2816" xr:uid="{51A1E7DC-69CD-4787-886A-67394C2006EE}"/>
    <cellStyle name="Comma 21 3 3 2" xfId="5895" xr:uid="{510CAA91-20E9-4D04-B410-89B3E24D35FE}"/>
    <cellStyle name="Comma 21 3 3 2 2" xfId="14948" xr:uid="{43A88FED-EF16-4355-8830-38A2B9304234}"/>
    <cellStyle name="Comma 21 3 3 2 2 2" xfId="33058" xr:uid="{C6C371C7-906E-4678-9272-BB943557C1DF}"/>
    <cellStyle name="Comma 21 3 3 2 3" xfId="24005" xr:uid="{74F68EE0-5F86-45AE-A6EF-E949FCD397BC}"/>
    <cellStyle name="Comma 21 3 3 3" xfId="8909" xr:uid="{B4404FD5-203C-4985-BED7-D02DA4909C95}"/>
    <cellStyle name="Comma 21 3 3 3 2" xfId="17962" xr:uid="{44865E08-8A44-40AF-84EE-94D994A3006C}"/>
    <cellStyle name="Comma 21 3 3 3 2 2" xfId="36072" xr:uid="{5422F230-FCED-45C1-890A-3E9309DC5621}"/>
    <cellStyle name="Comma 21 3 3 3 3" xfId="27019" xr:uid="{BCF7EA4C-D537-49B5-AE00-634FCB1A6335}"/>
    <cellStyle name="Comma 21 3 3 4" xfId="11930" xr:uid="{13822CB6-08BE-46E5-9131-17C7784BC020}"/>
    <cellStyle name="Comma 21 3 3 4 2" xfId="30040" xr:uid="{D1D06D62-2445-4FD0-9BB4-ACE18C58DDF8}"/>
    <cellStyle name="Comma 21 3 3 5" xfId="20987" xr:uid="{14D479EB-8BB4-4AAD-8EA1-DA0A5754E222}"/>
    <cellStyle name="Comma 21 3 4" xfId="3887" xr:uid="{FF560E4B-8F8E-449F-9197-5D426235F362}"/>
    <cellStyle name="Comma 21 3 4 2" xfId="12940" xr:uid="{2E867156-83DF-495E-B928-0AB18C09BB2A}"/>
    <cellStyle name="Comma 21 3 4 2 2" xfId="31050" xr:uid="{33C11E0E-A24F-4E81-8AE3-9EB50F5ED167}"/>
    <cellStyle name="Comma 21 3 4 3" xfId="21997" xr:uid="{47576FCD-C571-446C-9475-0DB33B487490}"/>
    <cellStyle name="Comma 21 3 5" xfId="6901" xr:uid="{9D919817-CAC6-4B43-A07C-50E8E97E1B59}"/>
    <cellStyle name="Comma 21 3 5 2" xfId="15954" xr:uid="{6575BF94-9E43-4225-85BD-6DB8E81BB2EE}"/>
    <cellStyle name="Comma 21 3 5 2 2" xfId="34064" xr:uid="{5CEC92C5-ED21-4C8C-92F0-1980DA53072F}"/>
    <cellStyle name="Comma 21 3 5 3" xfId="25011" xr:uid="{C29352AB-BCD4-42A4-B8CD-443FBF1DB2FF}"/>
    <cellStyle name="Comma 21 3 6" xfId="9922" xr:uid="{5E5B9440-39AA-4448-980A-D85DBE4DE8C5}"/>
    <cellStyle name="Comma 21 3 6 2" xfId="28032" xr:uid="{CB6995F4-DCDB-46BC-B307-F853B223E877}"/>
    <cellStyle name="Comma 21 3 7" xfId="18979" xr:uid="{79B30AAD-6B07-4818-BCDD-FF4CF16562DF}"/>
    <cellStyle name="Comma 21 4" xfId="809" xr:uid="{1CB8D770-A1DA-4CEB-9ECC-24CC0482494C}"/>
    <cellStyle name="Comma 21 4 2" xfId="1813" xr:uid="{70CDDD84-FEE5-49EB-81A6-EA2C3744B41D}"/>
    <cellStyle name="Comma 21 4 2 2" xfId="4892" xr:uid="{71B0CEF5-A5FC-4F97-9C23-CD38C0FAFEC3}"/>
    <cellStyle name="Comma 21 4 2 2 2" xfId="13945" xr:uid="{0D4CAD56-071B-4539-9725-B00A4FEA8613}"/>
    <cellStyle name="Comma 21 4 2 2 2 2" xfId="32055" xr:uid="{C02A891C-0294-45E0-A250-1398167A1650}"/>
    <cellStyle name="Comma 21 4 2 2 3" xfId="23002" xr:uid="{28B298D0-41DB-4501-8868-EB032605AC54}"/>
    <cellStyle name="Comma 21 4 2 3" xfId="7906" xr:uid="{B0309531-7ACD-41E4-AFB6-36332668A198}"/>
    <cellStyle name="Comma 21 4 2 3 2" xfId="16959" xr:uid="{30863DAD-6049-4A0B-81CE-636C0C591541}"/>
    <cellStyle name="Comma 21 4 2 3 2 2" xfId="35069" xr:uid="{C0B006CA-0811-469E-BFFE-2435ACC425DD}"/>
    <cellStyle name="Comma 21 4 2 3 3" xfId="26016" xr:uid="{40B28566-20D1-4C6E-B3EC-E4790E7A09F4}"/>
    <cellStyle name="Comma 21 4 2 4" xfId="10927" xr:uid="{EE0C2515-0ABF-4010-B23E-3475E0E9567F}"/>
    <cellStyle name="Comma 21 4 2 4 2" xfId="29037" xr:uid="{3CD7C19E-AEF9-4270-9895-FC60A69219D5}"/>
    <cellStyle name="Comma 21 4 2 5" xfId="19984" xr:uid="{2EFC8FAB-4F1F-46A5-B154-A00080D382CA}"/>
    <cellStyle name="Comma 21 4 3" xfId="2817" xr:uid="{19AF8A3E-F048-438F-975D-CB20E0ACDC33}"/>
    <cellStyle name="Comma 21 4 3 2" xfId="5896" xr:uid="{973C94F4-DE60-4C77-9598-238B0CDF53A9}"/>
    <cellStyle name="Comma 21 4 3 2 2" xfId="14949" xr:uid="{3DE22FAB-990A-4D67-BD0A-6B35E7D950C5}"/>
    <cellStyle name="Comma 21 4 3 2 2 2" xfId="33059" xr:uid="{FD39074C-0583-4C59-B8E9-75F18E2D0F85}"/>
    <cellStyle name="Comma 21 4 3 2 3" xfId="24006" xr:uid="{AA7D9450-6062-474B-9E87-4F4A3A1F955E}"/>
    <cellStyle name="Comma 21 4 3 3" xfId="8910" xr:uid="{0359C909-AB57-41BB-94EE-9A1F2F32268E}"/>
    <cellStyle name="Comma 21 4 3 3 2" xfId="17963" xr:uid="{D88D895B-CA29-4E41-8F41-9285C764C7AE}"/>
    <cellStyle name="Comma 21 4 3 3 2 2" xfId="36073" xr:uid="{51042246-256D-4E87-BEFF-0B9C873F6316}"/>
    <cellStyle name="Comma 21 4 3 3 3" xfId="27020" xr:uid="{487451C6-15BC-42CD-99C1-B777F4153AA0}"/>
    <cellStyle name="Comma 21 4 3 4" xfId="11931" xr:uid="{0AA644FE-86E3-479F-A229-A574A98B1D84}"/>
    <cellStyle name="Comma 21 4 3 4 2" xfId="30041" xr:uid="{4861B474-3994-4426-87F8-4A26CA85F6EA}"/>
    <cellStyle name="Comma 21 4 3 5" xfId="20988" xr:uid="{56D657A4-5933-46C9-ACC6-E9D53C045AEC}"/>
    <cellStyle name="Comma 21 4 4" xfId="3888" xr:uid="{B15E30DD-D21D-4475-B834-59AE51772C49}"/>
    <cellStyle name="Comma 21 4 4 2" xfId="12941" xr:uid="{2FD36531-B7A4-4474-9D6A-ED432FB3AB65}"/>
    <cellStyle name="Comma 21 4 4 2 2" xfId="31051" xr:uid="{1188FFFD-C4FB-4342-BA48-4F527B5E6B2B}"/>
    <cellStyle name="Comma 21 4 4 3" xfId="21998" xr:uid="{FACD7788-94BB-4421-8F2D-B761AD8F7DA7}"/>
    <cellStyle name="Comma 21 4 5" xfId="6902" xr:uid="{412F3D54-982A-4597-96B1-B43B292E1D91}"/>
    <cellStyle name="Comma 21 4 5 2" xfId="15955" xr:uid="{3911D2B4-10CB-4159-B164-7BD0B43F268E}"/>
    <cellStyle name="Comma 21 4 5 2 2" xfId="34065" xr:uid="{F0F7505D-54C6-4EB7-A8F9-46F2033E707A}"/>
    <cellStyle name="Comma 21 4 5 3" xfId="25012" xr:uid="{628C5E85-E13F-4DB1-A93F-9263BABAB0D3}"/>
    <cellStyle name="Comma 21 4 6" xfId="9923" xr:uid="{29A8B2FF-F9DC-4E93-AB27-2FA03A4DFD5E}"/>
    <cellStyle name="Comma 21 4 6 2" xfId="28033" xr:uid="{05C1BA72-3FD5-4C63-914E-D5B6B92CC918}"/>
    <cellStyle name="Comma 21 4 7" xfId="18980" xr:uid="{D3E02872-BF33-468D-A253-6CF8002F9756}"/>
    <cellStyle name="Comma 21 5" xfId="1401" xr:uid="{47E9D8CA-B1D9-40E0-B6AB-4CDB35DB07A7}"/>
    <cellStyle name="Comma 21 5 2" xfId="4480" xr:uid="{D62C6AB2-03D3-44CB-8F5E-E616E70523B9}"/>
    <cellStyle name="Comma 21 5 2 2" xfId="13533" xr:uid="{A7833049-6BBF-4880-9BBF-94B475E33967}"/>
    <cellStyle name="Comma 21 5 2 2 2" xfId="31643" xr:uid="{3D5BA31C-4D3A-47C0-A3C5-F4EDA0AC6821}"/>
    <cellStyle name="Comma 21 5 2 3" xfId="22590" xr:uid="{A031C08F-63EB-4939-8F1D-9642EC86EC56}"/>
    <cellStyle name="Comma 21 5 3" xfId="7494" xr:uid="{8BA970E1-8F67-4C19-A467-94656ED2DBE6}"/>
    <cellStyle name="Comma 21 5 3 2" xfId="16547" xr:uid="{48C48EA2-11AB-4068-9709-28D5A53176DD}"/>
    <cellStyle name="Comma 21 5 3 2 2" xfId="34657" xr:uid="{BBD62A15-F837-4E8E-8181-DF98D024F637}"/>
    <cellStyle name="Comma 21 5 3 3" xfId="25604" xr:uid="{5248114D-E781-4A97-9A55-D37B779EAD2B}"/>
    <cellStyle name="Comma 21 5 4" xfId="10515" xr:uid="{EC3939F0-2E54-4858-BD64-D51DAE82A0B4}"/>
    <cellStyle name="Comma 21 5 4 2" xfId="28625" xr:uid="{EB1846BC-1836-42BA-80FB-A397D2729242}"/>
    <cellStyle name="Comma 21 5 5" xfId="19572" xr:uid="{ED82CA75-D477-4210-AF8F-1E93E0994B8D}"/>
    <cellStyle name="Comma 21 6" xfId="2405" xr:uid="{EFC06A04-FCBF-4111-A2C5-6BBFFC394F61}"/>
    <cellStyle name="Comma 21 6 2" xfId="5484" xr:uid="{CD4166B9-5A88-41C5-A3C3-D19C70627438}"/>
    <cellStyle name="Comma 21 6 2 2" xfId="14537" xr:uid="{292CC57A-1D9E-499C-8E66-9B7543979149}"/>
    <cellStyle name="Comma 21 6 2 2 2" xfId="32647" xr:uid="{D9495C64-00B1-42E2-AF84-753727571BA8}"/>
    <cellStyle name="Comma 21 6 2 3" xfId="23594" xr:uid="{89C5F2DA-185D-4329-AA03-63E858B94CA3}"/>
    <cellStyle name="Comma 21 6 3" xfId="8498" xr:uid="{BE60E474-A90F-4584-B129-C3B41F3B13C6}"/>
    <cellStyle name="Comma 21 6 3 2" xfId="17551" xr:uid="{1F01D9E5-9852-40D2-9866-AB291376276D}"/>
    <cellStyle name="Comma 21 6 3 2 2" xfId="35661" xr:uid="{C77F8B8F-F758-4C9F-8050-96007579F8CC}"/>
    <cellStyle name="Comma 21 6 3 3" xfId="26608" xr:uid="{844ADF04-0E25-4D34-8FE7-3B8EA2284646}"/>
    <cellStyle name="Comma 21 6 4" xfId="11519" xr:uid="{0FEDF2EC-D167-4DE2-B4DB-64DB991E01BD}"/>
    <cellStyle name="Comma 21 6 4 2" xfId="29629" xr:uid="{67F485A9-3EC4-4D7B-ADE9-0B98306DA67B}"/>
    <cellStyle name="Comma 21 6 5" xfId="20576" xr:uid="{80625188-2DBB-44FB-AEE7-2729E32265DD}"/>
    <cellStyle name="Comma 21 7" xfId="3475" xr:uid="{E2376FF8-AF9F-4507-A53B-4CF7D28486F5}"/>
    <cellStyle name="Comma 21 7 2" xfId="12528" xr:uid="{DBCAFD8C-E6ED-4D6B-A361-BEA94356BB90}"/>
    <cellStyle name="Comma 21 7 2 2" xfId="30638" xr:uid="{18CE88AB-3E87-4977-8483-EBF675072A8E}"/>
    <cellStyle name="Comma 21 7 3" xfId="21585" xr:uid="{E76D5BD3-3A2A-479C-BE81-CF78F19FE6B6}"/>
    <cellStyle name="Comma 21 8" xfId="6489" xr:uid="{9970503F-E9B0-4158-8225-CE116F7680E3}"/>
    <cellStyle name="Comma 21 8 2" xfId="15542" xr:uid="{67E23BE4-D59A-42E2-AA18-30604E0E25BE}"/>
    <cellStyle name="Comma 21 8 2 2" xfId="33652" xr:uid="{0839447D-6CC5-49B1-88B1-B8286D4066B0}"/>
    <cellStyle name="Comma 21 8 3" xfId="24599" xr:uid="{A1FE9647-930C-49C8-8C07-C53161CA2024}"/>
    <cellStyle name="Comma 21 9" xfId="9509" xr:uid="{58396602-EC34-4E48-AF4A-E10F9133E423}"/>
    <cellStyle name="Comma 21 9 2" xfId="27619" xr:uid="{53E20323-3DE1-474B-856A-F490B825C402}"/>
    <cellStyle name="Comma 22" xfId="367" xr:uid="{7BA5973B-34D2-447F-B3D9-9387B2F8B3F3}"/>
    <cellStyle name="Comma 22 10" xfId="18560" xr:uid="{7B4F3D01-D583-4547-A781-4180FC791766}"/>
    <cellStyle name="Comma 22 2" xfId="560" xr:uid="{5A67F549-3607-4532-AE65-4CEB0B71553E}"/>
    <cellStyle name="Comma 22 2 2" xfId="810" xr:uid="{0E9FFB74-570E-4589-80FE-4268C6DC2D01}"/>
    <cellStyle name="Comma 22 2 2 2" xfId="1814" xr:uid="{CE4F3C2B-0E20-4459-B123-17DFFB1A390F}"/>
    <cellStyle name="Comma 22 2 2 2 2" xfId="4893" xr:uid="{DAFBC74C-6AA8-408A-8CCE-ED607A6F37F9}"/>
    <cellStyle name="Comma 22 2 2 2 2 2" xfId="13946" xr:uid="{A8D0133E-700A-4A96-B0E8-680ECD19B060}"/>
    <cellStyle name="Comma 22 2 2 2 2 2 2" xfId="32056" xr:uid="{F760FD8F-1FD4-4501-9E82-179E99D2FF39}"/>
    <cellStyle name="Comma 22 2 2 2 2 3" xfId="23003" xr:uid="{BDBA6FDF-DE9A-4F95-906C-0242CE692C7B}"/>
    <cellStyle name="Comma 22 2 2 2 3" xfId="7907" xr:uid="{32C32158-A668-4AD8-B774-421B25C610A6}"/>
    <cellStyle name="Comma 22 2 2 2 3 2" xfId="16960" xr:uid="{65EEC130-8B0C-459B-BC51-CE28731BD819}"/>
    <cellStyle name="Comma 22 2 2 2 3 2 2" xfId="35070" xr:uid="{FC2E5185-4FB8-4CAD-8376-1EBCCFB3D263}"/>
    <cellStyle name="Comma 22 2 2 2 3 3" xfId="26017" xr:uid="{10827CC2-A74F-4EB2-AB18-02778701D43D}"/>
    <cellStyle name="Comma 22 2 2 2 4" xfId="10928" xr:uid="{2BA600A0-1723-48CC-984B-367FE7CD528F}"/>
    <cellStyle name="Comma 22 2 2 2 4 2" xfId="29038" xr:uid="{20278089-1689-4583-B9E4-353BB4D8F0F0}"/>
    <cellStyle name="Comma 22 2 2 2 5" xfId="19985" xr:uid="{697018FC-8C46-4B96-9A4F-71AD168EB6AA}"/>
    <cellStyle name="Comma 22 2 2 3" xfId="2818" xr:uid="{5318B9E8-F902-4B8F-8FE4-AE0F6FC4D6CC}"/>
    <cellStyle name="Comma 22 2 2 3 2" xfId="5897" xr:uid="{5433D9D1-17D5-4C58-97FA-3DC7D920DC80}"/>
    <cellStyle name="Comma 22 2 2 3 2 2" xfId="14950" xr:uid="{9098D0B3-875E-4434-A5BF-0C0E24AF9A9D}"/>
    <cellStyle name="Comma 22 2 2 3 2 2 2" xfId="33060" xr:uid="{A9E2502B-8416-4BF1-A838-C235E472E2BB}"/>
    <cellStyle name="Comma 22 2 2 3 2 3" xfId="24007" xr:uid="{1AB52C67-89AB-451B-AA00-921BBA65A829}"/>
    <cellStyle name="Comma 22 2 2 3 3" xfId="8911" xr:uid="{D4EF91D8-149E-47AB-B676-4679C4F78091}"/>
    <cellStyle name="Comma 22 2 2 3 3 2" xfId="17964" xr:uid="{6CED28FB-8634-45BE-82B6-B80DB7742448}"/>
    <cellStyle name="Comma 22 2 2 3 3 2 2" xfId="36074" xr:uid="{577A17A8-0565-401E-8872-5DF576BE8D6F}"/>
    <cellStyle name="Comma 22 2 2 3 3 3" xfId="27021" xr:uid="{389C783E-E9D6-4A31-8074-D34D0E51C3B5}"/>
    <cellStyle name="Comma 22 2 2 3 4" xfId="11932" xr:uid="{7648468E-29DC-4FE6-9309-8F05B2C8928D}"/>
    <cellStyle name="Comma 22 2 2 3 4 2" xfId="30042" xr:uid="{4D8F4A33-5F79-4765-8065-F8AF86022B58}"/>
    <cellStyle name="Comma 22 2 2 3 5" xfId="20989" xr:uid="{174DF326-DEDA-46C0-BAAC-B508B6D1E7A2}"/>
    <cellStyle name="Comma 22 2 2 4" xfId="3889" xr:uid="{1D99FCDD-8311-4B62-8493-45E130056B0B}"/>
    <cellStyle name="Comma 22 2 2 4 2" xfId="12942" xr:uid="{2F8B0F8B-1C07-49BF-BD9D-668D6737E99E}"/>
    <cellStyle name="Comma 22 2 2 4 2 2" xfId="31052" xr:uid="{17491F22-44AE-443A-9E5E-0D0B28DF4657}"/>
    <cellStyle name="Comma 22 2 2 4 3" xfId="21999" xr:uid="{46D4F80B-7352-4B5B-ACF9-AF2A2FE577E1}"/>
    <cellStyle name="Comma 22 2 2 5" xfId="6903" xr:uid="{107F161A-609B-4F0B-B3F1-18F0E931735D}"/>
    <cellStyle name="Comma 22 2 2 5 2" xfId="15956" xr:uid="{B04C0688-F66D-4C77-B74C-F03BA1C1971D}"/>
    <cellStyle name="Comma 22 2 2 5 2 2" xfId="34066" xr:uid="{9D92E762-FE2A-4535-B88D-DA73958E2A1F}"/>
    <cellStyle name="Comma 22 2 2 5 3" xfId="25013" xr:uid="{0C90E607-3131-407D-AE0F-728E6AB2EB18}"/>
    <cellStyle name="Comma 22 2 2 6" xfId="9924" xr:uid="{DE746427-7FD4-4912-B7BD-705A8CF6CDB9}"/>
    <cellStyle name="Comma 22 2 2 6 2" xfId="28034" xr:uid="{2948D034-4A54-4E97-B5B5-DC5C6F9096E0}"/>
    <cellStyle name="Comma 22 2 2 7" xfId="18981" xr:uid="{2E122CB7-7E28-41C1-89E4-595F4C5DEEB2}"/>
    <cellStyle name="Comma 22 2 3" xfId="811" xr:uid="{D658E270-2097-40D2-8F94-150EE363C77B}"/>
    <cellStyle name="Comma 22 2 3 2" xfId="1815" xr:uid="{CFB63C16-C513-4137-904C-050C3D01846F}"/>
    <cellStyle name="Comma 22 2 3 2 2" xfId="4894" xr:uid="{19C0D829-4F38-4530-A920-10AFC4BC7C5C}"/>
    <cellStyle name="Comma 22 2 3 2 2 2" xfId="13947" xr:uid="{F3B2162D-8A2A-4F91-A0BD-2CDFA0023077}"/>
    <cellStyle name="Comma 22 2 3 2 2 2 2" xfId="32057" xr:uid="{54526B88-4400-43E4-8275-25F9ED881B54}"/>
    <cellStyle name="Comma 22 2 3 2 2 3" xfId="23004" xr:uid="{85A0D892-FBB0-4AF0-ACD5-510070006C48}"/>
    <cellStyle name="Comma 22 2 3 2 3" xfId="7908" xr:uid="{0BA7D063-08DC-4FA6-85AF-32409FB1FBD8}"/>
    <cellStyle name="Comma 22 2 3 2 3 2" xfId="16961" xr:uid="{397F3F31-C3B2-4286-8D00-207AC18D52D8}"/>
    <cellStyle name="Comma 22 2 3 2 3 2 2" xfId="35071" xr:uid="{1DD88A29-1C9C-4711-9F8B-B7792800EA9D}"/>
    <cellStyle name="Comma 22 2 3 2 3 3" xfId="26018" xr:uid="{EACB27B2-00AA-4B7B-A252-18F7CD1971AF}"/>
    <cellStyle name="Comma 22 2 3 2 4" xfId="10929" xr:uid="{1A9CCE22-CCA2-4776-A98A-8A4521F9A246}"/>
    <cellStyle name="Comma 22 2 3 2 4 2" xfId="29039" xr:uid="{2D168847-69BB-416B-A5ED-AB00EEA0B05E}"/>
    <cellStyle name="Comma 22 2 3 2 5" xfId="19986" xr:uid="{1D858B7E-5CEE-405B-8F4C-C914CF4B7F22}"/>
    <cellStyle name="Comma 22 2 3 3" xfId="2819" xr:uid="{787D5540-D0D6-4B65-B550-4191D0F39323}"/>
    <cellStyle name="Comma 22 2 3 3 2" xfId="5898" xr:uid="{F9D9E0DD-7620-47D5-BD4F-8F43194BD999}"/>
    <cellStyle name="Comma 22 2 3 3 2 2" xfId="14951" xr:uid="{F35727F0-F707-4F34-AA99-9D0D01DF51B5}"/>
    <cellStyle name="Comma 22 2 3 3 2 2 2" xfId="33061" xr:uid="{FE5DDFBF-1AC8-4672-8048-562F5778CE5C}"/>
    <cellStyle name="Comma 22 2 3 3 2 3" xfId="24008" xr:uid="{DA8CDC93-1720-4403-8197-34746B875C60}"/>
    <cellStyle name="Comma 22 2 3 3 3" xfId="8912" xr:uid="{BB56B36B-AE2A-4828-95A8-32ECD201F029}"/>
    <cellStyle name="Comma 22 2 3 3 3 2" xfId="17965" xr:uid="{74D7728C-5876-4A77-BD2A-43BB01568DA0}"/>
    <cellStyle name="Comma 22 2 3 3 3 2 2" xfId="36075" xr:uid="{8D40938E-0F42-427E-BA17-11DA36989288}"/>
    <cellStyle name="Comma 22 2 3 3 3 3" xfId="27022" xr:uid="{D3C4F9A0-503B-4E86-AE9C-38EB84BC7487}"/>
    <cellStyle name="Comma 22 2 3 3 4" xfId="11933" xr:uid="{AE58A20A-1B13-4440-91C6-454108A81356}"/>
    <cellStyle name="Comma 22 2 3 3 4 2" xfId="30043" xr:uid="{F00BC0B7-BD37-425C-9FA1-3E1BE8E995F7}"/>
    <cellStyle name="Comma 22 2 3 3 5" xfId="20990" xr:uid="{B664C0A8-C46A-4C3E-889B-862F7DA6CBD1}"/>
    <cellStyle name="Comma 22 2 3 4" xfId="3890" xr:uid="{7E63BD1C-FC9D-469A-A8B8-E60BB0A3EAD2}"/>
    <cellStyle name="Comma 22 2 3 4 2" xfId="12943" xr:uid="{88A5B3DD-E5BE-4CC5-AB32-2DE22DCEE613}"/>
    <cellStyle name="Comma 22 2 3 4 2 2" xfId="31053" xr:uid="{93CB70A7-2DEE-444A-8EAC-855601EBEAEC}"/>
    <cellStyle name="Comma 22 2 3 4 3" xfId="22000" xr:uid="{2852A719-DE11-4EFE-BCCB-ACF790FB4F12}"/>
    <cellStyle name="Comma 22 2 3 5" xfId="6904" xr:uid="{AE73989C-B2B3-47D0-B152-6BD126CE2E0D}"/>
    <cellStyle name="Comma 22 2 3 5 2" xfId="15957" xr:uid="{13D0D29A-719F-41E5-91B4-C68243D7DFC0}"/>
    <cellStyle name="Comma 22 2 3 5 2 2" xfId="34067" xr:uid="{30643A27-C37D-4FFE-9D89-854CEC3FC084}"/>
    <cellStyle name="Comma 22 2 3 5 3" xfId="25014" xr:uid="{7C494EE7-757C-486A-8A3A-F00187F131A5}"/>
    <cellStyle name="Comma 22 2 3 6" xfId="9925" xr:uid="{0E296248-7143-4946-ABD1-2E4CE49DECEF}"/>
    <cellStyle name="Comma 22 2 3 6 2" xfId="28035" xr:uid="{7D381DD4-5005-4FA9-8EC9-1A937580DF66}"/>
    <cellStyle name="Comma 22 2 3 7" xfId="18982" xr:uid="{6FB66BB9-588F-422C-B5FE-8147409189D7}"/>
    <cellStyle name="Comma 22 2 4" xfId="1567" xr:uid="{24A37BDF-B9C5-4AC5-A0C4-1272226B1E21}"/>
    <cellStyle name="Comma 22 2 4 2" xfId="4646" xr:uid="{3584C0C1-71BA-4E7B-9B40-36E909C0A082}"/>
    <cellStyle name="Comma 22 2 4 2 2" xfId="13699" xr:uid="{C0FD6D21-9672-4F6D-AD97-72E4188914E7}"/>
    <cellStyle name="Comma 22 2 4 2 2 2" xfId="31809" xr:uid="{20BCB79E-EA29-4139-BA00-0FB098B5261F}"/>
    <cellStyle name="Comma 22 2 4 2 3" xfId="22756" xr:uid="{1DD1ECCF-0F7E-45E7-BD75-C5DBC91BE2F4}"/>
    <cellStyle name="Comma 22 2 4 3" xfId="7660" xr:uid="{B0B72FEB-41CA-4831-BD94-AF4CFDE9BB87}"/>
    <cellStyle name="Comma 22 2 4 3 2" xfId="16713" xr:uid="{7448D361-0F4D-4CA3-AADF-D37F3454EC12}"/>
    <cellStyle name="Comma 22 2 4 3 2 2" xfId="34823" xr:uid="{B6B533A1-D566-49CC-AD3D-C03FE7A1B96A}"/>
    <cellStyle name="Comma 22 2 4 3 3" xfId="25770" xr:uid="{6AC4A216-FFBB-4853-A174-5FC9626E954D}"/>
    <cellStyle name="Comma 22 2 4 4" xfId="10681" xr:uid="{0EA63DF0-FA51-4E63-A46F-DABAC78AE123}"/>
    <cellStyle name="Comma 22 2 4 4 2" xfId="28791" xr:uid="{812BFD49-7CAF-41AE-810A-109CC96CB237}"/>
    <cellStyle name="Comma 22 2 4 5" xfId="19738" xr:uid="{1D2D39E7-45CD-4826-86D5-02D55A42F16D}"/>
    <cellStyle name="Comma 22 2 5" xfId="2571" xr:uid="{79C8CD7B-D929-4084-BE4B-6A495FC4E93E}"/>
    <cellStyle name="Comma 22 2 5 2" xfId="5650" xr:uid="{61CC9448-485C-4DC3-9E45-C243044C8676}"/>
    <cellStyle name="Comma 22 2 5 2 2" xfId="14703" xr:uid="{963E3F3B-533A-4921-937F-D4297006C222}"/>
    <cellStyle name="Comma 22 2 5 2 2 2" xfId="32813" xr:uid="{04FBB806-839D-4C82-BFBF-D8A99A390CAD}"/>
    <cellStyle name="Comma 22 2 5 2 3" xfId="23760" xr:uid="{567EDAAB-9540-4CAE-A869-D8BC309CEEEB}"/>
    <cellStyle name="Comma 22 2 5 3" xfId="8664" xr:uid="{E46FCA3E-081C-4A7C-BDA0-5B977DA752DA}"/>
    <cellStyle name="Comma 22 2 5 3 2" xfId="17717" xr:uid="{371C2AE6-5E0F-4A40-AACB-5E147DA488D5}"/>
    <cellStyle name="Comma 22 2 5 3 2 2" xfId="35827" xr:uid="{7B72B504-3335-48C4-A00D-E0829D0AAA2C}"/>
    <cellStyle name="Comma 22 2 5 3 3" xfId="26774" xr:uid="{E7FDB9BD-163D-46C3-95F5-7E5DE7A2290B}"/>
    <cellStyle name="Comma 22 2 5 4" xfId="11685" xr:uid="{B9CA9D47-5B92-4DB0-BEEF-333912DCC73D}"/>
    <cellStyle name="Comma 22 2 5 4 2" xfId="29795" xr:uid="{38FC0F05-E899-4A6C-A8F6-6BA01D8792B9}"/>
    <cellStyle name="Comma 22 2 5 5" xfId="20742" xr:uid="{5E8BCFAB-A935-4BD1-B2DC-AC3E272EDE1A}"/>
    <cellStyle name="Comma 22 2 6" xfId="3641" xr:uid="{CD805FCF-3B69-49E7-AE02-089AC86C1042}"/>
    <cellStyle name="Comma 22 2 6 2" xfId="12694" xr:uid="{4EC98321-E930-4325-B662-614320A93EC2}"/>
    <cellStyle name="Comma 22 2 6 2 2" xfId="30804" xr:uid="{5803BBBE-AD86-42DA-BA53-25574B5D7968}"/>
    <cellStyle name="Comma 22 2 6 3" xfId="21751" xr:uid="{7029564A-E20B-4EA1-BAA1-57C318771264}"/>
    <cellStyle name="Comma 22 2 7" xfId="6655" xr:uid="{C247A4B0-8835-4799-9FE0-D772AE596AA4}"/>
    <cellStyle name="Comma 22 2 7 2" xfId="15708" xr:uid="{BDF34A61-806F-40F6-B474-5D651748CEAE}"/>
    <cellStyle name="Comma 22 2 7 2 2" xfId="33818" xr:uid="{2082C1D3-9314-4265-8018-9A091D62D27B}"/>
    <cellStyle name="Comma 22 2 7 3" xfId="24765" xr:uid="{25DF19EE-F17E-4286-83D7-FBE1F1421E5C}"/>
    <cellStyle name="Comma 22 2 8" xfId="9675" xr:uid="{6F9CB782-E146-4B4E-B716-8C9B571455E8}"/>
    <cellStyle name="Comma 22 2 8 2" xfId="27785" xr:uid="{5A237DCC-ED78-4922-B6E3-AE3A3078DD96}"/>
    <cellStyle name="Comma 22 2 9" xfId="18732" xr:uid="{3F299264-B8BD-425F-A1B6-03454513839B}"/>
    <cellStyle name="Comma 22 3" xfId="812" xr:uid="{C20A4B62-5D89-494F-B92B-1753C09C7FC2}"/>
    <cellStyle name="Comma 22 3 2" xfId="1816" xr:uid="{4B66B68D-6970-414F-8EF4-F73212071824}"/>
    <cellStyle name="Comma 22 3 2 2" xfId="4895" xr:uid="{76442EE2-E7D3-46D4-B720-0BA76941241C}"/>
    <cellStyle name="Comma 22 3 2 2 2" xfId="13948" xr:uid="{29B7A173-15A4-4387-849E-92B27EF4000C}"/>
    <cellStyle name="Comma 22 3 2 2 2 2" xfId="32058" xr:uid="{EA643B02-B260-4344-8B3B-6FB838BFFE69}"/>
    <cellStyle name="Comma 22 3 2 2 3" xfId="23005" xr:uid="{9D4DE3F4-2AB7-4F64-A1AE-AD8D2D3988A0}"/>
    <cellStyle name="Comma 22 3 2 3" xfId="7909" xr:uid="{28CEB09D-2A0D-413F-801D-1092F5F83B4C}"/>
    <cellStyle name="Comma 22 3 2 3 2" xfId="16962" xr:uid="{4949DBE0-F7E8-48DC-BA91-84CD993267F1}"/>
    <cellStyle name="Comma 22 3 2 3 2 2" xfId="35072" xr:uid="{737DB162-903D-47A1-A6B4-0AEC7DF7B435}"/>
    <cellStyle name="Comma 22 3 2 3 3" xfId="26019" xr:uid="{F9DE6874-2E4E-41A9-8729-00857BD6970B}"/>
    <cellStyle name="Comma 22 3 2 4" xfId="10930" xr:uid="{36E8C301-2B68-4D03-A0E7-A2F49253C866}"/>
    <cellStyle name="Comma 22 3 2 4 2" xfId="29040" xr:uid="{A69728C1-BB38-41F2-9A04-1F463FF64F7E}"/>
    <cellStyle name="Comma 22 3 2 5" xfId="19987" xr:uid="{80318806-5AE2-4DFB-B44D-86D67B957B4C}"/>
    <cellStyle name="Comma 22 3 3" xfId="2820" xr:uid="{DC4D4B28-FEB1-4D7B-A1FE-E19787052FA2}"/>
    <cellStyle name="Comma 22 3 3 2" xfId="5899" xr:uid="{C197A491-85A1-413F-89C3-6FC9493D9808}"/>
    <cellStyle name="Comma 22 3 3 2 2" xfId="14952" xr:uid="{46E8CA0A-3BF5-4A06-9951-74713B4E0B60}"/>
    <cellStyle name="Comma 22 3 3 2 2 2" xfId="33062" xr:uid="{2448781D-1FA6-4812-944A-212DF4265C55}"/>
    <cellStyle name="Comma 22 3 3 2 3" xfId="24009" xr:uid="{0FD7973B-7BFB-435C-83EA-258D19B2AF66}"/>
    <cellStyle name="Comma 22 3 3 3" xfId="8913" xr:uid="{DC7653B7-1AAA-4108-B5EE-83445F69990B}"/>
    <cellStyle name="Comma 22 3 3 3 2" xfId="17966" xr:uid="{13870441-6327-4662-8892-C3A1FC34B8B8}"/>
    <cellStyle name="Comma 22 3 3 3 2 2" xfId="36076" xr:uid="{459A881A-9441-4684-B612-8C0234279B31}"/>
    <cellStyle name="Comma 22 3 3 3 3" xfId="27023" xr:uid="{D0558042-3EBC-454F-B983-0F3A0E5A366A}"/>
    <cellStyle name="Comma 22 3 3 4" xfId="11934" xr:uid="{A5A6DCE1-F88D-4C24-991B-8C488EE8AC24}"/>
    <cellStyle name="Comma 22 3 3 4 2" xfId="30044" xr:uid="{01EF21A7-ECD0-4808-A987-D91D979ACCFA}"/>
    <cellStyle name="Comma 22 3 3 5" xfId="20991" xr:uid="{9943C454-1794-49A7-BDD5-48D56160D9F8}"/>
    <cellStyle name="Comma 22 3 4" xfId="3891" xr:uid="{377B4B25-9DD8-4A11-8DBB-BD96628712D9}"/>
    <cellStyle name="Comma 22 3 4 2" xfId="12944" xr:uid="{88C951A3-F1B0-4245-A4C1-D31ADCF2A367}"/>
    <cellStyle name="Comma 22 3 4 2 2" xfId="31054" xr:uid="{18724058-3AEE-4E80-8887-8374C47E8851}"/>
    <cellStyle name="Comma 22 3 4 3" xfId="22001" xr:uid="{949E01F7-DD5C-4C03-838F-768877B3F9D7}"/>
    <cellStyle name="Comma 22 3 5" xfId="6905" xr:uid="{1106683D-396E-4A69-AA76-8CD8CE39630E}"/>
    <cellStyle name="Comma 22 3 5 2" xfId="15958" xr:uid="{429949B0-44F0-4869-B042-96F966733070}"/>
    <cellStyle name="Comma 22 3 5 2 2" xfId="34068" xr:uid="{9CF72590-5249-44E9-8A2C-FBFD3D244209}"/>
    <cellStyle name="Comma 22 3 5 3" xfId="25015" xr:uid="{CAAA056E-E089-4DEB-A196-B97A3B315A2B}"/>
    <cellStyle name="Comma 22 3 6" xfId="9926" xr:uid="{50437EB6-067B-4F7D-A048-35E90E8555F7}"/>
    <cellStyle name="Comma 22 3 6 2" xfId="28036" xr:uid="{1E903743-1B10-4A84-A3CD-BF18C8097C10}"/>
    <cellStyle name="Comma 22 3 7" xfId="18983" xr:uid="{FA8BF388-75C3-47FE-85F2-99178782FB47}"/>
    <cellStyle name="Comma 22 4" xfId="813" xr:uid="{1DBEE549-D2CE-4D7C-BF9B-66EE4C7F5D32}"/>
    <cellStyle name="Comma 22 4 2" xfId="1817" xr:uid="{C5B070CF-EA5F-43DF-8920-CDF69DD317AE}"/>
    <cellStyle name="Comma 22 4 2 2" xfId="4896" xr:uid="{879A59B1-B516-4F42-8575-A95F5755B68F}"/>
    <cellStyle name="Comma 22 4 2 2 2" xfId="13949" xr:uid="{3E3766D1-1E4C-4486-8539-387DD075C303}"/>
    <cellStyle name="Comma 22 4 2 2 2 2" xfId="32059" xr:uid="{3C6CD2AE-883D-4DED-B185-F23BA7FCB0AD}"/>
    <cellStyle name="Comma 22 4 2 2 3" xfId="23006" xr:uid="{554047F7-47C3-4DB5-B7A9-323319CE463A}"/>
    <cellStyle name="Comma 22 4 2 3" xfId="7910" xr:uid="{FE79CAA4-8162-403D-915B-2AD678C8B66C}"/>
    <cellStyle name="Comma 22 4 2 3 2" xfId="16963" xr:uid="{A7624749-A3A3-4E8F-AF9E-3321762977E5}"/>
    <cellStyle name="Comma 22 4 2 3 2 2" xfId="35073" xr:uid="{4BDFD250-83DC-499D-9A24-D8C244A1C155}"/>
    <cellStyle name="Comma 22 4 2 3 3" xfId="26020" xr:uid="{F0B7FEC8-CC88-4924-A448-DE575D5286AE}"/>
    <cellStyle name="Comma 22 4 2 4" xfId="10931" xr:uid="{D4F4BFD6-3C22-40A0-B844-CD6022379780}"/>
    <cellStyle name="Comma 22 4 2 4 2" xfId="29041" xr:uid="{54199444-58F0-407D-A92B-AD8C40AC118F}"/>
    <cellStyle name="Comma 22 4 2 5" xfId="19988" xr:uid="{26AAC6E4-31E1-4E8E-B182-7FEBAB385C03}"/>
    <cellStyle name="Comma 22 4 3" xfId="2821" xr:uid="{C2047612-D1E0-4963-8DE9-1B12A78F8791}"/>
    <cellStyle name="Comma 22 4 3 2" xfId="5900" xr:uid="{ECA4CD81-E12F-49A6-9D17-3BB1BB021802}"/>
    <cellStyle name="Comma 22 4 3 2 2" xfId="14953" xr:uid="{8172C2AD-EC69-431B-B945-B0054D43E8A5}"/>
    <cellStyle name="Comma 22 4 3 2 2 2" xfId="33063" xr:uid="{0BE008BB-7870-4A8D-8AB4-4FA6E5606E55}"/>
    <cellStyle name="Comma 22 4 3 2 3" xfId="24010" xr:uid="{E33ACA0D-DA00-4C6F-8820-F995D23E6EB1}"/>
    <cellStyle name="Comma 22 4 3 3" xfId="8914" xr:uid="{5CCE65E0-1911-4A5D-80E7-11FC2B10E4E1}"/>
    <cellStyle name="Comma 22 4 3 3 2" xfId="17967" xr:uid="{5E2E7716-91F1-44B9-9BD7-FE7B3C140863}"/>
    <cellStyle name="Comma 22 4 3 3 2 2" xfId="36077" xr:uid="{85C316D3-57CC-4196-BAE6-6CB0113E0B79}"/>
    <cellStyle name="Comma 22 4 3 3 3" xfId="27024" xr:uid="{0663CA42-4C92-42C0-8F5A-3E6FDD19DD37}"/>
    <cellStyle name="Comma 22 4 3 4" xfId="11935" xr:uid="{CD75D250-0750-4E4E-AAFA-DD329950D36F}"/>
    <cellStyle name="Comma 22 4 3 4 2" xfId="30045" xr:uid="{507AA214-9439-4AD2-ACD1-C264566CF60C}"/>
    <cellStyle name="Comma 22 4 3 5" xfId="20992" xr:uid="{2B229CAF-A7C4-46AD-A235-2E8B7FF01273}"/>
    <cellStyle name="Comma 22 4 4" xfId="3892" xr:uid="{207E921B-6BB0-49D3-A865-93E479F6DDFA}"/>
    <cellStyle name="Comma 22 4 4 2" xfId="12945" xr:uid="{F296DBCF-83F3-4137-9766-006ACDA7ADCC}"/>
    <cellStyle name="Comma 22 4 4 2 2" xfId="31055" xr:uid="{09E31225-2684-4D73-8A60-B05ADC8FB66D}"/>
    <cellStyle name="Comma 22 4 4 3" xfId="22002" xr:uid="{53938603-2991-48EF-923B-9165A9A15528}"/>
    <cellStyle name="Comma 22 4 5" xfId="6906" xr:uid="{FCA448B5-E64F-402C-B72A-968E414E46E6}"/>
    <cellStyle name="Comma 22 4 5 2" xfId="15959" xr:uid="{D6D4EABF-C579-43E2-A863-A0989DC1D442}"/>
    <cellStyle name="Comma 22 4 5 2 2" xfId="34069" xr:uid="{B5FA135B-DF7F-4F6D-B2D5-D374E24F2350}"/>
    <cellStyle name="Comma 22 4 5 3" xfId="25016" xr:uid="{E7BA1C38-F7DF-41A1-942E-D42AC0D9EE7A}"/>
    <cellStyle name="Comma 22 4 6" xfId="9927" xr:uid="{8672E139-6A59-4025-BAB7-4C06DAF7E4C4}"/>
    <cellStyle name="Comma 22 4 6 2" xfId="28037" xr:uid="{2F3562BD-9555-43AD-B7A6-82CFE2842582}"/>
    <cellStyle name="Comma 22 4 7" xfId="18984" xr:uid="{2CFCA54E-2F8A-4F04-91D5-3D0846CA5A84}"/>
    <cellStyle name="Comma 22 5" xfId="1396" xr:uid="{C3AAE465-0DAB-4831-9086-32617FB95F6A}"/>
    <cellStyle name="Comma 22 5 2" xfId="4475" xr:uid="{C22F0BA2-52D5-49E7-989C-69647B59075E}"/>
    <cellStyle name="Comma 22 5 2 2" xfId="13528" xr:uid="{03781DB5-41E8-4BB8-982B-EBFEC1658820}"/>
    <cellStyle name="Comma 22 5 2 2 2" xfId="31638" xr:uid="{23EB3B48-A8D4-49EE-A488-B8C929D3F7B1}"/>
    <cellStyle name="Comma 22 5 2 3" xfId="22585" xr:uid="{45C15B9E-3B8F-4E79-AF54-4756111D7574}"/>
    <cellStyle name="Comma 22 5 3" xfId="7489" xr:uid="{14A53670-943E-4C01-9429-0B3B9A78C562}"/>
    <cellStyle name="Comma 22 5 3 2" xfId="16542" xr:uid="{781F3C37-56FC-486B-BA97-D87B0CAA5A4C}"/>
    <cellStyle name="Comma 22 5 3 2 2" xfId="34652" xr:uid="{19E17345-94A3-492C-B096-91A9A384F3E8}"/>
    <cellStyle name="Comma 22 5 3 3" xfId="25599" xr:uid="{9BC8AA0E-A9F9-49C7-A921-00B75C75F071}"/>
    <cellStyle name="Comma 22 5 4" xfId="10510" xr:uid="{E1199C25-144A-4964-8144-3AA3A578EB0C}"/>
    <cellStyle name="Comma 22 5 4 2" xfId="28620" xr:uid="{1103B310-DB6A-47F3-A286-5F9E845C7269}"/>
    <cellStyle name="Comma 22 5 5" xfId="19567" xr:uid="{2B4F1097-DB71-4FD9-859A-7B4A5DB1386C}"/>
    <cellStyle name="Comma 22 6" xfId="2400" xr:uid="{4DD5E637-70CB-4B5F-A4BF-28C6E7BD55C5}"/>
    <cellStyle name="Comma 22 6 2" xfId="5479" xr:uid="{9A718BCB-6BFA-483E-99FB-A1941CA5F09A}"/>
    <cellStyle name="Comma 22 6 2 2" xfId="14532" xr:uid="{D98B7A88-2F89-4A2A-B07B-70E74798D866}"/>
    <cellStyle name="Comma 22 6 2 2 2" xfId="32642" xr:uid="{25E2BF8A-0990-43A4-822B-2296652798E9}"/>
    <cellStyle name="Comma 22 6 2 3" xfId="23589" xr:uid="{B2A0FA48-FB9D-47B8-B7D4-3A058499CAC9}"/>
    <cellStyle name="Comma 22 6 3" xfId="8493" xr:uid="{247CF2F3-8FC0-4FEA-8D6E-6A7688020573}"/>
    <cellStyle name="Comma 22 6 3 2" xfId="17546" xr:uid="{960F7E20-E205-4862-8D4C-495F8BAE330B}"/>
    <cellStyle name="Comma 22 6 3 2 2" xfId="35656" xr:uid="{96517307-724B-46C0-990B-B9B722FAF42C}"/>
    <cellStyle name="Comma 22 6 3 3" xfId="26603" xr:uid="{10AE9C31-3FD2-4F93-97B2-753557B7FD59}"/>
    <cellStyle name="Comma 22 6 4" xfId="11514" xr:uid="{1D1C3A26-8AE6-4291-9503-C694E6602A79}"/>
    <cellStyle name="Comma 22 6 4 2" xfId="29624" xr:uid="{C0863357-5602-4A00-80C7-E8C975C45DF6}"/>
    <cellStyle name="Comma 22 6 5" xfId="20571" xr:uid="{C8A5C66B-8B7D-426B-BC7B-F1E1785BEE1F}"/>
    <cellStyle name="Comma 22 7" xfId="3469" xr:uid="{012C0A8D-A9B0-480A-8DC4-AC31385CD3B9}"/>
    <cellStyle name="Comma 22 7 2" xfId="12522" xr:uid="{7DD34A35-792C-486D-AF77-81D9EC771EAD}"/>
    <cellStyle name="Comma 22 7 2 2" xfId="30632" xr:uid="{4BAACA37-6113-4868-9C91-1B438FEC4018}"/>
    <cellStyle name="Comma 22 7 3" xfId="21579" xr:uid="{6636505F-1177-4B03-A960-C09370473326}"/>
    <cellStyle name="Comma 22 8" xfId="6483" xr:uid="{AE8678A9-D46C-4FBA-9071-0A1C850C2113}"/>
    <cellStyle name="Comma 22 8 2" xfId="15536" xr:uid="{4FBFC425-9DF6-4BAC-9BBF-33301F37505C}"/>
    <cellStyle name="Comma 22 8 2 2" xfId="33646" xr:uid="{142FC917-F130-4BE3-A2CC-829406030F28}"/>
    <cellStyle name="Comma 22 8 3" xfId="24593" xr:uid="{69D29D16-F9D3-49B6-BB8F-85658C2A0219}"/>
    <cellStyle name="Comma 22 9" xfId="9503" xr:uid="{A392A132-7331-49E2-9D6B-EB3ECD09CEA2}"/>
    <cellStyle name="Comma 22 9 2" xfId="27613" xr:uid="{9156AB81-29F1-4683-B92E-4B49147CED71}"/>
    <cellStyle name="Comma 23" xfId="378" xr:uid="{E1D5F807-A6E9-4E0B-8AF7-E12BBAD98446}"/>
    <cellStyle name="Comma 23 10" xfId="18565" xr:uid="{D2418EC0-3A1D-4D8B-B11D-3A103C74CCF9}"/>
    <cellStyle name="Comma 23 2" xfId="565" xr:uid="{B6B37D29-C833-4EA3-A78E-3C2D514C974B}"/>
    <cellStyle name="Comma 23 2 2" xfId="814" xr:uid="{11F44E47-4E23-46DC-A4CD-6AE94F6466CE}"/>
    <cellStyle name="Comma 23 2 2 2" xfId="1818" xr:uid="{02EB59AF-E884-451F-976B-C0AB829C4B16}"/>
    <cellStyle name="Comma 23 2 2 2 2" xfId="4897" xr:uid="{513D548F-4D2A-4E11-BFDF-AA5BD6B2060F}"/>
    <cellStyle name="Comma 23 2 2 2 2 2" xfId="13950" xr:uid="{1CEB5867-08FE-426F-84E0-BB9DA0EDE2A3}"/>
    <cellStyle name="Comma 23 2 2 2 2 2 2" xfId="32060" xr:uid="{029E2503-E19B-4E87-AC47-0FCBB5E5E6B1}"/>
    <cellStyle name="Comma 23 2 2 2 2 3" xfId="23007" xr:uid="{0A138150-CDBC-45FE-A4F3-067FBAAFBA19}"/>
    <cellStyle name="Comma 23 2 2 2 3" xfId="7911" xr:uid="{6EBA2E98-9AC9-4EE0-9EB0-98498B9DAD0E}"/>
    <cellStyle name="Comma 23 2 2 2 3 2" xfId="16964" xr:uid="{38C34984-F22F-40B8-A1D2-EC95D024A9B1}"/>
    <cellStyle name="Comma 23 2 2 2 3 2 2" xfId="35074" xr:uid="{BD185083-B5DB-4EDC-9BE4-A7927EA13E61}"/>
    <cellStyle name="Comma 23 2 2 2 3 3" xfId="26021" xr:uid="{9E45897C-70DB-4BEA-A0A8-74ABC6DF3828}"/>
    <cellStyle name="Comma 23 2 2 2 4" xfId="10932" xr:uid="{8EE041FE-7E9B-4D33-B755-8422EBA169DB}"/>
    <cellStyle name="Comma 23 2 2 2 4 2" xfId="29042" xr:uid="{6397D87E-DD06-4011-BECD-6B50F3260B9E}"/>
    <cellStyle name="Comma 23 2 2 2 5" xfId="19989" xr:uid="{BF2C734C-C4D3-463F-B584-FA8341813E6A}"/>
    <cellStyle name="Comma 23 2 2 3" xfId="2822" xr:uid="{2CEB7F4C-95AB-4778-822C-74DC0C8A5F20}"/>
    <cellStyle name="Comma 23 2 2 3 2" xfId="5901" xr:uid="{7B68E6FD-829C-4C50-8AC2-1C83109CFB84}"/>
    <cellStyle name="Comma 23 2 2 3 2 2" xfId="14954" xr:uid="{FB30DF7C-CC02-4175-B450-8E28F6FA7970}"/>
    <cellStyle name="Comma 23 2 2 3 2 2 2" xfId="33064" xr:uid="{336D3617-8CAA-4474-BC89-6E4C342FF50A}"/>
    <cellStyle name="Comma 23 2 2 3 2 3" xfId="24011" xr:uid="{D3A6440D-FFD5-45E6-9039-5CD8421F5603}"/>
    <cellStyle name="Comma 23 2 2 3 3" xfId="8915" xr:uid="{FBCF5DB6-4CB7-41A4-9F67-1D210B680AA1}"/>
    <cellStyle name="Comma 23 2 2 3 3 2" xfId="17968" xr:uid="{BBDC54B8-9F25-4EF3-82B8-68F29B0AF169}"/>
    <cellStyle name="Comma 23 2 2 3 3 2 2" xfId="36078" xr:uid="{E6E70784-0F50-4158-A6E6-11817137247D}"/>
    <cellStyle name="Comma 23 2 2 3 3 3" xfId="27025" xr:uid="{F01245FE-EE26-4D92-9DE1-678BA97B814F}"/>
    <cellStyle name="Comma 23 2 2 3 4" xfId="11936" xr:uid="{74A657C3-9001-4E2D-BDD5-84646BDDAD02}"/>
    <cellStyle name="Comma 23 2 2 3 4 2" xfId="30046" xr:uid="{552C4173-C51E-4809-AB83-EB7AA86A0AA9}"/>
    <cellStyle name="Comma 23 2 2 3 5" xfId="20993" xr:uid="{D749FAE8-BEEB-455A-9E1C-325737D8F887}"/>
    <cellStyle name="Comma 23 2 2 4" xfId="3893" xr:uid="{F6F2E280-52CB-4B17-A750-57FAA30284AD}"/>
    <cellStyle name="Comma 23 2 2 4 2" xfId="12946" xr:uid="{F106642A-6BFF-484F-BFB6-27D41D3EF84A}"/>
    <cellStyle name="Comma 23 2 2 4 2 2" xfId="31056" xr:uid="{62BAE91C-F20A-4ADC-AA75-8D521015EBAD}"/>
    <cellStyle name="Comma 23 2 2 4 3" xfId="22003" xr:uid="{D51EAA99-A646-4418-99CD-90FEB2CAE723}"/>
    <cellStyle name="Comma 23 2 2 5" xfId="6907" xr:uid="{9261DCD2-A4DC-46E6-AC11-3F40EABB9AC3}"/>
    <cellStyle name="Comma 23 2 2 5 2" xfId="15960" xr:uid="{F4E4DF75-83AD-496A-85A4-1261FD5064A8}"/>
    <cellStyle name="Comma 23 2 2 5 2 2" xfId="34070" xr:uid="{0050A189-98B5-4E05-AD92-C70DCBB5C0CD}"/>
    <cellStyle name="Comma 23 2 2 5 3" xfId="25017" xr:uid="{C788A8DA-A363-4FFD-896E-8C73D48668FE}"/>
    <cellStyle name="Comma 23 2 2 6" xfId="9928" xr:uid="{DD3B1CD9-C259-411E-B4F1-6E1C9BBF4A54}"/>
    <cellStyle name="Comma 23 2 2 6 2" xfId="28038" xr:uid="{A8F590AF-2E79-4A7A-B34D-771F1A29F2B2}"/>
    <cellStyle name="Comma 23 2 2 7" xfId="18985" xr:uid="{AE46C4D2-4568-4A91-B78C-F8C72165E475}"/>
    <cellStyle name="Comma 23 2 3" xfId="815" xr:uid="{DE4B0DA3-E48C-457C-9A27-0DC25DB99400}"/>
    <cellStyle name="Comma 23 2 3 2" xfId="1819" xr:uid="{3ABD6D74-D3A2-4A79-903F-6B1B46C16612}"/>
    <cellStyle name="Comma 23 2 3 2 2" xfId="4898" xr:uid="{53102C67-0605-42CE-9AD5-BF88887416CB}"/>
    <cellStyle name="Comma 23 2 3 2 2 2" xfId="13951" xr:uid="{2BED1140-4CD0-44BC-9698-B19EABFEB09D}"/>
    <cellStyle name="Comma 23 2 3 2 2 2 2" xfId="32061" xr:uid="{CB5CF9F5-3100-4781-92C5-636D6177395C}"/>
    <cellStyle name="Comma 23 2 3 2 2 3" xfId="23008" xr:uid="{4487767B-6BB4-4A1C-96F2-0CAFB784004B}"/>
    <cellStyle name="Comma 23 2 3 2 3" xfId="7912" xr:uid="{CF35643E-FFDE-4165-8CED-36466BD9553C}"/>
    <cellStyle name="Comma 23 2 3 2 3 2" xfId="16965" xr:uid="{75667951-E4E7-4E10-AD12-FDD27899C7B0}"/>
    <cellStyle name="Comma 23 2 3 2 3 2 2" xfId="35075" xr:uid="{8DA50442-BD5B-4D4C-95FF-6FF94F8668DE}"/>
    <cellStyle name="Comma 23 2 3 2 3 3" xfId="26022" xr:uid="{395F444E-0896-4083-8DEF-39998EBC5C4F}"/>
    <cellStyle name="Comma 23 2 3 2 4" xfId="10933" xr:uid="{0DA6348A-A1C8-4033-A3E8-F4C465B421D9}"/>
    <cellStyle name="Comma 23 2 3 2 4 2" xfId="29043" xr:uid="{98BF128E-AC7B-4E6B-B7E2-906E79481C9A}"/>
    <cellStyle name="Comma 23 2 3 2 5" xfId="19990" xr:uid="{E6A1E51E-B175-4C65-8A0F-8F0539A4F862}"/>
    <cellStyle name="Comma 23 2 3 3" xfId="2823" xr:uid="{8310FBBD-7856-4638-A70E-39743D77F99F}"/>
    <cellStyle name="Comma 23 2 3 3 2" xfId="5902" xr:uid="{EC63AC48-7C23-46F4-AD61-827288AFC287}"/>
    <cellStyle name="Comma 23 2 3 3 2 2" xfId="14955" xr:uid="{18BE4CD6-07A0-49F4-8C56-194EE93595EA}"/>
    <cellStyle name="Comma 23 2 3 3 2 2 2" xfId="33065" xr:uid="{E1EEC7F4-404F-4AE7-90F1-246EBCA59474}"/>
    <cellStyle name="Comma 23 2 3 3 2 3" xfId="24012" xr:uid="{13C58D3E-540D-446A-8F9A-469E2E0F88B3}"/>
    <cellStyle name="Comma 23 2 3 3 3" xfId="8916" xr:uid="{05306BFE-E63C-454F-808F-998298FB790E}"/>
    <cellStyle name="Comma 23 2 3 3 3 2" xfId="17969" xr:uid="{798CAFF4-AB3B-4F84-A35A-A2857ED4263B}"/>
    <cellStyle name="Comma 23 2 3 3 3 2 2" xfId="36079" xr:uid="{02EAABA3-838B-4E22-B705-226B9CE78931}"/>
    <cellStyle name="Comma 23 2 3 3 3 3" xfId="27026" xr:uid="{DE94D028-2F7A-4EAB-AB87-D04F6BAFFEE9}"/>
    <cellStyle name="Comma 23 2 3 3 4" xfId="11937" xr:uid="{440E72D7-BBFE-4D33-BF50-C4310A3D7AC4}"/>
    <cellStyle name="Comma 23 2 3 3 4 2" xfId="30047" xr:uid="{67944607-7423-44EA-ADE8-B122E4D2BC15}"/>
    <cellStyle name="Comma 23 2 3 3 5" xfId="20994" xr:uid="{573BC6A3-2B56-4F82-974A-3267AE1BF9A4}"/>
    <cellStyle name="Comma 23 2 3 4" xfId="3894" xr:uid="{8ECC9B90-7B31-4FD6-A27C-787527D2241A}"/>
    <cellStyle name="Comma 23 2 3 4 2" xfId="12947" xr:uid="{116FE49D-8726-496D-B5A5-21B18A71AF3C}"/>
    <cellStyle name="Comma 23 2 3 4 2 2" xfId="31057" xr:uid="{0A0BA6CC-58CC-4389-86F2-C95589A0452E}"/>
    <cellStyle name="Comma 23 2 3 4 3" xfId="22004" xr:uid="{A63134D2-1FB0-4BAB-9181-550749A6F017}"/>
    <cellStyle name="Comma 23 2 3 5" xfId="6908" xr:uid="{E0A337C1-E790-4118-BDD6-48F9FE1547C3}"/>
    <cellStyle name="Comma 23 2 3 5 2" xfId="15961" xr:uid="{AC2215A9-D03D-466C-96B5-EF9681A1E828}"/>
    <cellStyle name="Comma 23 2 3 5 2 2" xfId="34071" xr:uid="{6E9F0013-58BD-4E08-A9D7-28F99F2FA90F}"/>
    <cellStyle name="Comma 23 2 3 5 3" xfId="25018" xr:uid="{8F74E88F-135C-463A-99D7-15FF24A6A72E}"/>
    <cellStyle name="Comma 23 2 3 6" xfId="9929" xr:uid="{D13A1DB1-B122-4ECB-8708-FD06DF5F2219}"/>
    <cellStyle name="Comma 23 2 3 6 2" xfId="28039" xr:uid="{1E8C271B-069D-47A8-B32A-0EFC405C06EA}"/>
    <cellStyle name="Comma 23 2 3 7" xfId="18986" xr:uid="{FE9EF2E5-D1CB-4150-92C6-53D1A8320761}"/>
    <cellStyle name="Comma 23 2 4" xfId="1571" xr:uid="{A05D7FA6-9726-4AA5-A709-3A113D46DF6F}"/>
    <cellStyle name="Comma 23 2 4 2" xfId="4650" xr:uid="{7F261BC7-519F-4534-B968-1116D346DB27}"/>
    <cellStyle name="Comma 23 2 4 2 2" xfId="13703" xr:uid="{E65EAC06-F1FF-4157-A3C4-A6635785120A}"/>
    <cellStyle name="Comma 23 2 4 2 2 2" xfId="31813" xr:uid="{76ABE0C7-B440-4EA6-8726-5E7743CFCF1E}"/>
    <cellStyle name="Comma 23 2 4 2 3" xfId="22760" xr:uid="{BE4942E7-78FB-4687-998E-CCE72326F8CB}"/>
    <cellStyle name="Comma 23 2 4 3" xfId="7664" xr:uid="{5BE02C27-8C03-44BB-A234-5CAE7A69C8C0}"/>
    <cellStyle name="Comma 23 2 4 3 2" xfId="16717" xr:uid="{E7C6D592-7350-451E-A856-565FD8C5C5F6}"/>
    <cellStyle name="Comma 23 2 4 3 2 2" xfId="34827" xr:uid="{0482A28A-71A0-443A-BE6E-F97AC4929D9E}"/>
    <cellStyle name="Comma 23 2 4 3 3" xfId="25774" xr:uid="{F0B03861-3094-4E10-BE27-996DC04E6AA0}"/>
    <cellStyle name="Comma 23 2 4 4" xfId="10685" xr:uid="{94498A27-E7E5-4843-A362-377B9E3F07B5}"/>
    <cellStyle name="Comma 23 2 4 4 2" xfId="28795" xr:uid="{5A85D485-143D-477A-A1F5-3D7A3B7667B8}"/>
    <cellStyle name="Comma 23 2 4 5" xfId="19742" xr:uid="{4A7682E5-F4C2-4A79-AAA1-60C70C5108C7}"/>
    <cellStyle name="Comma 23 2 5" xfId="2575" xr:uid="{2E1785FF-3218-43D1-A926-FE530BC7DDFB}"/>
    <cellStyle name="Comma 23 2 5 2" xfId="5654" xr:uid="{10E8D621-EB4F-4EE3-B5E6-22A528B46B16}"/>
    <cellStyle name="Comma 23 2 5 2 2" xfId="14707" xr:uid="{4FAC3969-5E34-4B65-9CF0-D0EB21CEFE66}"/>
    <cellStyle name="Comma 23 2 5 2 2 2" xfId="32817" xr:uid="{FAB9A828-D308-4312-89D6-64FE0EC5592D}"/>
    <cellStyle name="Comma 23 2 5 2 3" xfId="23764" xr:uid="{C341F4FD-030E-49AB-AFA8-BFA4F00B7EB5}"/>
    <cellStyle name="Comma 23 2 5 3" xfId="8668" xr:uid="{A14665A2-200B-44E1-B0FD-2852992C3999}"/>
    <cellStyle name="Comma 23 2 5 3 2" xfId="17721" xr:uid="{254E6CCE-832D-4C0F-9B10-A5595EF40283}"/>
    <cellStyle name="Comma 23 2 5 3 2 2" xfId="35831" xr:uid="{70CA5F23-BA44-4468-BD95-9BD78E4B4402}"/>
    <cellStyle name="Comma 23 2 5 3 3" xfId="26778" xr:uid="{29EEC742-7FD8-40AC-B48A-E95294D6169E}"/>
    <cellStyle name="Comma 23 2 5 4" xfId="11689" xr:uid="{DD04B466-5A7F-4F07-A2EF-793748F92E46}"/>
    <cellStyle name="Comma 23 2 5 4 2" xfId="29799" xr:uid="{3090E652-BD59-4B31-BD69-076E27253FD1}"/>
    <cellStyle name="Comma 23 2 5 5" xfId="20746" xr:uid="{83739EC8-4C32-4CE9-8820-268705BB4372}"/>
    <cellStyle name="Comma 23 2 6" xfId="3646" xr:uid="{16165D4D-4B8A-4553-B0A4-5CEA160AF383}"/>
    <cellStyle name="Comma 23 2 6 2" xfId="12699" xr:uid="{BC512A86-28D4-4238-9D19-C05D7354A867}"/>
    <cellStyle name="Comma 23 2 6 2 2" xfId="30809" xr:uid="{76F44D2C-B29D-4FAF-AFEE-F5B37432988D}"/>
    <cellStyle name="Comma 23 2 6 3" xfId="21756" xr:uid="{E5E6541A-ACD5-461A-B05D-DB2592772B58}"/>
    <cellStyle name="Comma 23 2 7" xfId="6660" xr:uid="{7DAB4798-D86F-4304-AEF6-DCB57C119C37}"/>
    <cellStyle name="Comma 23 2 7 2" xfId="15713" xr:uid="{6823CDA2-E041-43DA-98B4-7708EBAB97CA}"/>
    <cellStyle name="Comma 23 2 7 2 2" xfId="33823" xr:uid="{9D58B51A-FE6A-440F-93A4-9784D1B536FC}"/>
    <cellStyle name="Comma 23 2 7 3" xfId="24770" xr:uid="{710E7DDE-69BA-4632-A297-C146DC0368A1}"/>
    <cellStyle name="Comma 23 2 8" xfId="9680" xr:uid="{E0FBF2CA-945E-4C1F-98B8-90C94BC94EC8}"/>
    <cellStyle name="Comma 23 2 8 2" xfId="27790" xr:uid="{B6B97CDD-24D1-4E16-980B-BFF3D2F6E72E}"/>
    <cellStyle name="Comma 23 2 9" xfId="18737" xr:uid="{BD914FB6-D53E-4569-A1E5-C921E6A70933}"/>
    <cellStyle name="Comma 23 3" xfId="816" xr:uid="{37011F00-A996-49E8-8ABF-5494E3BF8C1F}"/>
    <cellStyle name="Comma 23 3 2" xfId="1820" xr:uid="{FCAB1E6B-B945-403D-8982-C7F5A15C6A46}"/>
    <cellStyle name="Comma 23 3 2 2" xfId="4899" xr:uid="{EF477F63-6882-4274-B3F4-15907A7D2DDF}"/>
    <cellStyle name="Comma 23 3 2 2 2" xfId="13952" xr:uid="{6670EDC8-8772-418C-9B17-1166BCFA8D73}"/>
    <cellStyle name="Comma 23 3 2 2 2 2" xfId="32062" xr:uid="{5236F5F9-5C51-4D7C-8902-3007CE7C3742}"/>
    <cellStyle name="Comma 23 3 2 2 3" xfId="23009" xr:uid="{BC150DE3-8DE9-4C52-A9CC-11D48EA22C0B}"/>
    <cellStyle name="Comma 23 3 2 3" xfId="7913" xr:uid="{D96BC60B-9C70-4868-B610-3C50DDD778F4}"/>
    <cellStyle name="Comma 23 3 2 3 2" xfId="16966" xr:uid="{59D9DAA5-1EBD-45DD-A381-0B08AF46A8DD}"/>
    <cellStyle name="Comma 23 3 2 3 2 2" xfId="35076" xr:uid="{5526369F-38BF-486B-BEEA-1846E4761011}"/>
    <cellStyle name="Comma 23 3 2 3 3" xfId="26023" xr:uid="{4D1D0556-5EC5-4741-B831-BB9748A7436F}"/>
    <cellStyle name="Comma 23 3 2 4" xfId="10934" xr:uid="{A4D3B7E4-4D8E-412B-ABEA-A177FAFEF800}"/>
    <cellStyle name="Comma 23 3 2 4 2" xfId="29044" xr:uid="{5BD74E4B-610F-4FA1-8873-5612BDCBF310}"/>
    <cellStyle name="Comma 23 3 2 5" xfId="19991" xr:uid="{D722CB41-6360-4697-86C4-497E39FEA732}"/>
    <cellStyle name="Comma 23 3 3" xfId="2824" xr:uid="{E23FDFB7-B5FF-414B-B0B3-03A348C96FD8}"/>
    <cellStyle name="Comma 23 3 3 2" xfId="5903" xr:uid="{AC2CFF18-2033-4916-90C1-DB041B36CB58}"/>
    <cellStyle name="Comma 23 3 3 2 2" xfId="14956" xr:uid="{760E6438-4C70-4F08-BD53-D8C0D6716601}"/>
    <cellStyle name="Comma 23 3 3 2 2 2" xfId="33066" xr:uid="{BD0B9DF6-5D20-4882-A106-C24956091CF6}"/>
    <cellStyle name="Comma 23 3 3 2 3" xfId="24013" xr:uid="{413A7890-1725-4C99-94E6-83D9F6BB111D}"/>
    <cellStyle name="Comma 23 3 3 3" xfId="8917" xr:uid="{4440D479-6D5D-4168-B2CA-FF13CE919B75}"/>
    <cellStyle name="Comma 23 3 3 3 2" xfId="17970" xr:uid="{616E55DE-5BA5-4F9B-8157-33D300E96DBA}"/>
    <cellStyle name="Comma 23 3 3 3 2 2" xfId="36080" xr:uid="{2A744D96-6E2A-40F2-B867-F6D5BCFD8F7B}"/>
    <cellStyle name="Comma 23 3 3 3 3" xfId="27027" xr:uid="{0BD392D2-4900-4B47-9783-593DB8E19582}"/>
    <cellStyle name="Comma 23 3 3 4" xfId="11938" xr:uid="{F18C6E01-E481-4E94-89FB-31C673196C41}"/>
    <cellStyle name="Comma 23 3 3 4 2" xfId="30048" xr:uid="{69EF0668-4152-4D54-8E1E-2D1B38C71337}"/>
    <cellStyle name="Comma 23 3 3 5" xfId="20995" xr:uid="{98226AC5-26B6-482C-B5B9-04203E0874D4}"/>
    <cellStyle name="Comma 23 3 4" xfId="3895" xr:uid="{EEFA4721-AF6B-4E26-8C8C-A35B86F477BF}"/>
    <cellStyle name="Comma 23 3 4 2" xfId="12948" xr:uid="{80A5B3A2-5870-4477-9E56-42A76FAD9135}"/>
    <cellStyle name="Comma 23 3 4 2 2" xfId="31058" xr:uid="{32084B5F-A433-46D5-97E1-8534D713E73D}"/>
    <cellStyle name="Comma 23 3 4 3" xfId="22005" xr:uid="{6FC2CEBD-521A-4F00-A286-763B92E80DD6}"/>
    <cellStyle name="Comma 23 3 5" xfId="6909" xr:uid="{CACD082A-D732-41CD-880B-E43570FDA08C}"/>
    <cellStyle name="Comma 23 3 5 2" xfId="15962" xr:uid="{682C35D9-6D80-46BE-AA81-2E8DBD6D3527}"/>
    <cellStyle name="Comma 23 3 5 2 2" xfId="34072" xr:uid="{D29E2D24-1AB3-4DCF-84FB-5E83BFFE83DA}"/>
    <cellStyle name="Comma 23 3 5 3" xfId="25019" xr:uid="{224DF0CD-B6C0-4CBB-99E2-DE7A17E22DD4}"/>
    <cellStyle name="Comma 23 3 6" xfId="9930" xr:uid="{BC023DF5-FE0C-49CB-A83A-D669A8A9177B}"/>
    <cellStyle name="Comma 23 3 6 2" xfId="28040" xr:uid="{CF22FFEA-9F3F-4C33-BB16-427B18E43BCE}"/>
    <cellStyle name="Comma 23 3 7" xfId="18987" xr:uid="{66A38D34-73ED-4C64-91DC-1BAF1214799D}"/>
    <cellStyle name="Comma 23 4" xfId="817" xr:uid="{D9135B44-F34A-4E65-AFD7-0C5FCD0FACA2}"/>
    <cellStyle name="Comma 23 4 2" xfId="1821" xr:uid="{BB8A07B0-553C-46E8-8353-609AA2C51EBB}"/>
    <cellStyle name="Comma 23 4 2 2" xfId="4900" xr:uid="{D3C42628-1120-4D1D-A06E-0185364B26AE}"/>
    <cellStyle name="Comma 23 4 2 2 2" xfId="13953" xr:uid="{35D92DDF-AC95-48AD-B41C-61BDAC5912DF}"/>
    <cellStyle name="Comma 23 4 2 2 2 2" xfId="32063" xr:uid="{698151C1-E1C4-40E5-A499-461EB572CBD9}"/>
    <cellStyle name="Comma 23 4 2 2 3" xfId="23010" xr:uid="{3C0C7F69-38EB-491B-A800-50613040979B}"/>
    <cellStyle name="Comma 23 4 2 3" xfId="7914" xr:uid="{489AC210-5E1D-4AE9-B9A5-63084CFDB0E6}"/>
    <cellStyle name="Comma 23 4 2 3 2" xfId="16967" xr:uid="{7D1EC5A7-B1DC-4FFE-BD13-EEAA2F4CF7E6}"/>
    <cellStyle name="Comma 23 4 2 3 2 2" xfId="35077" xr:uid="{3DCF186F-EB68-4755-9747-E945654375E9}"/>
    <cellStyle name="Comma 23 4 2 3 3" xfId="26024" xr:uid="{DE3BCED6-8138-47AB-8F1D-D7F47BAC525B}"/>
    <cellStyle name="Comma 23 4 2 4" xfId="10935" xr:uid="{BC77E7D5-B372-4511-A0AF-28529FB33011}"/>
    <cellStyle name="Comma 23 4 2 4 2" xfId="29045" xr:uid="{90A92FF2-9EE0-4420-B4D5-5FC512D092A7}"/>
    <cellStyle name="Comma 23 4 2 5" xfId="19992" xr:uid="{65527CAA-6A3F-4350-8753-90D5384E6758}"/>
    <cellStyle name="Comma 23 4 3" xfId="2825" xr:uid="{3A550F18-049A-49F2-8C49-89098905617A}"/>
    <cellStyle name="Comma 23 4 3 2" xfId="5904" xr:uid="{C1564C55-2875-48FB-B265-FF4459EE94E3}"/>
    <cellStyle name="Comma 23 4 3 2 2" xfId="14957" xr:uid="{BA1FCACC-F255-4060-BA07-97E99C93420F}"/>
    <cellStyle name="Comma 23 4 3 2 2 2" xfId="33067" xr:uid="{7A7DEAE8-8F89-436C-A411-174048C5C359}"/>
    <cellStyle name="Comma 23 4 3 2 3" xfId="24014" xr:uid="{2FDDC685-0DFD-4A63-A252-FFA797603505}"/>
    <cellStyle name="Comma 23 4 3 3" xfId="8918" xr:uid="{604F0745-B4AC-4EA8-9770-C21581D41EB7}"/>
    <cellStyle name="Comma 23 4 3 3 2" xfId="17971" xr:uid="{1AF1EF49-FFEC-4315-8D77-AD7CCD7F0669}"/>
    <cellStyle name="Comma 23 4 3 3 2 2" xfId="36081" xr:uid="{CD685156-4B36-4E3D-B9CF-7210242A5139}"/>
    <cellStyle name="Comma 23 4 3 3 3" xfId="27028" xr:uid="{3C97EFED-A19D-40E2-8E1A-672462BEA2E7}"/>
    <cellStyle name="Comma 23 4 3 4" xfId="11939" xr:uid="{77735A99-FC72-459E-859B-F067D45ACCA2}"/>
    <cellStyle name="Comma 23 4 3 4 2" xfId="30049" xr:uid="{E0355F97-C9BF-40C9-ACE7-AECB09973251}"/>
    <cellStyle name="Comma 23 4 3 5" xfId="20996" xr:uid="{29418BF1-D4BE-4D56-A262-BA0A36D12756}"/>
    <cellStyle name="Comma 23 4 4" xfId="3896" xr:uid="{D8876600-ED2A-41A4-9319-F4E22B6918FF}"/>
    <cellStyle name="Comma 23 4 4 2" xfId="12949" xr:uid="{75E46A41-DC08-4D75-A81C-9361797E78A0}"/>
    <cellStyle name="Comma 23 4 4 2 2" xfId="31059" xr:uid="{9D6D530B-954A-46D2-9E4D-2AEE9E865D2A}"/>
    <cellStyle name="Comma 23 4 4 3" xfId="22006" xr:uid="{3D48A8F6-B30D-440D-8245-A8FFE6A7694E}"/>
    <cellStyle name="Comma 23 4 5" xfId="6910" xr:uid="{D0F8A0B9-C1B3-4A82-A43C-FE7A328FC795}"/>
    <cellStyle name="Comma 23 4 5 2" xfId="15963" xr:uid="{4E203A3F-D009-40FC-A503-B92B79FE37D7}"/>
    <cellStyle name="Comma 23 4 5 2 2" xfId="34073" xr:uid="{B0E8883E-D282-4391-8DE4-AF525C7D78D5}"/>
    <cellStyle name="Comma 23 4 5 3" xfId="25020" xr:uid="{08F8202C-652D-4357-8B93-4F172F970FC0}"/>
    <cellStyle name="Comma 23 4 6" xfId="9931" xr:uid="{1A20E6C8-06EB-40FE-95A5-747FC9B23251}"/>
    <cellStyle name="Comma 23 4 6 2" xfId="28041" xr:uid="{6834ACC8-8FCF-41DB-AD04-85B3194C0FD4}"/>
    <cellStyle name="Comma 23 4 7" xfId="18988" xr:uid="{C1BF4F78-EDFC-4FDA-9B4F-C71BB1BE2E37}"/>
    <cellStyle name="Comma 23 5" xfId="1400" xr:uid="{810BBA30-3235-4DB5-A40C-2CA9D8134601}"/>
    <cellStyle name="Comma 23 5 2" xfId="4479" xr:uid="{FD761EB3-9414-4BFA-84C0-61402BA65F64}"/>
    <cellStyle name="Comma 23 5 2 2" xfId="13532" xr:uid="{22984047-8BEB-4ECA-88D5-AD367DDF18E9}"/>
    <cellStyle name="Comma 23 5 2 2 2" xfId="31642" xr:uid="{C71E1832-FD07-4F0B-B689-B65F15A56B18}"/>
    <cellStyle name="Comma 23 5 2 3" xfId="22589" xr:uid="{CA0BC33A-5152-498A-8D54-7BFE1738C94B}"/>
    <cellStyle name="Comma 23 5 3" xfId="7493" xr:uid="{E5BA6DFD-4F36-4EFC-9B21-867CBEA1FA86}"/>
    <cellStyle name="Comma 23 5 3 2" xfId="16546" xr:uid="{40B51B71-1489-4C89-B565-792B94C540B6}"/>
    <cellStyle name="Comma 23 5 3 2 2" xfId="34656" xr:uid="{078CB2A4-A321-4811-A0B1-ECC5ED45071B}"/>
    <cellStyle name="Comma 23 5 3 3" xfId="25603" xr:uid="{9EBF3B87-9D77-4978-A3CE-D64E8EC120B9}"/>
    <cellStyle name="Comma 23 5 4" xfId="10514" xr:uid="{15ACE7C4-80A0-46BA-9621-8DFEC9A27F8A}"/>
    <cellStyle name="Comma 23 5 4 2" xfId="28624" xr:uid="{BBC3A380-9FA6-40EB-AC6C-6A1C56AA3DF3}"/>
    <cellStyle name="Comma 23 5 5" xfId="19571" xr:uid="{D740DBF3-23EB-4B6A-9BD9-642A3ECA337E}"/>
    <cellStyle name="Comma 23 6" xfId="2404" xr:uid="{EACE67B4-2795-437F-95AB-0B2ED8BA9E60}"/>
    <cellStyle name="Comma 23 6 2" xfId="5483" xr:uid="{16D262D6-BF71-4674-B2AC-A3F8773E45CA}"/>
    <cellStyle name="Comma 23 6 2 2" xfId="14536" xr:uid="{98033B0B-CD6F-4810-B792-9CFB745A6741}"/>
    <cellStyle name="Comma 23 6 2 2 2" xfId="32646" xr:uid="{9DC0D042-108C-479E-AC98-9A2E8FDF1BBD}"/>
    <cellStyle name="Comma 23 6 2 3" xfId="23593" xr:uid="{524F6EAF-8271-4C09-B72E-F12C870C90FE}"/>
    <cellStyle name="Comma 23 6 3" xfId="8497" xr:uid="{558D768D-7687-4902-9263-02DC7ABD2B48}"/>
    <cellStyle name="Comma 23 6 3 2" xfId="17550" xr:uid="{D38DFDFB-1752-46C0-9996-17CA77840A4B}"/>
    <cellStyle name="Comma 23 6 3 2 2" xfId="35660" xr:uid="{90F16BFC-65D9-4724-A99D-66FB40608C30}"/>
    <cellStyle name="Comma 23 6 3 3" xfId="26607" xr:uid="{CDB23742-8FB8-4706-ABA1-8C21BA9AA84F}"/>
    <cellStyle name="Comma 23 6 4" xfId="11518" xr:uid="{123D11F2-4172-4DFD-A3C7-5683DD13526B}"/>
    <cellStyle name="Comma 23 6 4 2" xfId="29628" xr:uid="{2478760A-2417-4F4E-9A51-F7EE1D009AC1}"/>
    <cellStyle name="Comma 23 6 5" xfId="20575" xr:uid="{8FDC6150-7C39-476C-9C6C-D6D25602BB5C}"/>
    <cellStyle name="Comma 23 7" xfId="3474" xr:uid="{5091DF38-F886-401A-9907-FF0E4FA9671E}"/>
    <cellStyle name="Comma 23 7 2" xfId="12527" xr:uid="{2A877349-C692-4FCE-9B01-4DEA823EF410}"/>
    <cellStyle name="Comma 23 7 2 2" xfId="30637" xr:uid="{E208C248-14CE-4207-AE94-989C084430A9}"/>
    <cellStyle name="Comma 23 7 3" xfId="21584" xr:uid="{BD4BA013-3E2F-47FF-B612-7CAC53D4BCBA}"/>
    <cellStyle name="Comma 23 8" xfId="6488" xr:uid="{662E5E32-46B6-48D4-A395-FAEEBDACCA48}"/>
    <cellStyle name="Comma 23 8 2" xfId="15541" xr:uid="{B2B51B5B-20D1-4BDA-BCAA-09D2C02027F3}"/>
    <cellStyle name="Comma 23 8 2 2" xfId="33651" xr:uid="{2325E6D8-4266-4B27-9C74-62391EFA0000}"/>
    <cellStyle name="Comma 23 8 3" xfId="24598" xr:uid="{44A69A98-3365-4BB0-A5DD-F673293F7FD7}"/>
    <cellStyle name="Comma 23 9" xfId="9508" xr:uid="{D2F090EC-2CEA-4C92-A9FB-C45230210AE5}"/>
    <cellStyle name="Comma 23 9 2" xfId="27618" xr:uid="{F5B5A429-23C6-4BCB-8396-1659955FC2AE}"/>
    <cellStyle name="Comma 24" xfId="240" xr:uid="{545D97A9-5D54-4D5E-900E-2AF5903AE32C}"/>
    <cellStyle name="Comma 24 10" xfId="9448" xr:uid="{8D041FDE-FCCA-4512-A578-755582869741}"/>
    <cellStyle name="Comma 24 10 2" xfId="27558" xr:uid="{4E929B9F-A7C4-462D-9BD4-77975C7647BE}"/>
    <cellStyle name="Comma 24 11" xfId="18505" xr:uid="{90D2A4AC-1562-4D30-A873-F432A761FBE6}"/>
    <cellStyle name="Comma 24 2" xfId="346" xr:uid="{88F0B0BB-5367-4158-A92C-6171C6240738}"/>
    <cellStyle name="Comma 24 2 10" xfId="18544" xr:uid="{BF5B33BE-1A53-4888-A2F7-216EBE4151A9}"/>
    <cellStyle name="Comma 24 2 2" xfId="544" xr:uid="{552286EE-02AC-4856-B148-62ACD86E74F4}"/>
    <cellStyle name="Comma 24 2 2 2" xfId="818" xr:uid="{7FC6B7B5-672D-4619-B1DD-6201C3B4D123}"/>
    <cellStyle name="Comma 24 2 2 2 2" xfId="1822" xr:uid="{2976947B-7F85-4783-8CDD-1FB4DFA2AE7A}"/>
    <cellStyle name="Comma 24 2 2 2 2 2" xfId="4901" xr:uid="{FE671ABC-EDDE-4C7B-A155-405094CA82C2}"/>
    <cellStyle name="Comma 24 2 2 2 2 2 2" xfId="13954" xr:uid="{7F18A18C-0E03-4920-98F5-46A9904407E9}"/>
    <cellStyle name="Comma 24 2 2 2 2 2 2 2" xfId="32064" xr:uid="{9775327D-E101-4C14-98C5-046DB6DDCB44}"/>
    <cellStyle name="Comma 24 2 2 2 2 2 3" xfId="23011" xr:uid="{D7C9C45D-9900-4C34-A6DD-42FEA973C615}"/>
    <cellStyle name="Comma 24 2 2 2 2 3" xfId="7915" xr:uid="{4542D381-4547-4942-80CE-8F42FFEE1C7C}"/>
    <cellStyle name="Comma 24 2 2 2 2 3 2" xfId="16968" xr:uid="{33122BC1-AE23-43AE-A972-4248EDF35AFE}"/>
    <cellStyle name="Comma 24 2 2 2 2 3 2 2" xfId="35078" xr:uid="{90D348E5-A34B-4C41-B3DA-B899DBB6F224}"/>
    <cellStyle name="Comma 24 2 2 2 2 3 3" xfId="26025" xr:uid="{EF1D5FA4-C4B4-414E-B15C-749CB5A28E71}"/>
    <cellStyle name="Comma 24 2 2 2 2 4" xfId="10936" xr:uid="{CA863562-6E85-4C0F-BB0F-C36D33D3403B}"/>
    <cellStyle name="Comma 24 2 2 2 2 4 2" xfId="29046" xr:uid="{4A601E36-DCAE-4875-9050-3C057BA7AB40}"/>
    <cellStyle name="Comma 24 2 2 2 2 5" xfId="19993" xr:uid="{FE924086-2AEA-4524-90E5-CF0A83FE7A7E}"/>
    <cellStyle name="Comma 24 2 2 2 3" xfId="2826" xr:uid="{A1C80733-6207-4296-8A16-98DCEA4F2980}"/>
    <cellStyle name="Comma 24 2 2 2 3 2" xfId="5905" xr:uid="{0AD23C95-947D-4EDF-B813-B0470D68FABD}"/>
    <cellStyle name="Comma 24 2 2 2 3 2 2" xfId="14958" xr:uid="{B9979260-EAAF-45D1-9E3E-A900CF2C207A}"/>
    <cellStyle name="Comma 24 2 2 2 3 2 2 2" xfId="33068" xr:uid="{D32F391E-DB1E-4A89-8811-DE6BA2CABB16}"/>
    <cellStyle name="Comma 24 2 2 2 3 2 3" xfId="24015" xr:uid="{593EFABD-F7BC-4508-A8CC-9D728005F784}"/>
    <cellStyle name="Comma 24 2 2 2 3 3" xfId="8919" xr:uid="{0411DDB0-8059-4DF5-A6D5-0FCC1659F04F}"/>
    <cellStyle name="Comma 24 2 2 2 3 3 2" xfId="17972" xr:uid="{B6864D04-EB28-4885-AC54-C9BB1A39CA89}"/>
    <cellStyle name="Comma 24 2 2 2 3 3 2 2" xfId="36082" xr:uid="{97952196-1A36-4C90-BDD3-ABE224F0C917}"/>
    <cellStyle name="Comma 24 2 2 2 3 3 3" xfId="27029" xr:uid="{9DBF108E-26EF-4772-B52D-CA2A901BD019}"/>
    <cellStyle name="Comma 24 2 2 2 3 4" xfId="11940" xr:uid="{66E2C74B-BA8E-438A-92AC-3A2895062843}"/>
    <cellStyle name="Comma 24 2 2 2 3 4 2" xfId="30050" xr:uid="{C61ADDF8-2276-48F2-B827-BCE1716295A5}"/>
    <cellStyle name="Comma 24 2 2 2 3 5" xfId="20997" xr:uid="{79598B1C-7779-4440-B707-3F8133F26F39}"/>
    <cellStyle name="Comma 24 2 2 2 4" xfId="3897" xr:uid="{E9CDFED3-4B85-4B41-952B-3866E2FD49C8}"/>
    <cellStyle name="Comma 24 2 2 2 4 2" xfId="12950" xr:uid="{0A9ECF1E-A5CF-4E4A-A0BD-6CD828BF95CB}"/>
    <cellStyle name="Comma 24 2 2 2 4 2 2" xfId="31060" xr:uid="{B2CC323C-56C5-4450-BAA2-C99238BDB377}"/>
    <cellStyle name="Comma 24 2 2 2 4 3" xfId="22007" xr:uid="{EE906ABE-BBFE-411A-8CE9-839D44E0726C}"/>
    <cellStyle name="Comma 24 2 2 2 5" xfId="6911" xr:uid="{ADBC3153-BE6D-4042-8073-9BDD19DEE5AE}"/>
    <cellStyle name="Comma 24 2 2 2 5 2" xfId="15964" xr:uid="{8D0A6C98-6CC5-4306-BB7A-8B3A3F518158}"/>
    <cellStyle name="Comma 24 2 2 2 5 2 2" xfId="34074" xr:uid="{694627C2-4E30-455A-9FB1-B51E102E8FC7}"/>
    <cellStyle name="Comma 24 2 2 2 5 3" xfId="25021" xr:uid="{470C79F7-541A-4AAF-BED3-C41462F5CF7C}"/>
    <cellStyle name="Comma 24 2 2 2 6" xfId="9932" xr:uid="{3BBF6F9F-7DA7-4216-9402-B9D9535E9F0A}"/>
    <cellStyle name="Comma 24 2 2 2 6 2" xfId="28042" xr:uid="{A00FAD58-C47C-4C13-AD75-2A56201C5B61}"/>
    <cellStyle name="Comma 24 2 2 2 7" xfId="18989" xr:uid="{5CC19BA1-3EDE-48A3-A738-2302F053AE2D}"/>
    <cellStyle name="Comma 24 2 2 3" xfId="819" xr:uid="{5A92AE39-9AD1-46E5-884E-C4F29FA9E458}"/>
    <cellStyle name="Comma 24 2 2 3 2" xfId="1823" xr:uid="{84CD846D-02EF-4738-9BDF-F17C430137BE}"/>
    <cellStyle name="Comma 24 2 2 3 2 2" xfId="4902" xr:uid="{D6EAFC64-1BF6-4AAC-91F6-E73110C8A23A}"/>
    <cellStyle name="Comma 24 2 2 3 2 2 2" xfId="13955" xr:uid="{7ADAC7ED-676A-4100-B092-1E1E555F6858}"/>
    <cellStyle name="Comma 24 2 2 3 2 2 2 2" xfId="32065" xr:uid="{5DE6ACEE-7851-4815-AE75-A940497939AF}"/>
    <cellStyle name="Comma 24 2 2 3 2 2 3" xfId="23012" xr:uid="{55DEEABF-711E-4420-95C7-8A7FB7D27246}"/>
    <cellStyle name="Comma 24 2 2 3 2 3" xfId="7916" xr:uid="{9AB53CCD-95C9-4DE9-8246-7DAA06D06486}"/>
    <cellStyle name="Comma 24 2 2 3 2 3 2" xfId="16969" xr:uid="{65831AE1-F85F-42C5-B846-7A7D5EE1F7E8}"/>
    <cellStyle name="Comma 24 2 2 3 2 3 2 2" xfId="35079" xr:uid="{E801EF8A-0036-48B3-817E-76E4BF4217AD}"/>
    <cellStyle name="Comma 24 2 2 3 2 3 3" xfId="26026" xr:uid="{413D54AB-C08F-4316-9E27-C73647BA0401}"/>
    <cellStyle name="Comma 24 2 2 3 2 4" xfId="10937" xr:uid="{3147063D-9491-4EC0-9CC2-2D78681A4B0C}"/>
    <cellStyle name="Comma 24 2 2 3 2 4 2" xfId="29047" xr:uid="{1F8EAB6F-422B-4472-BF85-B234E5E60E3C}"/>
    <cellStyle name="Comma 24 2 2 3 2 5" xfId="19994" xr:uid="{9438A9BA-3EC8-4DB2-996A-06025E45CE35}"/>
    <cellStyle name="Comma 24 2 2 3 3" xfId="2827" xr:uid="{205E18C2-5A4E-4074-BBFC-4B97144E783D}"/>
    <cellStyle name="Comma 24 2 2 3 3 2" xfId="5906" xr:uid="{632EDF44-7081-4BDC-ADEC-868CC88CDB75}"/>
    <cellStyle name="Comma 24 2 2 3 3 2 2" xfId="14959" xr:uid="{3EEED332-E79D-4717-970C-6F8D99CD8FDB}"/>
    <cellStyle name="Comma 24 2 2 3 3 2 2 2" xfId="33069" xr:uid="{6DED16E3-09C4-4FE5-A979-4B198B776F54}"/>
    <cellStyle name="Comma 24 2 2 3 3 2 3" xfId="24016" xr:uid="{61F9415D-1C91-408F-A85C-E798ACB0BBBF}"/>
    <cellStyle name="Comma 24 2 2 3 3 3" xfId="8920" xr:uid="{FFE95077-FFFB-4733-AA87-667D601D0680}"/>
    <cellStyle name="Comma 24 2 2 3 3 3 2" xfId="17973" xr:uid="{88C6B184-314A-42DB-9FFF-65D984F60498}"/>
    <cellStyle name="Comma 24 2 2 3 3 3 2 2" xfId="36083" xr:uid="{FA093254-1868-477F-9146-ACCA38DA641B}"/>
    <cellStyle name="Comma 24 2 2 3 3 3 3" xfId="27030" xr:uid="{BDF881B0-C74B-4091-9CBB-8A4FF7AEF7A4}"/>
    <cellStyle name="Comma 24 2 2 3 3 4" xfId="11941" xr:uid="{696DE1F5-7B38-4E06-8E8B-A36C4A2D8AFA}"/>
    <cellStyle name="Comma 24 2 2 3 3 4 2" xfId="30051" xr:uid="{F74315F2-9EAF-4AF7-A577-37C71ACFED7D}"/>
    <cellStyle name="Comma 24 2 2 3 3 5" xfId="20998" xr:uid="{E724067F-2635-4C33-80AD-262366132B08}"/>
    <cellStyle name="Comma 24 2 2 3 4" xfId="3898" xr:uid="{EF4A38CF-008B-4021-839C-4F798E022091}"/>
    <cellStyle name="Comma 24 2 2 3 4 2" xfId="12951" xr:uid="{7F532474-D66D-4C4A-ADBB-D4FD68DDCE99}"/>
    <cellStyle name="Comma 24 2 2 3 4 2 2" xfId="31061" xr:uid="{7A3BB018-295B-4BD6-9315-07D5AD8149BD}"/>
    <cellStyle name="Comma 24 2 2 3 4 3" xfId="22008" xr:uid="{6430D7C8-3F41-4137-B9D5-BF2D4C274F56}"/>
    <cellStyle name="Comma 24 2 2 3 5" xfId="6912" xr:uid="{EDB944A8-1909-4DBE-891E-C1D8839E8585}"/>
    <cellStyle name="Comma 24 2 2 3 5 2" xfId="15965" xr:uid="{71A5FD33-899F-467A-A6F1-BC385B2010D0}"/>
    <cellStyle name="Comma 24 2 2 3 5 2 2" xfId="34075" xr:uid="{8AB1DFAF-A52B-4DF5-9E4C-C78347DA55F5}"/>
    <cellStyle name="Comma 24 2 2 3 5 3" xfId="25022" xr:uid="{C99F76A7-FCED-4F63-8007-C1F71B5C301A}"/>
    <cellStyle name="Comma 24 2 2 3 6" xfId="9933" xr:uid="{9AC7D4B9-15FF-440B-A967-CF562BB4BE85}"/>
    <cellStyle name="Comma 24 2 2 3 6 2" xfId="28043" xr:uid="{CA605FE9-2C72-48E3-B55D-0250A6ED5CD8}"/>
    <cellStyle name="Comma 24 2 2 3 7" xfId="18990" xr:uid="{53D32A23-DE53-4850-BA2F-02859EDCF85F}"/>
    <cellStyle name="Comma 24 2 2 4" xfId="1551" xr:uid="{D0B0C80B-DF67-4E1F-9D90-8E334D379F1D}"/>
    <cellStyle name="Comma 24 2 2 4 2" xfId="4630" xr:uid="{C6F0C690-2EAA-42CB-8AAD-0D4C7CDEEEEE}"/>
    <cellStyle name="Comma 24 2 2 4 2 2" xfId="13683" xr:uid="{B7E360A9-0442-4478-AF29-8EA94893CB1F}"/>
    <cellStyle name="Comma 24 2 2 4 2 2 2" xfId="31793" xr:uid="{2CD48041-2C84-4EA8-BDA3-520AABB96FB5}"/>
    <cellStyle name="Comma 24 2 2 4 2 3" xfId="22740" xr:uid="{0FD9E541-4F60-4FEE-A48A-012C84CFF681}"/>
    <cellStyle name="Comma 24 2 2 4 3" xfId="7644" xr:uid="{5D7699CA-82BD-4122-876F-35538BC632B0}"/>
    <cellStyle name="Comma 24 2 2 4 3 2" xfId="16697" xr:uid="{13750AA3-0151-4BEB-ADF0-35E98461341E}"/>
    <cellStyle name="Comma 24 2 2 4 3 2 2" xfId="34807" xr:uid="{9303B9FD-42F2-4F31-9EDD-9A3F02F4513B}"/>
    <cellStyle name="Comma 24 2 2 4 3 3" xfId="25754" xr:uid="{E725401A-652D-4C0C-A50B-52D866D0238B}"/>
    <cellStyle name="Comma 24 2 2 4 4" xfId="10665" xr:uid="{CEA99DB7-5EF8-47EB-8E04-36482BFD2487}"/>
    <cellStyle name="Comma 24 2 2 4 4 2" xfId="28775" xr:uid="{8AB4537C-5E2E-4F77-9B42-AADD49E90541}"/>
    <cellStyle name="Comma 24 2 2 4 5" xfId="19722" xr:uid="{5A800DE7-CD27-4769-95D0-6AE981728B3C}"/>
    <cellStyle name="Comma 24 2 2 5" xfId="2555" xr:uid="{9D98EE2D-C62E-415B-8041-B9103D166DB5}"/>
    <cellStyle name="Comma 24 2 2 5 2" xfId="5634" xr:uid="{5DE5C8C8-C316-45E8-818B-8A675B63E0F4}"/>
    <cellStyle name="Comma 24 2 2 5 2 2" xfId="14687" xr:uid="{29A5F9B6-5CC9-4D9A-AE88-AE6579DF4B8C}"/>
    <cellStyle name="Comma 24 2 2 5 2 2 2" xfId="32797" xr:uid="{4603B019-1FBE-4A3D-B723-EEE0890FA3ED}"/>
    <cellStyle name="Comma 24 2 2 5 2 3" xfId="23744" xr:uid="{5F67B668-9D03-4ABB-A564-35123D2226C3}"/>
    <cellStyle name="Comma 24 2 2 5 3" xfId="8648" xr:uid="{92AF6B45-8CD6-40C3-B7EE-88B9ABE0C5E6}"/>
    <cellStyle name="Comma 24 2 2 5 3 2" xfId="17701" xr:uid="{DFE255F9-EEE1-438B-AD24-22E3EF625F44}"/>
    <cellStyle name="Comma 24 2 2 5 3 2 2" xfId="35811" xr:uid="{6E43A808-DD83-4637-8767-EDEA1DDA1A43}"/>
    <cellStyle name="Comma 24 2 2 5 3 3" xfId="26758" xr:uid="{29A6DA64-8979-4DCB-9646-CD43D032BB95}"/>
    <cellStyle name="Comma 24 2 2 5 4" xfId="11669" xr:uid="{6CB9B7CD-EE13-4960-94F5-B5B4C6092E9E}"/>
    <cellStyle name="Comma 24 2 2 5 4 2" xfId="29779" xr:uid="{F89E507E-AEAC-43BB-BB54-DA5463FF963D}"/>
    <cellStyle name="Comma 24 2 2 5 5" xfId="20726" xr:uid="{8E1EF4DA-9249-418A-B6BE-B29CDBBC0D3B}"/>
    <cellStyle name="Comma 24 2 2 6" xfId="3625" xr:uid="{44978967-AABA-4229-81B1-AF892E015974}"/>
    <cellStyle name="Comma 24 2 2 6 2" xfId="12678" xr:uid="{B01C78BB-FA89-4D45-BA44-48C79790D34D}"/>
    <cellStyle name="Comma 24 2 2 6 2 2" xfId="30788" xr:uid="{276D9479-9494-4434-B6EC-01305328330B}"/>
    <cellStyle name="Comma 24 2 2 6 3" xfId="21735" xr:uid="{F943FDC6-48CB-4A53-A0D2-A39DEB7DED2D}"/>
    <cellStyle name="Comma 24 2 2 7" xfId="6639" xr:uid="{565DC74D-55C6-4E23-A1CB-9ECEFADE4EFB}"/>
    <cellStyle name="Comma 24 2 2 7 2" xfId="15692" xr:uid="{EC59A5E8-1FA8-46A9-B7AB-23EB25CE97FA}"/>
    <cellStyle name="Comma 24 2 2 7 2 2" xfId="33802" xr:uid="{33B07301-5F97-4E6B-A043-ABDF3BAE0957}"/>
    <cellStyle name="Comma 24 2 2 7 3" xfId="24749" xr:uid="{4EB93FD9-4BCF-427E-8FD3-8F359AD2F597}"/>
    <cellStyle name="Comma 24 2 2 8" xfId="9659" xr:uid="{7EC29915-3CF7-4A39-8DD5-14A3BC2A96B0}"/>
    <cellStyle name="Comma 24 2 2 8 2" xfId="27769" xr:uid="{8E0AEE48-7BF2-44A4-8EA3-56197628A140}"/>
    <cellStyle name="Comma 24 2 2 9" xfId="18716" xr:uid="{F6368767-F651-486F-BA48-318B192B061D}"/>
    <cellStyle name="Comma 24 2 3" xfId="820" xr:uid="{427554DA-4978-4613-BA63-4477920617AF}"/>
    <cellStyle name="Comma 24 2 3 2" xfId="1824" xr:uid="{BD6AA20C-8B38-4FF9-9FD0-979156B10D01}"/>
    <cellStyle name="Comma 24 2 3 2 2" xfId="4903" xr:uid="{469998D9-1CD7-49AC-9F89-A96A79ADB5BF}"/>
    <cellStyle name="Comma 24 2 3 2 2 2" xfId="13956" xr:uid="{7D6903F4-F679-4DA2-AF52-B5C3E3CF929A}"/>
    <cellStyle name="Comma 24 2 3 2 2 2 2" xfId="32066" xr:uid="{163166A5-09C4-4CFD-B213-3F395C64AE68}"/>
    <cellStyle name="Comma 24 2 3 2 2 3" xfId="23013" xr:uid="{2766ABCF-A301-4147-95A9-25E1E308F347}"/>
    <cellStyle name="Comma 24 2 3 2 3" xfId="7917" xr:uid="{53DAB918-46DE-4CB5-A497-DB09ECA7EDF6}"/>
    <cellStyle name="Comma 24 2 3 2 3 2" xfId="16970" xr:uid="{A0667590-0E70-44E6-AA84-A73368B52905}"/>
    <cellStyle name="Comma 24 2 3 2 3 2 2" xfId="35080" xr:uid="{05AD3906-20B1-4522-9D56-0DFA8C7051F4}"/>
    <cellStyle name="Comma 24 2 3 2 3 3" xfId="26027" xr:uid="{523EA5D0-6AC5-42BE-B2B1-7933158BF12F}"/>
    <cellStyle name="Comma 24 2 3 2 4" xfId="10938" xr:uid="{72670BCC-E90C-4FEF-9E15-CBD1F5EB26DC}"/>
    <cellStyle name="Comma 24 2 3 2 4 2" xfId="29048" xr:uid="{44DD1C1F-D5A3-47A5-9A99-18A55F9857EF}"/>
    <cellStyle name="Comma 24 2 3 2 5" xfId="19995" xr:uid="{98798872-1D2A-43C0-B6F2-A451357D4C23}"/>
    <cellStyle name="Comma 24 2 3 3" xfId="2828" xr:uid="{A3926F7D-9F00-4A24-A687-DB9B42D9E3B6}"/>
    <cellStyle name="Comma 24 2 3 3 2" xfId="5907" xr:uid="{D2AC5BD5-3879-4E9F-9B8A-E016EDA1E389}"/>
    <cellStyle name="Comma 24 2 3 3 2 2" xfId="14960" xr:uid="{CBEFF9D8-478D-4A54-8DA3-9AD7ABC95535}"/>
    <cellStyle name="Comma 24 2 3 3 2 2 2" xfId="33070" xr:uid="{69283AF6-2CE4-406C-967F-ACBDFB3F33C6}"/>
    <cellStyle name="Comma 24 2 3 3 2 3" xfId="24017" xr:uid="{9154096F-5CE3-488B-A51B-AAB7508C2A6A}"/>
    <cellStyle name="Comma 24 2 3 3 3" xfId="8921" xr:uid="{85F6988F-99B4-4A8E-BAFF-6BC4BE39F0AC}"/>
    <cellStyle name="Comma 24 2 3 3 3 2" xfId="17974" xr:uid="{03FAB763-8F63-4079-8B3B-CF19EBA0B60C}"/>
    <cellStyle name="Comma 24 2 3 3 3 2 2" xfId="36084" xr:uid="{C05A9A73-666D-4FDB-B333-4C6E1E0C6672}"/>
    <cellStyle name="Comma 24 2 3 3 3 3" xfId="27031" xr:uid="{B6851905-5680-4DD2-870D-A6E1D0CEA658}"/>
    <cellStyle name="Comma 24 2 3 3 4" xfId="11942" xr:uid="{02D1699E-9742-404E-87E5-7F7C2942A71F}"/>
    <cellStyle name="Comma 24 2 3 3 4 2" xfId="30052" xr:uid="{83C975F7-D33B-45B9-A54F-78C2829B7DBA}"/>
    <cellStyle name="Comma 24 2 3 3 5" xfId="20999" xr:uid="{6884BBD0-C8E6-4A0A-A028-0A8A9F08164A}"/>
    <cellStyle name="Comma 24 2 3 4" xfId="3899" xr:uid="{008968C0-F50B-4703-ABE2-F2CD15B46C7D}"/>
    <cellStyle name="Comma 24 2 3 4 2" xfId="12952" xr:uid="{481E0C93-787F-41BB-90FD-453F6BFCEEC3}"/>
    <cellStyle name="Comma 24 2 3 4 2 2" xfId="31062" xr:uid="{3AFDEFB3-47AF-4FA9-8240-656D6FFBAB3F}"/>
    <cellStyle name="Comma 24 2 3 4 3" xfId="22009" xr:uid="{F7242786-5706-428E-AF4B-8689B1FEC0B5}"/>
    <cellStyle name="Comma 24 2 3 5" xfId="6913" xr:uid="{A66D0AAC-68EF-4B82-8C67-0EA526E5CB8E}"/>
    <cellStyle name="Comma 24 2 3 5 2" xfId="15966" xr:uid="{E7D7E876-DD4D-41A7-A6AF-A0B945F9D8E7}"/>
    <cellStyle name="Comma 24 2 3 5 2 2" xfId="34076" xr:uid="{22EE840C-2969-4F56-8B2C-E202815654B5}"/>
    <cellStyle name="Comma 24 2 3 5 3" xfId="25023" xr:uid="{8AA19A75-DED8-42BA-BFE9-9637A2679159}"/>
    <cellStyle name="Comma 24 2 3 6" xfId="9934" xr:uid="{82B5ADB9-D8C5-4FC3-9E8C-8E153A825FF1}"/>
    <cellStyle name="Comma 24 2 3 6 2" xfId="28044" xr:uid="{F9545E5C-D525-4951-BC29-3B21750BBF31}"/>
    <cellStyle name="Comma 24 2 3 7" xfId="18991" xr:uid="{4F981F44-08B1-4490-8ADA-2E991B73F79A}"/>
    <cellStyle name="Comma 24 2 4" xfId="821" xr:uid="{3C002EA8-7FD2-4EF1-BA6F-5F796E48BB59}"/>
    <cellStyle name="Comma 24 2 4 2" xfId="1825" xr:uid="{AD1BE9F1-1084-4E74-9006-C361F0AB96DE}"/>
    <cellStyle name="Comma 24 2 4 2 2" xfId="4904" xr:uid="{557831F9-199A-46D8-AA57-FFB0B49AAF6E}"/>
    <cellStyle name="Comma 24 2 4 2 2 2" xfId="13957" xr:uid="{7F229EA0-817D-4246-A780-21FB2D721ADE}"/>
    <cellStyle name="Comma 24 2 4 2 2 2 2" xfId="32067" xr:uid="{34A9DDCB-7E9D-43C9-A70E-0E80952E8C19}"/>
    <cellStyle name="Comma 24 2 4 2 2 3" xfId="23014" xr:uid="{FCCC046E-784D-4004-9539-367A6C5B38E7}"/>
    <cellStyle name="Comma 24 2 4 2 3" xfId="7918" xr:uid="{4C7E46E8-092C-4EE0-8330-57F3524B49A0}"/>
    <cellStyle name="Comma 24 2 4 2 3 2" xfId="16971" xr:uid="{8EEBAD7E-54B9-4ECE-9815-294A9BE759AF}"/>
    <cellStyle name="Comma 24 2 4 2 3 2 2" xfId="35081" xr:uid="{D7F0097F-2583-416B-AB58-E9800C5E6B39}"/>
    <cellStyle name="Comma 24 2 4 2 3 3" xfId="26028" xr:uid="{88FAA2A4-4DDF-4D70-8BA2-E9DEC56715A5}"/>
    <cellStyle name="Comma 24 2 4 2 4" xfId="10939" xr:uid="{81598A65-C00F-4902-AA4D-7C0723916545}"/>
    <cellStyle name="Comma 24 2 4 2 4 2" xfId="29049" xr:uid="{8E014410-7BB6-41CA-972E-A4339E812CB1}"/>
    <cellStyle name="Comma 24 2 4 2 5" xfId="19996" xr:uid="{C75C83BF-44CB-4AAE-8898-32BB7552D926}"/>
    <cellStyle name="Comma 24 2 4 3" xfId="2829" xr:uid="{7BF2299B-9064-49DD-87AA-FF31D7C78212}"/>
    <cellStyle name="Comma 24 2 4 3 2" xfId="5908" xr:uid="{59CD54F8-DE56-4AB1-BAB1-B743BD4DC030}"/>
    <cellStyle name="Comma 24 2 4 3 2 2" xfId="14961" xr:uid="{B97EC916-A686-4F2C-BEDA-09C42131010A}"/>
    <cellStyle name="Comma 24 2 4 3 2 2 2" xfId="33071" xr:uid="{1A320EEE-D5E5-482C-9113-73BFB295F665}"/>
    <cellStyle name="Comma 24 2 4 3 2 3" xfId="24018" xr:uid="{5499E9D4-B5EA-4BE8-A7D9-90FCD28E8921}"/>
    <cellStyle name="Comma 24 2 4 3 3" xfId="8922" xr:uid="{30AC918F-D750-46EF-9AFC-D4DF1A479048}"/>
    <cellStyle name="Comma 24 2 4 3 3 2" xfId="17975" xr:uid="{9AA7B1E0-CCB6-4D53-B036-CF380899175D}"/>
    <cellStyle name="Comma 24 2 4 3 3 2 2" xfId="36085" xr:uid="{5005C186-58A5-494E-8003-9595C8C0AD1D}"/>
    <cellStyle name="Comma 24 2 4 3 3 3" xfId="27032" xr:uid="{0C0C9BC9-D924-429F-8E44-DBDBBE18FC41}"/>
    <cellStyle name="Comma 24 2 4 3 4" xfId="11943" xr:uid="{0BF73CBE-3BFC-4312-AA19-D733392FCA86}"/>
    <cellStyle name="Comma 24 2 4 3 4 2" xfId="30053" xr:uid="{A9DE26E5-0677-4BBF-B42F-30F0C702131F}"/>
    <cellStyle name="Comma 24 2 4 3 5" xfId="21000" xr:uid="{60775C0C-A9C4-4622-B500-DB46730F5F0F}"/>
    <cellStyle name="Comma 24 2 4 4" xfId="3900" xr:uid="{1C83E623-48E2-4DFE-A8DD-BA2F07F3F0F4}"/>
    <cellStyle name="Comma 24 2 4 4 2" xfId="12953" xr:uid="{2D8E48CB-0115-4560-B551-2269EFC42D7A}"/>
    <cellStyle name="Comma 24 2 4 4 2 2" xfId="31063" xr:uid="{3EDDB020-DFDD-4C06-AE6E-27CB011D318B}"/>
    <cellStyle name="Comma 24 2 4 4 3" xfId="22010" xr:uid="{B698AE18-8465-4D7D-9B5C-F344328D3CAC}"/>
    <cellStyle name="Comma 24 2 4 5" xfId="6914" xr:uid="{4FF79123-FA2C-4A1F-8777-71B4B6B9CCA7}"/>
    <cellStyle name="Comma 24 2 4 5 2" xfId="15967" xr:uid="{21B5EA09-B7B3-41B9-A1D5-17DF2A9DDC42}"/>
    <cellStyle name="Comma 24 2 4 5 2 2" xfId="34077" xr:uid="{FC01BE85-197C-4FD3-BD15-12FED7696AF0}"/>
    <cellStyle name="Comma 24 2 4 5 3" xfId="25024" xr:uid="{98F58105-6287-4A77-BE9B-0E076E7D2F86}"/>
    <cellStyle name="Comma 24 2 4 6" xfId="9935" xr:uid="{6C422D30-34C0-40D0-B3F0-84BA19C1F604}"/>
    <cellStyle name="Comma 24 2 4 6 2" xfId="28045" xr:uid="{A4CD3C19-7EAC-43FA-9A0C-794A11F8474A}"/>
    <cellStyle name="Comma 24 2 4 7" xfId="18992" xr:uid="{D2CAB1ED-4525-4C9D-9AD1-2CE5B200CA19}"/>
    <cellStyle name="Comma 24 2 5" xfId="1380" xr:uid="{DB6AFDAD-B519-40FE-BC7A-06D0498AD634}"/>
    <cellStyle name="Comma 24 2 5 2" xfId="4459" xr:uid="{66407C8D-1857-4387-A542-C6EF42EB4549}"/>
    <cellStyle name="Comma 24 2 5 2 2" xfId="13512" xr:uid="{A497E436-FCAE-4869-B673-176EA2361F7D}"/>
    <cellStyle name="Comma 24 2 5 2 2 2" xfId="31622" xr:uid="{450B8053-752A-451F-8120-33C3C97B9818}"/>
    <cellStyle name="Comma 24 2 5 2 3" xfId="22569" xr:uid="{AB80E059-288B-42D2-B694-B93BD884F767}"/>
    <cellStyle name="Comma 24 2 5 3" xfId="7473" xr:uid="{DE40CCBD-F521-47F7-95BC-0E4B6D75C339}"/>
    <cellStyle name="Comma 24 2 5 3 2" xfId="16526" xr:uid="{FDF0803C-5913-494C-BB44-89C63DC87515}"/>
    <cellStyle name="Comma 24 2 5 3 2 2" xfId="34636" xr:uid="{4765DCF9-3CC3-4A17-B46D-0F9B7BD6FC6C}"/>
    <cellStyle name="Comma 24 2 5 3 3" xfId="25583" xr:uid="{9C3BA371-E83C-4FD6-8544-E782478E5EC0}"/>
    <cellStyle name="Comma 24 2 5 4" xfId="10494" xr:uid="{6DDBF32A-7E7B-4670-9BAC-2A6E9F40423B}"/>
    <cellStyle name="Comma 24 2 5 4 2" xfId="28604" xr:uid="{E7D14E0C-3646-43F7-9916-FE906B6ED2BB}"/>
    <cellStyle name="Comma 24 2 5 5" xfId="19551" xr:uid="{94AD083D-6A62-4633-9DAD-8E5F5E2E4D28}"/>
    <cellStyle name="Comma 24 2 6" xfId="2384" xr:uid="{1B22A1F0-93EE-40C8-99B8-38D6D019E588}"/>
    <cellStyle name="Comma 24 2 6 2" xfId="5463" xr:uid="{D0E20246-0EA3-4D63-B603-6E18D705C577}"/>
    <cellStyle name="Comma 24 2 6 2 2" xfId="14516" xr:uid="{E015CB52-9580-4788-BD21-397346A55015}"/>
    <cellStyle name="Comma 24 2 6 2 2 2" xfId="32626" xr:uid="{1A2B418B-E437-439D-9C9C-6CF37F37270B}"/>
    <cellStyle name="Comma 24 2 6 2 3" xfId="23573" xr:uid="{28879D7F-BD16-4DD0-99D8-6F64F94E4843}"/>
    <cellStyle name="Comma 24 2 6 3" xfId="8477" xr:uid="{962F5924-8B36-4C2C-A45E-BA5AACAEF790}"/>
    <cellStyle name="Comma 24 2 6 3 2" xfId="17530" xr:uid="{F9972A91-1EC9-4FB4-9288-D4E642314456}"/>
    <cellStyle name="Comma 24 2 6 3 2 2" xfId="35640" xr:uid="{9F98F02E-E181-4B00-B180-6E0997F37FA4}"/>
    <cellStyle name="Comma 24 2 6 3 3" xfId="26587" xr:uid="{BAB16062-D714-4953-890B-7F8AD4155556}"/>
    <cellStyle name="Comma 24 2 6 4" xfId="11498" xr:uid="{8BB01A2B-C8A1-49A9-8546-9431E6E4E483}"/>
    <cellStyle name="Comma 24 2 6 4 2" xfId="29608" xr:uid="{3C8C75D7-EF29-427E-8F29-2DF10EFCCC05}"/>
    <cellStyle name="Comma 24 2 6 5" xfId="20555" xr:uid="{9E8F47DF-CA67-4D89-8242-6672B075DAE7}"/>
    <cellStyle name="Comma 24 2 7" xfId="3453" xr:uid="{01B1193F-001F-421A-90DC-5CED1906A416}"/>
    <cellStyle name="Comma 24 2 7 2" xfId="12506" xr:uid="{9003133D-6353-41B8-9DA0-752438FFBD84}"/>
    <cellStyle name="Comma 24 2 7 2 2" xfId="30616" xr:uid="{6CB4A1AC-ED17-4256-8945-411D95EA3B97}"/>
    <cellStyle name="Comma 24 2 7 3" xfId="21563" xr:uid="{9D9466CA-3C02-4631-9871-1292C6CF217A}"/>
    <cellStyle name="Comma 24 2 8" xfId="6467" xr:uid="{D93C31FB-839F-451E-8203-7F894D70DB67}"/>
    <cellStyle name="Comma 24 2 8 2" xfId="15520" xr:uid="{2F9219EE-CF28-4BB8-96A4-F01A29DE83F6}"/>
    <cellStyle name="Comma 24 2 8 2 2" xfId="33630" xr:uid="{8E4C39D6-6C9F-4C70-98E8-55AC5C222005}"/>
    <cellStyle name="Comma 24 2 8 3" xfId="24577" xr:uid="{65C768E1-472A-44D2-B72F-11E3F73EC35A}"/>
    <cellStyle name="Comma 24 2 9" xfId="9487" xr:uid="{2CDEEFB1-2AD0-4F95-8DE7-5CCBC175120B}"/>
    <cellStyle name="Comma 24 2 9 2" xfId="27597" xr:uid="{576DE8CA-D714-41A6-A676-8DC89C1EA4C8}"/>
    <cellStyle name="Comma 24 3" xfId="504" xr:uid="{63BD6ADE-4AD9-4A24-806A-D1F77D1EAC26}"/>
    <cellStyle name="Comma 24 3 2" xfId="822" xr:uid="{F07F36E5-35CA-4350-8B39-C54AF0A82209}"/>
    <cellStyle name="Comma 24 3 2 2" xfId="1826" xr:uid="{4935CF1A-BD32-4502-B80D-38CB81951D68}"/>
    <cellStyle name="Comma 24 3 2 2 2" xfId="4905" xr:uid="{89BDC26A-8C46-48BA-A4E5-40B32EADDCD7}"/>
    <cellStyle name="Comma 24 3 2 2 2 2" xfId="13958" xr:uid="{0547EDD1-FA1D-469E-8914-1E573645A362}"/>
    <cellStyle name="Comma 24 3 2 2 2 2 2" xfId="32068" xr:uid="{F22AA0E2-7856-4165-836C-ECFDC8684C32}"/>
    <cellStyle name="Comma 24 3 2 2 2 3" xfId="23015" xr:uid="{37457173-FFD2-455D-A13A-10F9785205E5}"/>
    <cellStyle name="Comma 24 3 2 2 3" xfId="7919" xr:uid="{7C287D48-9142-4433-94AB-7FF9FD7B3B77}"/>
    <cellStyle name="Comma 24 3 2 2 3 2" xfId="16972" xr:uid="{112F1659-6DAC-4CD9-9BDF-27E0BB740495}"/>
    <cellStyle name="Comma 24 3 2 2 3 2 2" xfId="35082" xr:uid="{DB0DC277-3894-461C-BBDD-B17A8372AC1B}"/>
    <cellStyle name="Comma 24 3 2 2 3 3" xfId="26029" xr:uid="{5A365575-1B58-4B6A-B817-A7D7D3491F81}"/>
    <cellStyle name="Comma 24 3 2 2 4" xfId="10940" xr:uid="{28D41964-6104-4B53-8F1F-4D558462A685}"/>
    <cellStyle name="Comma 24 3 2 2 4 2" xfId="29050" xr:uid="{5D1A94D7-D47A-4EC9-8787-CA091C014D70}"/>
    <cellStyle name="Comma 24 3 2 2 5" xfId="19997" xr:uid="{89909867-3270-4498-8D06-CB697C79779D}"/>
    <cellStyle name="Comma 24 3 2 3" xfId="2830" xr:uid="{7A61D298-59A1-4281-BCC9-A816580AFA6D}"/>
    <cellStyle name="Comma 24 3 2 3 2" xfId="5909" xr:uid="{BE9F9E33-6714-43CD-8DA4-C9D2921F08C8}"/>
    <cellStyle name="Comma 24 3 2 3 2 2" xfId="14962" xr:uid="{B7609E58-33FD-47E6-884F-484E638CEBAF}"/>
    <cellStyle name="Comma 24 3 2 3 2 2 2" xfId="33072" xr:uid="{971645EA-A1A8-41F8-98BE-F4E5B6A4B960}"/>
    <cellStyle name="Comma 24 3 2 3 2 3" xfId="24019" xr:uid="{ADC8297A-8504-4124-8223-467F0530C083}"/>
    <cellStyle name="Comma 24 3 2 3 3" xfId="8923" xr:uid="{B5AC0173-BC70-4D2B-A781-3D8DA23AAB8D}"/>
    <cellStyle name="Comma 24 3 2 3 3 2" xfId="17976" xr:uid="{EDA353BA-5D4B-4593-9394-2D465831A3F9}"/>
    <cellStyle name="Comma 24 3 2 3 3 2 2" xfId="36086" xr:uid="{9B85B9DF-8E21-439A-9138-AC03F152A167}"/>
    <cellStyle name="Comma 24 3 2 3 3 3" xfId="27033" xr:uid="{0A10296E-535D-4706-9D24-149A6D1322B0}"/>
    <cellStyle name="Comma 24 3 2 3 4" xfId="11944" xr:uid="{9A89C5AB-892D-4612-B393-49600CBFD507}"/>
    <cellStyle name="Comma 24 3 2 3 4 2" xfId="30054" xr:uid="{485D853E-E72E-4436-8D04-3B767F574C31}"/>
    <cellStyle name="Comma 24 3 2 3 5" xfId="21001" xr:uid="{A4C39DC3-64E0-4E2E-9CE5-EE52076306FD}"/>
    <cellStyle name="Comma 24 3 2 4" xfId="3901" xr:uid="{39814FBE-4219-4B42-8A96-69E934C83ECF}"/>
    <cellStyle name="Comma 24 3 2 4 2" xfId="12954" xr:uid="{66A91DAC-8435-479C-827F-7CE2FDCDAB41}"/>
    <cellStyle name="Comma 24 3 2 4 2 2" xfId="31064" xr:uid="{766D06DC-1758-47A7-8EE8-0E5D4A399594}"/>
    <cellStyle name="Comma 24 3 2 4 3" xfId="22011" xr:uid="{2625C110-DB2B-4E92-88E0-81AB65529EC2}"/>
    <cellStyle name="Comma 24 3 2 5" xfId="6915" xr:uid="{EDF97770-D62B-4559-BA0E-CEF13FF4A9C2}"/>
    <cellStyle name="Comma 24 3 2 5 2" xfId="15968" xr:uid="{27020D84-A0E1-4914-8DEF-D81B10F8CE20}"/>
    <cellStyle name="Comma 24 3 2 5 2 2" xfId="34078" xr:uid="{BA19C344-78B3-4906-AE3D-E946622B15CD}"/>
    <cellStyle name="Comma 24 3 2 5 3" xfId="25025" xr:uid="{87305E01-9096-46E1-AB6C-35A17E995FBE}"/>
    <cellStyle name="Comma 24 3 2 6" xfId="9936" xr:uid="{D00147F2-98B3-4409-BD41-AFEF84F27BBF}"/>
    <cellStyle name="Comma 24 3 2 6 2" xfId="28046" xr:uid="{B4304FD5-709A-460A-A2C6-ECC6DAF830CE}"/>
    <cellStyle name="Comma 24 3 2 7" xfId="18993" xr:uid="{40083BE7-31C6-4CBE-A8AA-43E88EC259D4}"/>
    <cellStyle name="Comma 24 3 3" xfId="823" xr:uid="{2C0E4CD1-5654-4103-BD26-1370F0E3B5A0}"/>
    <cellStyle name="Comma 24 3 3 2" xfId="1827" xr:uid="{E18A0031-CF03-43A9-850B-394472E3BC20}"/>
    <cellStyle name="Comma 24 3 3 2 2" xfId="4906" xr:uid="{16AC0C34-DCE8-4F58-837D-550762A8DE0F}"/>
    <cellStyle name="Comma 24 3 3 2 2 2" xfId="13959" xr:uid="{915E8FB5-077A-4D33-945B-928101BC644C}"/>
    <cellStyle name="Comma 24 3 3 2 2 2 2" xfId="32069" xr:uid="{9D794038-24B7-4C75-8A96-F9D797C3922C}"/>
    <cellStyle name="Comma 24 3 3 2 2 3" xfId="23016" xr:uid="{BDA6F20A-202F-4B20-A640-6ADD574039E9}"/>
    <cellStyle name="Comma 24 3 3 2 3" xfId="7920" xr:uid="{45909BAF-B237-4C45-90E9-3D453FFB288D}"/>
    <cellStyle name="Comma 24 3 3 2 3 2" xfId="16973" xr:uid="{32E277EB-9C19-48D9-A0D0-4DD7A688FB77}"/>
    <cellStyle name="Comma 24 3 3 2 3 2 2" xfId="35083" xr:uid="{D2A190ED-967E-4528-BFA6-4C4B4C608A1F}"/>
    <cellStyle name="Comma 24 3 3 2 3 3" xfId="26030" xr:uid="{58A63D30-5CF5-4876-B148-5A88CDCA8105}"/>
    <cellStyle name="Comma 24 3 3 2 4" xfId="10941" xr:uid="{BB307053-B257-4C96-B353-434DE979FDE1}"/>
    <cellStyle name="Comma 24 3 3 2 4 2" xfId="29051" xr:uid="{E8EB04A2-4562-47FB-B949-ADEC0E466116}"/>
    <cellStyle name="Comma 24 3 3 2 5" xfId="19998" xr:uid="{F0709289-50B9-4BF5-BFAE-5ED8A93652B6}"/>
    <cellStyle name="Comma 24 3 3 3" xfId="2831" xr:uid="{468DDCE9-8E05-419C-BA74-9702E0840539}"/>
    <cellStyle name="Comma 24 3 3 3 2" xfId="5910" xr:uid="{BC04C9E2-BECE-4E00-9698-E00AE9E53888}"/>
    <cellStyle name="Comma 24 3 3 3 2 2" xfId="14963" xr:uid="{9C1BDB85-5E3A-44EF-B070-79ED974CBFE2}"/>
    <cellStyle name="Comma 24 3 3 3 2 2 2" xfId="33073" xr:uid="{74D14D24-B53D-4B1E-AAFB-CB81DAFF2599}"/>
    <cellStyle name="Comma 24 3 3 3 2 3" xfId="24020" xr:uid="{AA9EDF6A-7B72-4942-9BA6-BB0D1DEB9688}"/>
    <cellStyle name="Comma 24 3 3 3 3" xfId="8924" xr:uid="{3A649334-1C53-4B63-8B59-BEA26FA2FF3B}"/>
    <cellStyle name="Comma 24 3 3 3 3 2" xfId="17977" xr:uid="{51155698-1AF2-4BA1-B0E3-98DB0705AC83}"/>
    <cellStyle name="Comma 24 3 3 3 3 2 2" xfId="36087" xr:uid="{7FA0EE5F-DA14-46FF-92B9-82B521920B13}"/>
    <cellStyle name="Comma 24 3 3 3 3 3" xfId="27034" xr:uid="{CD11D207-2C96-45BA-9AE5-8DE0C3BB7818}"/>
    <cellStyle name="Comma 24 3 3 3 4" xfId="11945" xr:uid="{04F30E64-E492-4C4F-87A1-BF543FFBEA7F}"/>
    <cellStyle name="Comma 24 3 3 3 4 2" xfId="30055" xr:uid="{B2C0AB36-2850-4624-81CC-2B8BD57F7F2A}"/>
    <cellStyle name="Comma 24 3 3 3 5" xfId="21002" xr:uid="{6B21DC39-5979-4D5D-B16C-8FE20332571F}"/>
    <cellStyle name="Comma 24 3 3 4" xfId="3902" xr:uid="{5060F563-2818-4C33-B63F-03F0A3F8CDA2}"/>
    <cellStyle name="Comma 24 3 3 4 2" xfId="12955" xr:uid="{BF87BF69-866B-4DE0-9FD4-C2513119B36F}"/>
    <cellStyle name="Comma 24 3 3 4 2 2" xfId="31065" xr:uid="{FEE759DC-71AF-4E63-9BDA-3ECBCCC0FA62}"/>
    <cellStyle name="Comma 24 3 3 4 3" xfId="22012" xr:uid="{51A99BEC-C2EF-4F73-9C3A-6D55472769AF}"/>
    <cellStyle name="Comma 24 3 3 5" xfId="6916" xr:uid="{ACF5B004-88DE-4ADB-9FC7-60073EB8CE27}"/>
    <cellStyle name="Comma 24 3 3 5 2" xfId="15969" xr:uid="{C5682751-CC76-4D75-A4B3-5125752E4446}"/>
    <cellStyle name="Comma 24 3 3 5 2 2" xfId="34079" xr:uid="{50A9F458-D3C8-48BC-8D82-4AC714333C4C}"/>
    <cellStyle name="Comma 24 3 3 5 3" xfId="25026" xr:uid="{65211530-2E34-4C66-B4FA-1BC204CA182B}"/>
    <cellStyle name="Comma 24 3 3 6" xfId="9937" xr:uid="{8F0F8F56-7FA5-49D2-8A4A-75024A37548A}"/>
    <cellStyle name="Comma 24 3 3 6 2" xfId="28047" xr:uid="{37ED6942-0885-4617-8ECD-DF186DCC9F99}"/>
    <cellStyle name="Comma 24 3 3 7" xfId="18994" xr:uid="{55FD067A-B4E9-4680-B660-C2562BC97D4C}"/>
    <cellStyle name="Comma 24 3 4" xfId="1512" xr:uid="{709F9936-2E15-41E8-9186-A52AFD760B08}"/>
    <cellStyle name="Comma 24 3 4 2" xfId="4591" xr:uid="{BC73CCD8-75A7-45D2-B50F-53FF854B032B}"/>
    <cellStyle name="Comma 24 3 4 2 2" xfId="13644" xr:uid="{66B216B3-A4A1-4EFF-B598-DD2343380CF4}"/>
    <cellStyle name="Comma 24 3 4 2 2 2" xfId="31754" xr:uid="{CC1D479C-4A35-4167-9880-1CCFE81D0B01}"/>
    <cellStyle name="Comma 24 3 4 2 3" xfId="22701" xr:uid="{4BF119D2-B940-42AA-A053-9265E3E4D790}"/>
    <cellStyle name="Comma 24 3 4 3" xfId="7605" xr:uid="{2823B504-8310-4739-9720-E0D4DF2A414A}"/>
    <cellStyle name="Comma 24 3 4 3 2" xfId="16658" xr:uid="{2C4428C3-61A8-4D5F-B492-884BE5774AE1}"/>
    <cellStyle name="Comma 24 3 4 3 2 2" xfId="34768" xr:uid="{7FA3E267-B5AA-4024-A938-458434137EFE}"/>
    <cellStyle name="Comma 24 3 4 3 3" xfId="25715" xr:uid="{215C5819-6A52-4038-9CF5-E092190E367F}"/>
    <cellStyle name="Comma 24 3 4 4" xfId="10626" xr:uid="{C623CE0B-5F27-49AC-AA6D-6065C43CA830}"/>
    <cellStyle name="Comma 24 3 4 4 2" xfId="28736" xr:uid="{7B2A524D-6877-46D1-B38C-4847CA71F8F5}"/>
    <cellStyle name="Comma 24 3 4 5" xfId="19683" xr:uid="{20C44955-0324-450B-B34B-D0475DA4EB96}"/>
    <cellStyle name="Comma 24 3 5" xfId="2516" xr:uid="{DB442A90-88B3-4E03-885F-653EF68BBCB4}"/>
    <cellStyle name="Comma 24 3 5 2" xfId="5595" xr:uid="{88F71676-0E86-45FE-8D8F-8F619EF02D5F}"/>
    <cellStyle name="Comma 24 3 5 2 2" xfId="14648" xr:uid="{8E2D43E6-798B-4ABF-A810-CA5028D5259F}"/>
    <cellStyle name="Comma 24 3 5 2 2 2" xfId="32758" xr:uid="{B2D1EC98-68DF-4C98-977A-A63835810533}"/>
    <cellStyle name="Comma 24 3 5 2 3" xfId="23705" xr:uid="{000A70DA-3CFC-4D4F-98A8-5CCE0674D61D}"/>
    <cellStyle name="Comma 24 3 5 3" xfId="8609" xr:uid="{DF0C3B2F-89CF-451C-8CCF-8408669BA02B}"/>
    <cellStyle name="Comma 24 3 5 3 2" xfId="17662" xr:uid="{5DF93238-428F-4220-B17C-D4ABE32F6DBA}"/>
    <cellStyle name="Comma 24 3 5 3 2 2" xfId="35772" xr:uid="{3BB08C0C-A4ED-4938-B763-811A8B222A85}"/>
    <cellStyle name="Comma 24 3 5 3 3" xfId="26719" xr:uid="{89F1F9AB-7CF6-4A3A-B8FE-8AA1BF1B8FC1}"/>
    <cellStyle name="Comma 24 3 5 4" xfId="11630" xr:uid="{01FF569F-80AB-4D85-AE24-3466CC5127D0}"/>
    <cellStyle name="Comma 24 3 5 4 2" xfId="29740" xr:uid="{7A625526-B717-485F-BAE8-D37F3C692446}"/>
    <cellStyle name="Comma 24 3 5 5" xfId="20687" xr:uid="{7CC65E5C-8E71-4673-B822-5EF4F4CDF901}"/>
    <cellStyle name="Comma 24 3 6" xfId="3586" xr:uid="{48916575-8809-4FE1-B328-C62114A060DE}"/>
    <cellStyle name="Comma 24 3 6 2" xfId="12639" xr:uid="{B6A9BBCE-409F-4285-8B87-2FBD7B1D42D4}"/>
    <cellStyle name="Comma 24 3 6 2 2" xfId="30749" xr:uid="{C29BFE68-1FEE-4405-BE80-353E62BEB3E5}"/>
    <cellStyle name="Comma 24 3 6 3" xfId="21696" xr:uid="{2F242E0F-4548-450E-8937-76FE04A6E983}"/>
    <cellStyle name="Comma 24 3 7" xfId="6600" xr:uid="{F29C9660-A35B-49F6-8A4E-2ED5B72D4896}"/>
    <cellStyle name="Comma 24 3 7 2" xfId="15653" xr:uid="{BB859A25-45B3-45A8-8E8B-8944E223E88A}"/>
    <cellStyle name="Comma 24 3 7 2 2" xfId="33763" xr:uid="{28EB8F28-E62C-44F1-B399-CA85E9B0F04A}"/>
    <cellStyle name="Comma 24 3 7 3" xfId="24710" xr:uid="{6BB2B22D-BFE5-4821-A9F7-49B297C7C4FC}"/>
    <cellStyle name="Comma 24 3 8" xfId="9620" xr:uid="{8E36FF50-BC8A-4C61-9A2E-5E220064F15D}"/>
    <cellStyle name="Comma 24 3 8 2" xfId="27730" xr:uid="{4AC03AFE-54CE-4933-A256-2FA49E05810D}"/>
    <cellStyle name="Comma 24 3 9" xfId="18677" xr:uid="{6AD65FBD-AF62-4738-B5AA-1C11F0228972}"/>
    <cellStyle name="Comma 24 4" xfId="824" xr:uid="{A6AB4853-07D4-4A24-975B-A7DD68CE0AE7}"/>
    <cellStyle name="Comma 24 4 2" xfId="1828" xr:uid="{FBD4BA58-83D9-4E91-B4F6-2AE95055D7C9}"/>
    <cellStyle name="Comma 24 4 2 2" xfId="4907" xr:uid="{F349A0DF-A211-480B-9FEA-A8349B80C850}"/>
    <cellStyle name="Comma 24 4 2 2 2" xfId="13960" xr:uid="{904CCFBE-FB28-45E3-8D14-47DD8E53284E}"/>
    <cellStyle name="Comma 24 4 2 2 2 2" xfId="32070" xr:uid="{C0ECD4F3-2B46-42F9-9679-A28D0B19818E}"/>
    <cellStyle name="Comma 24 4 2 2 3" xfId="23017" xr:uid="{E640F38E-635F-43AA-8F29-E889B1C1E950}"/>
    <cellStyle name="Comma 24 4 2 3" xfId="7921" xr:uid="{0B5E9727-5A77-4C53-ABB4-99AF04AF8517}"/>
    <cellStyle name="Comma 24 4 2 3 2" xfId="16974" xr:uid="{4374E12E-4CDD-48E3-B675-5F53829D2A39}"/>
    <cellStyle name="Comma 24 4 2 3 2 2" xfId="35084" xr:uid="{14477A81-119E-4346-9579-159AF5798655}"/>
    <cellStyle name="Comma 24 4 2 3 3" xfId="26031" xr:uid="{0432152D-54E0-4E0B-882C-0DF9BD30BB9A}"/>
    <cellStyle name="Comma 24 4 2 4" xfId="10942" xr:uid="{E314D90F-B735-463D-BD5B-F0C94EA8471D}"/>
    <cellStyle name="Comma 24 4 2 4 2" xfId="29052" xr:uid="{6D899698-A6F3-45A4-8FFF-95D364C1821A}"/>
    <cellStyle name="Comma 24 4 2 5" xfId="19999" xr:uid="{C41090AD-3140-4575-9814-D457406033D3}"/>
    <cellStyle name="Comma 24 4 3" xfId="2832" xr:uid="{F6D66107-0956-48B8-9BEB-74329CBCE671}"/>
    <cellStyle name="Comma 24 4 3 2" xfId="5911" xr:uid="{5EAD6FD1-B9B1-4F13-8C08-3A2A58556BE4}"/>
    <cellStyle name="Comma 24 4 3 2 2" xfId="14964" xr:uid="{F59CE2F1-8BC5-4641-B081-C998A1FFEA0C}"/>
    <cellStyle name="Comma 24 4 3 2 2 2" xfId="33074" xr:uid="{B19AA63F-DCC5-4DA5-B4D7-F3A9A0ED5BB9}"/>
    <cellStyle name="Comma 24 4 3 2 3" xfId="24021" xr:uid="{636751FB-59F9-4938-9831-972139DA23AD}"/>
    <cellStyle name="Comma 24 4 3 3" xfId="8925" xr:uid="{505C9D0D-05F6-4B19-BDE6-DF483650AE73}"/>
    <cellStyle name="Comma 24 4 3 3 2" xfId="17978" xr:uid="{82F0B8FA-DB56-484A-A82D-5AEFE28AED26}"/>
    <cellStyle name="Comma 24 4 3 3 2 2" xfId="36088" xr:uid="{3253C2BE-065A-4F3D-A090-B4704FB38203}"/>
    <cellStyle name="Comma 24 4 3 3 3" xfId="27035" xr:uid="{21A1601E-6017-45BA-8204-9F6D12DE69D0}"/>
    <cellStyle name="Comma 24 4 3 4" xfId="11946" xr:uid="{3A971293-3952-4F91-9E4B-1BA2640FC0CE}"/>
    <cellStyle name="Comma 24 4 3 4 2" xfId="30056" xr:uid="{404EF828-7E9D-4875-B37E-0B2A06596291}"/>
    <cellStyle name="Comma 24 4 3 5" xfId="21003" xr:uid="{4407B62E-4D2B-4569-8C8A-DB693B5AC8A4}"/>
    <cellStyle name="Comma 24 4 4" xfId="3903" xr:uid="{5FFEF738-2EA4-4749-A002-7447BD02472D}"/>
    <cellStyle name="Comma 24 4 4 2" xfId="12956" xr:uid="{9E12B71A-1A4F-436E-9E97-D34A65005337}"/>
    <cellStyle name="Comma 24 4 4 2 2" xfId="31066" xr:uid="{74374DA2-E3AF-490C-AFC0-ED79FD059D42}"/>
    <cellStyle name="Comma 24 4 4 3" xfId="22013" xr:uid="{7B674AB5-8806-4E10-85E9-9B62E0900A5E}"/>
    <cellStyle name="Comma 24 4 5" xfId="6917" xr:uid="{4F6F5A45-66AD-4165-A689-46D23E6DDD21}"/>
    <cellStyle name="Comma 24 4 5 2" xfId="15970" xr:uid="{56539503-3953-4F65-AFCC-B74EFEF8A02D}"/>
    <cellStyle name="Comma 24 4 5 2 2" xfId="34080" xr:uid="{FF4273BF-734B-4DFB-BEF2-06A409C0B18E}"/>
    <cellStyle name="Comma 24 4 5 3" xfId="25027" xr:uid="{C6169B67-05F9-4A2C-86E8-D499BE9F2AAE}"/>
    <cellStyle name="Comma 24 4 6" xfId="9938" xr:uid="{8320F76D-B8CF-4A1C-9197-0F10F9AFD6B0}"/>
    <cellStyle name="Comma 24 4 6 2" xfId="28048" xr:uid="{366E45CC-FB3A-4386-B97F-E7381B91FB4E}"/>
    <cellStyle name="Comma 24 4 7" xfId="18995" xr:uid="{B1E50DA6-4118-4557-A50A-7F124E14D7BE}"/>
    <cellStyle name="Comma 24 5" xfId="825" xr:uid="{322750A5-DA1C-406D-B49F-D838C0F5E332}"/>
    <cellStyle name="Comma 24 5 2" xfId="1829" xr:uid="{63257A9C-C3AB-43F7-B94B-1D8D2B9231AA}"/>
    <cellStyle name="Comma 24 5 2 2" xfId="4908" xr:uid="{22F2D741-4B4E-4358-81C0-D673C23AF186}"/>
    <cellStyle name="Comma 24 5 2 2 2" xfId="13961" xr:uid="{D51C1193-60C2-4FDA-BA16-46515818F282}"/>
    <cellStyle name="Comma 24 5 2 2 2 2" xfId="32071" xr:uid="{D7777A1F-E145-4F1D-AC9B-D58CACD8CBCB}"/>
    <cellStyle name="Comma 24 5 2 2 3" xfId="23018" xr:uid="{99BF57EC-693C-4655-A103-D3ED2E00D1D2}"/>
    <cellStyle name="Comma 24 5 2 3" xfId="7922" xr:uid="{CEBDFC48-933A-4D67-A94E-55063A3C493D}"/>
    <cellStyle name="Comma 24 5 2 3 2" xfId="16975" xr:uid="{5DCC8D4D-B83D-4CAB-BF4B-123385E0512B}"/>
    <cellStyle name="Comma 24 5 2 3 2 2" xfId="35085" xr:uid="{3F2A06D5-5EF0-4BBD-965F-19B93D50CA0C}"/>
    <cellStyle name="Comma 24 5 2 3 3" xfId="26032" xr:uid="{756C929F-7A5A-4A33-8FB8-256DB084D625}"/>
    <cellStyle name="Comma 24 5 2 4" xfId="10943" xr:uid="{EDBB3AE5-21A2-48F0-A8A5-EA7C4D8BAEE6}"/>
    <cellStyle name="Comma 24 5 2 4 2" xfId="29053" xr:uid="{6E500B50-E521-4BE6-AC12-36BE61AD3071}"/>
    <cellStyle name="Comma 24 5 2 5" xfId="20000" xr:uid="{E223D314-5162-4E3C-82A7-82F024665D5C}"/>
    <cellStyle name="Comma 24 5 3" xfId="2833" xr:uid="{03B2F424-49CD-423E-881B-A2B26D530374}"/>
    <cellStyle name="Comma 24 5 3 2" xfId="5912" xr:uid="{F9DF906A-65E7-4A91-89F5-F4A33504993E}"/>
    <cellStyle name="Comma 24 5 3 2 2" xfId="14965" xr:uid="{FAFE7EBD-1BB5-4D71-B4D2-A0B66A0D0893}"/>
    <cellStyle name="Comma 24 5 3 2 2 2" xfId="33075" xr:uid="{BF222F8F-4167-4DFA-9EB3-915F863949BC}"/>
    <cellStyle name="Comma 24 5 3 2 3" xfId="24022" xr:uid="{26CC5CB8-2EA6-4372-9796-9CF146219CBA}"/>
    <cellStyle name="Comma 24 5 3 3" xfId="8926" xr:uid="{3E7EAC89-659E-4E86-AC59-3E0FDDE0B2C7}"/>
    <cellStyle name="Comma 24 5 3 3 2" xfId="17979" xr:uid="{7B5CA6A9-A0AA-40F5-ABB8-472F46814F94}"/>
    <cellStyle name="Comma 24 5 3 3 2 2" xfId="36089" xr:uid="{9C8FDB86-FC7B-439F-AF32-AA8147AF154A}"/>
    <cellStyle name="Comma 24 5 3 3 3" xfId="27036" xr:uid="{60C9D0DB-7F32-4BDB-B20B-5131B458D4EC}"/>
    <cellStyle name="Comma 24 5 3 4" xfId="11947" xr:uid="{D943BB44-B81D-4817-B09D-20024D485320}"/>
    <cellStyle name="Comma 24 5 3 4 2" xfId="30057" xr:uid="{4E4C526B-9D93-4A59-AF51-CFC3EF5DF244}"/>
    <cellStyle name="Comma 24 5 3 5" xfId="21004" xr:uid="{3DB29986-FB3B-40B2-81A1-EE23DAD479CA}"/>
    <cellStyle name="Comma 24 5 4" xfId="3904" xr:uid="{FCE627D8-9DE3-4AE1-829E-BA0AA8BD671E}"/>
    <cellStyle name="Comma 24 5 4 2" xfId="12957" xr:uid="{7049BB87-C9BD-4705-817F-6C674815C642}"/>
    <cellStyle name="Comma 24 5 4 2 2" xfId="31067" xr:uid="{48A14043-B747-4810-AA9E-F7B32FF1208B}"/>
    <cellStyle name="Comma 24 5 4 3" xfId="22014" xr:uid="{3D99F858-24EE-44B9-81F1-42DC323BDF2B}"/>
    <cellStyle name="Comma 24 5 5" xfId="6918" xr:uid="{DA72E049-A299-40F4-ACA2-7A211DAE5BE5}"/>
    <cellStyle name="Comma 24 5 5 2" xfId="15971" xr:uid="{53E9C7BB-6E83-4ADE-9FEE-3F522CC08FB0}"/>
    <cellStyle name="Comma 24 5 5 2 2" xfId="34081" xr:uid="{E72B532D-B4C4-4DA6-AF9C-C26C21C4EA54}"/>
    <cellStyle name="Comma 24 5 5 3" xfId="25028" xr:uid="{4F41EDAE-905E-40A8-9385-DF6BE6D4B505}"/>
    <cellStyle name="Comma 24 5 6" xfId="9939" xr:uid="{FC86E6D0-0641-4C30-ACDD-B6CF90E07476}"/>
    <cellStyle name="Comma 24 5 6 2" xfId="28049" xr:uid="{05348CF9-9FC2-4A65-98E9-396AEF36D94C}"/>
    <cellStyle name="Comma 24 5 7" xfId="18996" xr:uid="{0A4130F3-3BEC-4C6E-940B-1A2CBDFFAA1D}"/>
    <cellStyle name="Comma 24 6" xfId="1341" xr:uid="{C61F3986-8CB7-4C00-8853-124664FD512C}"/>
    <cellStyle name="Comma 24 6 2" xfId="4420" xr:uid="{F9ED92F9-3BBF-4213-9ACA-124F64F93BCB}"/>
    <cellStyle name="Comma 24 6 2 2" xfId="13473" xr:uid="{AEBE59DF-BC1B-4D62-A1C0-AE62CC54BEAF}"/>
    <cellStyle name="Comma 24 6 2 2 2" xfId="31583" xr:uid="{23CACA07-63E8-4546-B2FF-253DE68A0A0F}"/>
    <cellStyle name="Comma 24 6 2 3" xfId="22530" xr:uid="{180613D2-D933-4B9F-B96D-6B3050924C3D}"/>
    <cellStyle name="Comma 24 6 3" xfId="7434" xr:uid="{B88CAC0D-251F-434E-97F9-CB8348F7883F}"/>
    <cellStyle name="Comma 24 6 3 2" xfId="16487" xr:uid="{E6D5FEFC-8489-4CFF-887A-FBCFB64DA88C}"/>
    <cellStyle name="Comma 24 6 3 2 2" xfId="34597" xr:uid="{CB9B56E0-76CA-46FE-B217-CA71A864D0E0}"/>
    <cellStyle name="Comma 24 6 3 3" xfId="25544" xr:uid="{DB7E8C0C-10B5-47D1-98AE-8A2FAA53C7DC}"/>
    <cellStyle name="Comma 24 6 4" xfId="10455" xr:uid="{4140BA24-63D5-4DC7-A21B-21DED7D35824}"/>
    <cellStyle name="Comma 24 6 4 2" xfId="28565" xr:uid="{E865B419-8838-4CB0-8F96-3A52C3F9219C}"/>
    <cellStyle name="Comma 24 6 5" xfId="19512" xr:uid="{40AF485D-8C33-4E69-8748-3099876FF984}"/>
    <cellStyle name="Comma 24 7" xfId="2345" xr:uid="{91E110B1-B230-405E-93EB-8E5F650594F8}"/>
    <cellStyle name="Comma 24 7 2" xfId="5424" xr:uid="{0FF44926-9BF9-4A03-82A9-5042A9BBDF5E}"/>
    <cellStyle name="Comma 24 7 2 2" xfId="14477" xr:uid="{D7E78968-64FA-46D2-904A-7E002D512205}"/>
    <cellStyle name="Comma 24 7 2 2 2" xfId="32587" xr:uid="{273EC5F9-2462-47B0-87E6-B3D468D4A6B7}"/>
    <cellStyle name="Comma 24 7 2 3" xfId="23534" xr:uid="{F6808128-4331-48AB-BDB1-FBBBB6EDDC95}"/>
    <cellStyle name="Comma 24 7 3" xfId="8438" xr:uid="{E1C79317-A65A-487B-9210-9D6DAFD6A384}"/>
    <cellStyle name="Comma 24 7 3 2" xfId="17491" xr:uid="{8D8EFB7E-4EB5-4F2F-A6FA-F43F2481E6C4}"/>
    <cellStyle name="Comma 24 7 3 2 2" xfId="35601" xr:uid="{998E4E43-B3D1-4291-B539-9A265C2D9A9E}"/>
    <cellStyle name="Comma 24 7 3 3" xfId="26548" xr:uid="{F6E05BAB-1D4F-4A83-B8FE-FE67368D177E}"/>
    <cellStyle name="Comma 24 7 4" xfId="11459" xr:uid="{60FE8077-D7A3-42F2-9444-D3EA2766AB68}"/>
    <cellStyle name="Comma 24 7 4 2" xfId="29569" xr:uid="{95764591-C074-48FF-A055-25505B5C4A83}"/>
    <cellStyle name="Comma 24 7 5" xfId="20516" xr:uid="{4AD05CB6-68FF-413A-B3B4-51C6B043A5F9}"/>
    <cellStyle name="Comma 24 8" xfId="3414" xr:uid="{209EDA65-639E-4AE9-A12A-D23B99EA450D}"/>
    <cellStyle name="Comma 24 8 2" xfId="12467" xr:uid="{FB88804E-2EC9-4220-B4DA-CFF92E944A66}"/>
    <cellStyle name="Comma 24 8 2 2" xfId="30577" xr:uid="{C9204F60-A746-4AAA-9265-7607CEB9E509}"/>
    <cellStyle name="Comma 24 8 3" xfId="21524" xr:uid="{1EE2486A-A3DF-4DCC-8658-FA03C2CD63F9}"/>
    <cellStyle name="Comma 24 9" xfId="6428" xr:uid="{D4F807C6-9F4B-4E75-9052-DA55AC921D0E}"/>
    <cellStyle name="Comma 24 9 2" xfId="15481" xr:uid="{69C911C7-B31F-4921-B113-2DA8B36E7A49}"/>
    <cellStyle name="Comma 24 9 2 2" xfId="33591" xr:uid="{F4681FB0-FE72-4AC2-B7ED-592FF118FA90}"/>
    <cellStyle name="Comma 24 9 3" xfId="24538" xr:uid="{C067DD7D-2D02-4C7D-BB1A-B9BF2FF63ED2}"/>
    <cellStyle name="Comma 25" xfId="370" xr:uid="{3FCFB8B3-7C55-46D3-9A87-DF546B3FE87A}"/>
    <cellStyle name="Comma 25 10" xfId="18561" xr:uid="{9E9A89DC-E340-49CF-8180-EDD2BAD97B70}"/>
    <cellStyle name="Comma 25 2" xfId="561" xr:uid="{A96C752C-1B82-49D9-8607-3A00A3641523}"/>
    <cellStyle name="Comma 25 2 2" xfId="826" xr:uid="{57E559F6-B847-4509-B545-A82F62A7C39E}"/>
    <cellStyle name="Comma 25 2 2 2" xfId="1830" xr:uid="{FCDEA7F3-7181-4C71-8C8B-5A37252431B4}"/>
    <cellStyle name="Comma 25 2 2 2 2" xfId="4909" xr:uid="{8106DF74-9D07-4BB3-B959-1C44DF2B9344}"/>
    <cellStyle name="Comma 25 2 2 2 2 2" xfId="13962" xr:uid="{F3DEC614-F9CA-47CF-82B2-A92AEB4E5299}"/>
    <cellStyle name="Comma 25 2 2 2 2 2 2" xfId="32072" xr:uid="{D9EFC8C4-2266-4C2D-8547-B78752816FC7}"/>
    <cellStyle name="Comma 25 2 2 2 2 3" xfId="23019" xr:uid="{EA068E5A-F2EE-4924-A781-EB3BC03EFD45}"/>
    <cellStyle name="Comma 25 2 2 2 3" xfId="7923" xr:uid="{20510367-04B5-4A4F-9877-40E8C2EC78FB}"/>
    <cellStyle name="Comma 25 2 2 2 3 2" xfId="16976" xr:uid="{A7C61BF5-344B-4BB3-9753-950D5AC77EC1}"/>
    <cellStyle name="Comma 25 2 2 2 3 2 2" xfId="35086" xr:uid="{4A68BC15-73BF-4888-958C-8941F6BB55E9}"/>
    <cellStyle name="Comma 25 2 2 2 3 3" xfId="26033" xr:uid="{41AD72B4-93FF-4999-B66B-4A86BA45AA4D}"/>
    <cellStyle name="Comma 25 2 2 2 4" xfId="10944" xr:uid="{F1E8AF53-E7DD-4343-B1A8-0520B44116BE}"/>
    <cellStyle name="Comma 25 2 2 2 4 2" xfId="29054" xr:uid="{83B328AD-D30B-4CBE-8BB9-8F253C8F993A}"/>
    <cellStyle name="Comma 25 2 2 2 5" xfId="20001" xr:uid="{84935E16-C5FD-4A6D-88C0-00484F4C3F86}"/>
    <cellStyle name="Comma 25 2 2 3" xfId="2834" xr:uid="{942865A1-C458-48A9-B30F-2D39D05B8B64}"/>
    <cellStyle name="Comma 25 2 2 3 2" xfId="5913" xr:uid="{83D25950-02F4-49A7-A4F8-55DE968F7A46}"/>
    <cellStyle name="Comma 25 2 2 3 2 2" xfId="14966" xr:uid="{A95D7DCB-267F-4511-9ECA-52DFD849858E}"/>
    <cellStyle name="Comma 25 2 2 3 2 2 2" xfId="33076" xr:uid="{6C791FA0-DFF6-4C9A-B018-E61403F39D64}"/>
    <cellStyle name="Comma 25 2 2 3 2 3" xfId="24023" xr:uid="{3AAA5EB9-9866-42A0-A8EB-6C96A0DF4E99}"/>
    <cellStyle name="Comma 25 2 2 3 3" xfId="8927" xr:uid="{FBB2465E-037B-4CFB-8234-AF3BC40BCF99}"/>
    <cellStyle name="Comma 25 2 2 3 3 2" xfId="17980" xr:uid="{C293ECE3-9D74-402E-AD07-8AD29076A18B}"/>
    <cellStyle name="Comma 25 2 2 3 3 2 2" xfId="36090" xr:uid="{CC720DE7-CA09-4518-91BC-A6DA8BAE5C9E}"/>
    <cellStyle name="Comma 25 2 2 3 3 3" xfId="27037" xr:uid="{6559DA36-CE75-421C-830A-10EAAE2426BB}"/>
    <cellStyle name="Comma 25 2 2 3 4" xfId="11948" xr:uid="{F5BF5E36-DF11-4CBF-82CC-5A7018C0849C}"/>
    <cellStyle name="Comma 25 2 2 3 4 2" xfId="30058" xr:uid="{9C96A4CF-0D4F-46D1-AD3F-4EDA52AF325A}"/>
    <cellStyle name="Comma 25 2 2 3 5" xfId="21005" xr:uid="{1E413DFD-C875-4590-8A9E-3079D74D4370}"/>
    <cellStyle name="Comma 25 2 2 4" xfId="3905" xr:uid="{B993491A-8C73-4FDB-BBB6-2A8F7D6FD994}"/>
    <cellStyle name="Comma 25 2 2 4 2" xfId="12958" xr:uid="{2F736E99-A2FD-4292-BC69-AA94B966E9CB}"/>
    <cellStyle name="Comma 25 2 2 4 2 2" xfId="31068" xr:uid="{A6532429-9246-4EDE-9E7D-515D468DFE98}"/>
    <cellStyle name="Comma 25 2 2 4 3" xfId="22015" xr:uid="{AC2AE4B6-B341-4E2C-9236-AFE5AB9372AF}"/>
    <cellStyle name="Comma 25 2 2 5" xfId="6919" xr:uid="{2790DB8E-7117-42A0-92F0-FC56D83A3A48}"/>
    <cellStyle name="Comma 25 2 2 5 2" xfId="15972" xr:uid="{21187435-A330-485A-8700-7127EA716D02}"/>
    <cellStyle name="Comma 25 2 2 5 2 2" xfId="34082" xr:uid="{0058AC63-8758-490C-A46D-CC9A9DE16D2D}"/>
    <cellStyle name="Comma 25 2 2 5 3" xfId="25029" xr:uid="{7BC0C274-1130-485A-93C5-ED0D02BA0910}"/>
    <cellStyle name="Comma 25 2 2 6" xfId="9940" xr:uid="{B7EE9D37-70B7-4D44-8BF1-97FBFCD6B207}"/>
    <cellStyle name="Comma 25 2 2 6 2" xfId="28050" xr:uid="{3B999E7D-B8BF-4013-A100-562D5A8EC1FD}"/>
    <cellStyle name="Comma 25 2 2 7" xfId="18997" xr:uid="{BAEC6CA1-B103-4AF1-9AE8-58FD990ABD63}"/>
    <cellStyle name="Comma 25 2 3" xfId="827" xr:uid="{38023229-1819-4E80-80AA-2522DFEF2EEA}"/>
    <cellStyle name="Comma 25 2 3 2" xfId="1831" xr:uid="{A8308D07-927B-44B2-9096-1964F8771016}"/>
    <cellStyle name="Comma 25 2 3 2 2" xfId="4910" xr:uid="{90AF08C2-D433-4D1A-BEB9-57A86A316EAE}"/>
    <cellStyle name="Comma 25 2 3 2 2 2" xfId="13963" xr:uid="{F6376868-31FB-4313-9E5F-19F6851DAD83}"/>
    <cellStyle name="Comma 25 2 3 2 2 2 2" xfId="32073" xr:uid="{ECE48F9A-0F1A-424D-8E44-A1EDE0018958}"/>
    <cellStyle name="Comma 25 2 3 2 2 3" xfId="23020" xr:uid="{1C0C9971-4E83-4C0D-8516-BA95CBA09098}"/>
    <cellStyle name="Comma 25 2 3 2 3" xfId="7924" xr:uid="{F0C36186-BC01-4351-97E4-C375947AF2A5}"/>
    <cellStyle name="Comma 25 2 3 2 3 2" xfId="16977" xr:uid="{09751421-9268-467F-A296-9F7CBD57EA50}"/>
    <cellStyle name="Comma 25 2 3 2 3 2 2" xfId="35087" xr:uid="{93A826C8-4D31-4634-8E38-3E76BA095F70}"/>
    <cellStyle name="Comma 25 2 3 2 3 3" xfId="26034" xr:uid="{72E0C855-31E4-42DD-9F8D-96B86CDDC6E3}"/>
    <cellStyle name="Comma 25 2 3 2 4" xfId="10945" xr:uid="{1FEFB3C7-5C08-41D1-A6D8-432E30A51529}"/>
    <cellStyle name="Comma 25 2 3 2 4 2" xfId="29055" xr:uid="{8C9FAEB4-A938-4D0B-A033-3C87D73F4B7D}"/>
    <cellStyle name="Comma 25 2 3 2 5" xfId="20002" xr:uid="{A6AFEEE3-0A62-4E7D-91AC-70A18461A3FB}"/>
    <cellStyle name="Comma 25 2 3 3" xfId="2835" xr:uid="{E84D2442-3FB3-44A3-9520-C97078AA6FA3}"/>
    <cellStyle name="Comma 25 2 3 3 2" xfId="5914" xr:uid="{F07A8233-A2B8-44F7-B866-CD4FDF286295}"/>
    <cellStyle name="Comma 25 2 3 3 2 2" xfId="14967" xr:uid="{753E39B3-4788-42F9-B733-718A6620EF82}"/>
    <cellStyle name="Comma 25 2 3 3 2 2 2" xfId="33077" xr:uid="{65C19A87-91FE-4F33-899A-C54E2D54027F}"/>
    <cellStyle name="Comma 25 2 3 3 2 3" xfId="24024" xr:uid="{B68BDD46-6E4F-4465-AA24-FB3423FDAA2F}"/>
    <cellStyle name="Comma 25 2 3 3 3" xfId="8928" xr:uid="{D3ABFE3B-6607-4C6C-9D1A-5645E1FFC633}"/>
    <cellStyle name="Comma 25 2 3 3 3 2" xfId="17981" xr:uid="{00395555-648E-43BD-A309-7445A0A2A1EE}"/>
    <cellStyle name="Comma 25 2 3 3 3 2 2" xfId="36091" xr:uid="{516EBA2C-E076-4396-95EA-59589FC9669A}"/>
    <cellStyle name="Comma 25 2 3 3 3 3" xfId="27038" xr:uid="{90883F76-DDCB-4BFE-B519-9748B772C796}"/>
    <cellStyle name="Comma 25 2 3 3 4" xfId="11949" xr:uid="{E88CDCDC-ED14-4CCC-94F7-1E98CE5E0673}"/>
    <cellStyle name="Comma 25 2 3 3 4 2" xfId="30059" xr:uid="{9BF685E7-2D53-4CE7-8A04-0EDAB175197E}"/>
    <cellStyle name="Comma 25 2 3 3 5" xfId="21006" xr:uid="{8DEE7B8B-F8DD-465E-B679-463090A54356}"/>
    <cellStyle name="Comma 25 2 3 4" xfId="3906" xr:uid="{CAEF57F3-A119-464C-A5B9-6BCDFB7E1868}"/>
    <cellStyle name="Comma 25 2 3 4 2" xfId="12959" xr:uid="{0DA78462-B63D-475E-A4ED-8CC15FFA715B}"/>
    <cellStyle name="Comma 25 2 3 4 2 2" xfId="31069" xr:uid="{37BC91CE-C39E-4A97-9CA2-110062A6D2CF}"/>
    <cellStyle name="Comma 25 2 3 4 3" xfId="22016" xr:uid="{D1CA456A-DAD7-400C-B15E-823EB6C2BB5F}"/>
    <cellStyle name="Comma 25 2 3 5" xfId="6920" xr:uid="{6121809F-A03D-440B-AFD7-67B4B26CB026}"/>
    <cellStyle name="Comma 25 2 3 5 2" xfId="15973" xr:uid="{D11A26B4-E8B6-4F9C-A5C7-BDDD08701AF7}"/>
    <cellStyle name="Comma 25 2 3 5 2 2" xfId="34083" xr:uid="{58DFEF6C-634E-487D-AEF4-174243C05BB7}"/>
    <cellStyle name="Comma 25 2 3 5 3" xfId="25030" xr:uid="{6151462B-EC61-41A9-9163-97E1B69C8635}"/>
    <cellStyle name="Comma 25 2 3 6" xfId="9941" xr:uid="{3F10423B-0EB3-4C04-A407-167AF71AB07F}"/>
    <cellStyle name="Comma 25 2 3 6 2" xfId="28051" xr:uid="{11E7E4E1-0183-4465-A41D-96C3E863872D}"/>
    <cellStyle name="Comma 25 2 3 7" xfId="18998" xr:uid="{C147ECE3-618E-4C72-9A51-71B6AF41A8A4}"/>
    <cellStyle name="Comma 25 2 4" xfId="1568" xr:uid="{6DDC8842-86C9-4E9E-9FE5-A22AD4E420AB}"/>
    <cellStyle name="Comma 25 2 4 2" xfId="4647" xr:uid="{B59425DC-1E2C-4B62-9141-75FCF4BDA135}"/>
    <cellStyle name="Comma 25 2 4 2 2" xfId="13700" xr:uid="{4E8D22B9-0FA9-4AC2-90B9-DB6528E5FF99}"/>
    <cellStyle name="Comma 25 2 4 2 2 2" xfId="31810" xr:uid="{75C9AB0D-D619-41DE-9354-4135A7E436D6}"/>
    <cellStyle name="Comma 25 2 4 2 3" xfId="22757" xr:uid="{AE3583A1-B281-42C9-B44E-9A200AAC2B64}"/>
    <cellStyle name="Comma 25 2 4 3" xfId="7661" xr:uid="{1E945195-D67A-432A-9FC4-5AFF37F39E08}"/>
    <cellStyle name="Comma 25 2 4 3 2" xfId="16714" xr:uid="{23AD930E-51E5-49FC-8552-FDBAAE86245B}"/>
    <cellStyle name="Comma 25 2 4 3 2 2" xfId="34824" xr:uid="{C2757748-C644-4E64-95C7-1A9930693742}"/>
    <cellStyle name="Comma 25 2 4 3 3" xfId="25771" xr:uid="{6BEDFAE4-3DB1-4A92-8C41-188DFF9794FE}"/>
    <cellStyle name="Comma 25 2 4 4" xfId="10682" xr:uid="{531C3619-0751-4B2F-9403-98387408BADE}"/>
    <cellStyle name="Comma 25 2 4 4 2" xfId="28792" xr:uid="{5CCDEC1D-F7D0-4D37-A6A7-C8AD02D1A15F}"/>
    <cellStyle name="Comma 25 2 4 5" xfId="19739" xr:uid="{C65A2BC4-239D-4D24-98E9-379DDEDD4922}"/>
    <cellStyle name="Comma 25 2 5" xfId="2572" xr:uid="{2B5BEC78-B6FB-44DE-A6C4-2BDEF7B0FFBA}"/>
    <cellStyle name="Comma 25 2 5 2" xfId="5651" xr:uid="{2125931D-7567-466A-A061-A51F7E843583}"/>
    <cellStyle name="Comma 25 2 5 2 2" xfId="14704" xr:uid="{884E99B8-9237-4813-96B3-19DC3FD5681E}"/>
    <cellStyle name="Comma 25 2 5 2 2 2" xfId="32814" xr:uid="{49CA4E16-F94F-4D12-B954-16F31B46E991}"/>
    <cellStyle name="Comma 25 2 5 2 3" xfId="23761" xr:uid="{7BB587A8-49AB-4E97-914D-CBFDA03E79F7}"/>
    <cellStyle name="Comma 25 2 5 3" xfId="8665" xr:uid="{67D306E4-A928-4120-851C-931F6297C0B9}"/>
    <cellStyle name="Comma 25 2 5 3 2" xfId="17718" xr:uid="{6D9C59AE-FF4E-4C6B-8538-0EFFC6FB8868}"/>
    <cellStyle name="Comma 25 2 5 3 2 2" xfId="35828" xr:uid="{926A4895-FA29-4509-BAAD-20CB1250F742}"/>
    <cellStyle name="Comma 25 2 5 3 3" xfId="26775" xr:uid="{D7AC70B0-161E-491A-A660-1CB749BCB76B}"/>
    <cellStyle name="Comma 25 2 5 4" xfId="11686" xr:uid="{BE4430D6-9A1B-46B4-9D0E-52867FCAC71D}"/>
    <cellStyle name="Comma 25 2 5 4 2" xfId="29796" xr:uid="{2EB5F561-5576-41B0-9F5E-2B10D043DD6D}"/>
    <cellStyle name="Comma 25 2 5 5" xfId="20743" xr:uid="{D6B0B222-D5FA-4543-905B-8854F7D20B7B}"/>
    <cellStyle name="Comma 25 2 6" xfId="3642" xr:uid="{E48BBD9A-0729-48C0-970E-C82955927F9C}"/>
    <cellStyle name="Comma 25 2 6 2" xfId="12695" xr:uid="{12478F95-C849-4115-A19B-FC18350D1C80}"/>
    <cellStyle name="Comma 25 2 6 2 2" xfId="30805" xr:uid="{1C22501A-DE5D-4D3B-B46F-31A749654037}"/>
    <cellStyle name="Comma 25 2 6 3" xfId="21752" xr:uid="{374EB177-79F7-40D2-AC99-D004130E5FE1}"/>
    <cellStyle name="Comma 25 2 7" xfId="6656" xr:uid="{7BE89AEB-C6D6-4A5A-AAF9-FD2A80467F5B}"/>
    <cellStyle name="Comma 25 2 7 2" xfId="15709" xr:uid="{6CCE4AC6-889E-4615-A273-3F9894F03372}"/>
    <cellStyle name="Comma 25 2 7 2 2" xfId="33819" xr:uid="{6161B872-FE72-4CD4-AE76-B25C02318E48}"/>
    <cellStyle name="Comma 25 2 7 3" xfId="24766" xr:uid="{3E69A7C4-3947-45DA-BD9D-1D80B72E589C}"/>
    <cellStyle name="Comma 25 2 8" xfId="9676" xr:uid="{5E90CC76-69F3-456A-B2F9-F445C09130D1}"/>
    <cellStyle name="Comma 25 2 8 2" xfId="27786" xr:uid="{A7692578-FB50-4A12-9BAF-71AD3855C85D}"/>
    <cellStyle name="Comma 25 2 9" xfId="18733" xr:uid="{E9EA516A-D1AC-403D-A730-A5BEE4C3FA2A}"/>
    <cellStyle name="Comma 25 3" xfId="828" xr:uid="{56AFAE53-68FF-43C8-BAFC-A5C64BAE99E7}"/>
    <cellStyle name="Comma 25 3 2" xfId="1832" xr:uid="{0CD68D37-2E6D-4D12-8FF8-7B36391D71FE}"/>
    <cellStyle name="Comma 25 3 2 2" xfId="4911" xr:uid="{87240E96-6C5E-44EA-9228-C84F2A6FD07C}"/>
    <cellStyle name="Comma 25 3 2 2 2" xfId="13964" xr:uid="{CA743333-4227-4D4B-B09C-D353F866214C}"/>
    <cellStyle name="Comma 25 3 2 2 2 2" xfId="32074" xr:uid="{6AC5AF60-9848-4118-899B-A93A98C1797D}"/>
    <cellStyle name="Comma 25 3 2 2 3" xfId="23021" xr:uid="{0B4CC3CE-DF2A-4C04-8B5D-25EB084DABB0}"/>
    <cellStyle name="Comma 25 3 2 3" xfId="7925" xr:uid="{C523834C-4306-486E-A7CF-789956472AFA}"/>
    <cellStyle name="Comma 25 3 2 3 2" xfId="16978" xr:uid="{104F676C-81A7-423E-ABE6-DD9A91EBBD50}"/>
    <cellStyle name="Comma 25 3 2 3 2 2" xfId="35088" xr:uid="{950ADC9F-0F00-4587-AA37-0151AD6A6249}"/>
    <cellStyle name="Comma 25 3 2 3 3" xfId="26035" xr:uid="{4678D696-1A2A-480E-B9E2-97E1BB5CEB66}"/>
    <cellStyle name="Comma 25 3 2 4" xfId="10946" xr:uid="{A51EEC43-17A6-4281-8F42-0EF77D56014C}"/>
    <cellStyle name="Comma 25 3 2 4 2" xfId="29056" xr:uid="{5001CD03-E478-49EF-8D8E-E3568649D413}"/>
    <cellStyle name="Comma 25 3 2 5" xfId="20003" xr:uid="{EBC82AAE-BBC4-4A34-A158-BCC386B08223}"/>
    <cellStyle name="Comma 25 3 3" xfId="2836" xr:uid="{59EF8DDC-0AEE-48B3-B602-0F16FC3499CC}"/>
    <cellStyle name="Comma 25 3 3 2" xfId="5915" xr:uid="{872985B1-12F1-46C0-BF5A-A65AE60418AE}"/>
    <cellStyle name="Comma 25 3 3 2 2" xfId="14968" xr:uid="{3E87C646-AC9A-4A30-9566-0CF9F719E807}"/>
    <cellStyle name="Comma 25 3 3 2 2 2" xfId="33078" xr:uid="{1B3CD511-D0CF-4E0D-9772-C1D4CDAB9F4E}"/>
    <cellStyle name="Comma 25 3 3 2 3" xfId="24025" xr:uid="{E30F4960-723E-4B76-A0AE-85CF471CBF4C}"/>
    <cellStyle name="Comma 25 3 3 3" xfId="8929" xr:uid="{05073F41-824C-4411-BCEE-67DB20A89ADD}"/>
    <cellStyle name="Comma 25 3 3 3 2" xfId="17982" xr:uid="{67288120-AA29-4E54-9F6D-B5645C956514}"/>
    <cellStyle name="Comma 25 3 3 3 2 2" xfId="36092" xr:uid="{08090F55-BEF8-4BBA-A24B-AEE7ADB884E8}"/>
    <cellStyle name="Comma 25 3 3 3 3" xfId="27039" xr:uid="{86973563-F18A-423B-ABEB-219507B9F5D8}"/>
    <cellStyle name="Comma 25 3 3 4" xfId="11950" xr:uid="{B25B4730-46AE-4D58-B54D-CCE62D52586E}"/>
    <cellStyle name="Comma 25 3 3 4 2" xfId="30060" xr:uid="{CBD5F30E-1EF1-4EE0-8540-D07ACC71B589}"/>
    <cellStyle name="Comma 25 3 3 5" xfId="21007" xr:uid="{14EE8A75-D9E7-495E-8E28-750902260E15}"/>
    <cellStyle name="Comma 25 3 4" xfId="3907" xr:uid="{0B34EAFA-BC10-46F8-9F23-755F25F280F8}"/>
    <cellStyle name="Comma 25 3 4 2" xfId="12960" xr:uid="{01F0A0AD-8FF9-473F-A13E-C84933713223}"/>
    <cellStyle name="Comma 25 3 4 2 2" xfId="31070" xr:uid="{10A5BFA8-B2F1-4016-9548-D19619083705}"/>
    <cellStyle name="Comma 25 3 4 3" xfId="22017" xr:uid="{0FCDBF01-7ADB-4DA2-9319-8BFF110F7C53}"/>
    <cellStyle name="Comma 25 3 5" xfId="6921" xr:uid="{219BEA3A-6A56-4936-8B1E-FB6A0C5D4BEB}"/>
    <cellStyle name="Comma 25 3 5 2" xfId="15974" xr:uid="{FF4B3F5B-6194-458F-9793-412CA8265219}"/>
    <cellStyle name="Comma 25 3 5 2 2" xfId="34084" xr:uid="{C4C3F8C2-470A-44C4-B2C3-27BC1322531F}"/>
    <cellStyle name="Comma 25 3 5 3" xfId="25031" xr:uid="{FD74E222-93DC-4BF6-8592-D1B940E2AEAE}"/>
    <cellStyle name="Comma 25 3 6" xfId="9942" xr:uid="{943A60CF-7241-410A-9C38-CB4A8FE2F78C}"/>
    <cellStyle name="Comma 25 3 6 2" xfId="28052" xr:uid="{BDA90759-0CB5-4839-BDBD-016C3B783A03}"/>
    <cellStyle name="Comma 25 3 7" xfId="18999" xr:uid="{5C7F1510-22BE-493D-8E04-CBCFCEFD0785}"/>
    <cellStyle name="Comma 25 4" xfId="829" xr:uid="{D1BF1EAD-0590-4D1A-9E63-1ADF0440140E}"/>
    <cellStyle name="Comma 25 4 2" xfId="1833" xr:uid="{DAA34850-918E-4625-B161-E391F55C55B8}"/>
    <cellStyle name="Comma 25 4 2 2" xfId="4912" xr:uid="{D9AE496E-8CD7-49B0-8D9A-EE0379EFB715}"/>
    <cellStyle name="Comma 25 4 2 2 2" xfId="13965" xr:uid="{28A04655-0EB8-4AEF-B828-6403BD12FE18}"/>
    <cellStyle name="Comma 25 4 2 2 2 2" xfId="32075" xr:uid="{B1F97EDD-CCB7-4CB9-B10B-2DD1AAF08A87}"/>
    <cellStyle name="Comma 25 4 2 2 3" xfId="23022" xr:uid="{69B93539-4AF7-483F-8856-228F1F3153DA}"/>
    <cellStyle name="Comma 25 4 2 3" xfId="7926" xr:uid="{648E69C5-C035-49E4-A187-B95D1CF2CEFC}"/>
    <cellStyle name="Comma 25 4 2 3 2" xfId="16979" xr:uid="{1BA3EFE3-2313-4068-883B-650B8CB001AE}"/>
    <cellStyle name="Comma 25 4 2 3 2 2" xfId="35089" xr:uid="{8EC8092D-527E-414D-9889-1D6B5F4E63E0}"/>
    <cellStyle name="Comma 25 4 2 3 3" xfId="26036" xr:uid="{779BF78B-55C0-4204-A8CC-C64BB8BD5685}"/>
    <cellStyle name="Comma 25 4 2 4" xfId="10947" xr:uid="{AFF29F4A-B4B9-4EF5-97F6-AD9093241BF3}"/>
    <cellStyle name="Comma 25 4 2 4 2" xfId="29057" xr:uid="{34C4A667-50B0-4EE6-AEF2-EC6DD3961869}"/>
    <cellStyle name="Comma 25 4 2 5" xfId="20004" xr:uid="{BE76BAAB-9280-433B-AC6D-00F36CC949C9}"/>
    <cellStyle name="Comma 25 4 3" xfId="2837" xr:uid="{81D60144-7070-417A-B76D-ACED636FC996}"/>
    <cellStyle name="Comma 25 4 3 2" xfId="5916" xr:uid="{2B9781FA-303F-444B-B6F6-F3677B5E09B2}"/>
    <cellStyle name="Comma 25 4 3 2 2" xfId="14969" xr:uid="{0B9DFBD2-3E34-419B-9F4D-60424CBE79BD}"/>
    <cellStyle name="Comma 25 4 3 2 2 2" xfId="33079" xr:uid="{C53E9F28-4817-416E-AE5B-413FFB562D57}"/>
    <cellStyle name="Comma 25 4 3 2 3" xfId="24026" xr:uid="{A664D963-E1AD-4C1C-BF30-DC6DC124E934}"/>
    <cellStyle name="Comma 25 4 3 3" xfId="8930" xr:uid="{838111D0-70BD-4982-945C-2EA2A50D0E8E}"/>
    <cellStyle name="Comma 25 4 3 3 2" xfId="17983" xr:uid="{6844549F-BCDB-40FD-B10B-2F230892FEA6}"/>
    <cellStyle name="Comma 25 4 3 3 2 2" xfId="36093" xr:uid="{85CD2359-05D9-4387-8058-AB41DA21FCFF}"/>
    <cellStyle name="Comma 25 4 3 3 3" xfId="27040" xr:uid="{069C609F-DAD5-4F60-B018-E999973F3B23}"/>
    <cellStyle name="Comma 25 4 3 4" xfId="11951" xr:uid="{9DC68F6D-36D5-46EF-9516-E6DA0FC736FE}"/>
    <cellStyle name="Comma 25 4 3 4 2" xfId="30061" xr:uid="{1D9A483F-586A-4B79-A569-3F78969F9E34}"/>
    <cellStyle name="Comma 25 4 3 5" xfId="21008" xr:uid="{45157CC7-42F6-4E5F-A266-6C66D13B9B6D}"/>
    <cellStyle name="Comma 25 4 4" xfId="3908" xr:uid="{36CF6DCA-E11D-498E-B3D4-970AC2C3056F}"/>
    <cellStyle name="Comma 25 4 4 2" xfId="12961" xr:uid="{E8D281D7-B671-403D-90C8-6EC47364A2E2}"/>
    <cellStyle name="Comma 25 4 4 2 2" xfId="31071" xr:uid="{655D5458-5D7D-4256-8A3F-069EB361156C}"/>
    <cellStyle name="Comma 25 4 4 3" xfId="22018" xr:uid="{0D372207-46A8-493C-B7F1-380333612321}"/>
    <cellStyle name="Comma 25 4 5" xfId="6922" xr:uid="{0A3549B4-7C1B-4036-9355-70E5E483F7CA}"/>
    <cellStyle name="Comma 25 4 5 2" xfId="15975" xr:uid="{3289DBFD-2EAD-4D79-BE16-AD86C84891B1}"/>
    <cellStyle name="Comma 25 4 5 2 2" xfId="34085" xr:uid="{F2CDC241-DE93-4612-A591-EDBD6406E167}"/>
    <cellStyle name="Comma 25 4 5 3" xfId="25032" xr:uid="{38E3023F-09FE-4B64-8168-866EC73E07E5}"/>
    <cellStyle name="Comma 25 4 6" xfId="9943" xr:uid="{A860ACD9-E331-442A-A8B3-9AAFEDAE3C0F}"/>
    <cellStyle name="Comma 25 4 6 2" xfId="28053" xr:uid="{6B9651CB-95E7-46AB-AB54-C977CAECE2AD}"/>
    <cellStyle name="Comma 25 4 7" xfId="19000" xr:uid="{CC2A5449-1114-4123-A2F0-D1524DDFAA0A}"/>
    <cellStyle name="Comma 25 5" xfId="1397" xr:uid="{90DE98D5-7D3E-4C2E-9554-66B9D869D5E3}"/>
    <cellStyle name="Comma 25 5 2" xfId="4476" xr:uid="{C5D26B1E-0D61-4A5F-8823-3D37375F3DC6}"/>
    <cellStyle name="Comma 25 5 2 2" xfId="13529" xr:uid="{B5257029-6A40-403A-9825-74A67F45A1E5}"/>
    <cellStyle name="Comma 25 5 2 2 2" xfId="31639" xr:uid="{264CD4AB-53D1-4DAC-A364-63DACDA762AB}"/>
    <cellStyle name="Comma 25 5 2 3" xfId="22586" xr:uid="{B801BA58-2CFF-401B-B8DC-6614BA3E85D1}"/>
    <cellStyle name="Comma 25 5 3" xfId="7490" xr:uid="{AFE3DA9E-936B-4FCB-A267-F79D6DE19F71}"/>
    <cellStyle name="Comma 25 5 3 2" xfId="16543" xr:uid="{E58D5917-2E36-4062-B56B-D0166EF12A12}"/>
    <cellStyle name="Comma 25 5 3 2 2" xfId="34653" xr:uid="{2C68F892-262E-4B4D-B029-76B992F5A845}"/>
    <cellStyle name="Comma 25 5 3 3" xfId="25600" xr:uid="{D63BE515-2A1E-4318-B8CD-10446C8EAB9D}"/>
    <cellStyle name="Comma 25 5 4" xfId="10511" xr:uid="{A6132433-2788-40D2-AF03-8EB30861E043}"/>
    <cellStyle name="Comma 25 5 4 2" xfId="28621" xr:uid="{E2ED3F8D-446A-43C5-8E9C-7D60EF3FE277}"/>
    <cellStyle name="Comma 25 5 5" xfId="19568" xr:uid="{79B6BB6E-C8E2-4C9C-952A-94705A45C31A}"/>
    <cellStyle name="Comma 25 6" xfId="2401" xr:uid="{A1CFC199-73AF-4777-808C-17759F780128}"/>
    <cellStyle name="Comma 25 6 2" xfId="5480" xr:uid="{A18BAA97-D877-40E8-B9BC-8AA9E25F899E}"/>
    <cellStyle name="Comma 25 6 2 2" xfId="14533" xr:uid="{AB2BC68A-E0A5-47E1-B49F-02EBC8B677F3}"/>
    <cellStyle name="Comma 25 6 2 2 2" xfId="32643" xr:uid="{386D46AE-9BC2-4CD6-90E8-94C976671247}"/>
    <cellStyle name="Comma 25 6 2 3" xfId="23590" xr:uid="{13F1B0ED-6AD9-4C43-BB12-736EACCB74E8}"/>
    <cellStyle name="Comma 25 6 3" xfId="8494" xr:uid="{34CD75A5-B350-4BCB-AE2B-0E2856A50372}"/>
    <cellStyle name="Comma 25 6 3 2" xfId="17547" xr:uid="{9BD77C4D-36A4-47C0-81FD-0D0F84CC0C97}"/>
    <cellStyle name="Comma 25 6 3 2 2" xfId="35657" xr:uid="{C80C90C9-C79F-4C0B-946C-3B88BBAF46A3}"/>
    <cellStyle name="Comma 25 6 3 3" xfId="26604" xr:uid="{A4B76642-95C2-4D4B-8B66-D6AB031A3BFA}"/>
    <cellStyle name="Comma 25 6 4" xfId="11515" xr:uid="{747B6557-AE19-44F3-8E1A-3788F9BBA515}"/>
    <cellStyle name="Comma 25 6 4 2" xfId="29625" xr:uid="{FFFB8539-3179-4A08-8995-53B872F60042}"/>
    <cellStyle name="Comma 25 6 5" xfId="20572" xr:uid="{F1E5164B-74A6-431A-AD35-BD0DABFAE22A}"/>
    <cellStyle name="Comma 25 7" xfId="3470" xr:uid="{60326F70-A6CE-4AA6-AEC4-7636FA526AF4}"/>
    <cellStyle name="Comma 25 7 2" xfId="12523" xr:uid="{FC164161-09C0-4116-954B-4CC0A091AB9D}"/>
    <cellStyle name="Comma 25 7 2 2" xfId="30633" xr:uid="{29156D4A-3BFC-4ACF-876D-247E5372D1F5}"/>
    <cellStyle name="Comma 25 7 3" xfId="21580" xr:uid="{6EEE8B9C-BC89-41A0-A97D-E31D733B241E}"/>
    <cellStyle name="Comma 25 8" xfId="6484" xr:uid="{CC53F770-2A7F-42D8-8B05-2C7A7244C586}"/>
    <cellStyle name="Comma 25 8 2" xfId="15537" xr:uid="{DEF3442C-0944-43B0-84B5-2D9AFC44C094}"/>
    <cellStyle name="Comma 25 8 2 2" xfId="33647" xr:uid="{A9D9CDED-AABA-4E2F-8760-6D7FD7623D12}"/>
    <cellStyle name="Comma 25 8 3" xfId="24594" xr:uid="{893FD644-12B6-4078-93A6-6726BA8CA75E}"/>
    <cellStyle name="Comma 25 9" xfId="9504" xr:uid="{91E4042B-E1FF-43AD-92F0-F6A2C01874F2}"/>
    <cellStyle name="Comma 25 9 2" xfId="27614" xr:uid="{0AEA5010-7538-4956-B818-27340FFFDDF5}"/>
    <cellStyle name="Comma 26" xfId="374" xr:uid="{CBA01205-3182-44E1-9D5F-ACC781082B9E}"/>
    <cellStyle name="Comma 26 10" xfId="18563" xr:uid="{44F089CC-29AA-4000-A826-05072E818B16}"/>
    <cellStyle name="Comma 26 2" xfId="563" xr:uid="{0D2A9B9E-5B6F-4A09-AD41-4224496ECE18}"/>
    <cellStyle name="Comma 26 2 2" xfId="830" xr:uid="{67B7DB07-7ED9-4D7A-86B5-1A5DBB7D34DA}"/>
    <cellStyle name="Comma 26 2 2 2" xfId="1834" xr:uid="{41673B38-6B12-4AD1-88F6-461DE6189F35}"/>
    <cellStyle name="Comma 26 2 2 2 2" xfId="4913" xr:uid="{037D6EA1-3A9D-4AB4-8FE8-06289AEAB794}"/>
    <cellStyle name="Comma 26 2 2 2 2 2" xfId="13966" xr:uid="{E38EEE8B-5AA1-48F5-9A41-1D0185C13203}"/>
    <cellStyle name="Comma 26 2 2 2 2 2 2" xfId="32076" xr:uid="{0D2A9325-8818-411D-A5E8-ECC51ED5CF1D}"/>
    <cellStyle name="Comma 26 2 2 2 2 3" xfId="23023" xr:uid="{BE83E435-8973-45D1-9D7F-C7B06C2CB8F3}"/>
    <cellStyle name="Comma 26 2 2 2 3" xfId="7927" xr:uid="{C8543073-82C2-4D5E-9058-6882A6E131CC}"/>
    <cellStyle name="Comma 26 2 2 2 3 2" xfId="16980" xr:uid="{D3F33FA8-95DB-4711-AB9F-7DB0AEED8A97}"/>
    <cellStyle name="Comma 26 2 2 2 3 2 2" xfId="35090" xr:uid="{77C14F73-5AB8-4676-B07E-9740895482DE}"/>
    <cellStyle name="Comma 26 2 2 2 3 3" xfId="26037" xr:uid="{D7D9929D-EEF8-4407-B8D4-BE7300F6D6BA}"/>
    <cellStyle name="Comma 26 2 2 2 4" xfId="10948" xr:uid="{ACB8FCE1-BB6F-459B-B002-51FABF49CFF3}"/>
    <cellStyle name="Comma 26 2 2 2 4 2" xfId="29058" xr:uid="{B2DBBAFD-CBA1-4BA5-9AEA-84560DBDB7AA}"/>
    <cellStyle name="Comma 26 2 2 2 5" xfId="20005" xr:uid="{7F52F1AF-8150-44FC-87D2-731E1C421773}"/>
    <cellStyle name="Comma 26 2 2 3" xfId="2838" xr:uid="{05C90925-A220-4DAC-A1C5-651A9D210758}"/>
    <cellStyle name="Comma 26 2 2 3 2" xfId="5917" xr:uid="{174C2460-A592-46D9-8782-0811BEB70CED}"/>
    <cellStyle name="Comma 26 2 2 3 2 2" xfId="14970" xr:uid="{0AAA61D3-3ECA-491C-8E52-2BBC8CAFB321}"/>
    <cellStyle name="Comma 26 2 2 3 2 2 2" xfId="33080" xr:uid="{A0AB8E2A-CE37-4BA1-95F9-24D719C7CBD2}"/>
    <cellStyle name="Comma 26 2 2 3 2 3" xfId="24027" xr:uid="{23018FBE-0636-46F8-9E7D-74C6F006509E}"/>
    <cellStyle name="Comma 26 2 2 3 3" xfId="8931" xr:uid="{6A1F32FD-B52D-4623-B7AF-D881C07036E5}"/>
    <cellStyle name="Comma 26 2 2 3 3 2" xfId="17984" xr:uid="{FFC36D2D-286B-488E-8018-68AB4F644378}"/>
    <cellStyle name="Comma 26 2 2 3 3 2 2" xfId="36094" xr:uid="{DA2EC981-CB10-4350-94B7-C377440C1853}"/>
    <cellStyle name="Comma 26 2 2 3 3 3" xfId="27041" xr:uid="{D90AB4D8-6998-455C-BFC2-0A88D06D35CA}"/>
    <cellStyle name="Comma 26 2 2 3 4" xfId="11952" xr:uid="{47703E5F-EB33-4CBF-B932-0B1AFFE41CEC}"/>
    <cellStyle name="Comma 26 2 2 3 4 2" xfId="30062" xr:uid="{381B77BB-9439-4F9B-98D0-353F8E5079E5}"/>
    <cellStyle name="Comma 26 2 2 3 5" xfId="21009" xr:uid="{B46D21B3-8703-461D-8D22-B2817D3A296D}"/>
    <cellStyle name="Comma 26 2 2 4" xfId="3909" xr:uid="{C67EFC99-DF50-4E9B-A289-433F7CA782B3}"/>
    <cellStyle name="Comma 26 2 2 4 2" xfId="12962" xr:uid="{64AB8F99-A9CD-4F88-87AB-93A18765D023}"/>
    <cellStyle name="Comma 26 2 2 4 2 2" xfId="31072" xr:uid="{54335985-B4EF-4791-ABFE-244EBD7E661B}"/>
    <cellStyle name="Comma 26 2 2 4 3" xfId="22019" xr:uid="{0484E973-B50D-4F42-8739-A172DB3B2DBF}"/>
    <cellStyle name="Comma 26 2 2 5" xfId="6923" xr:uid="{A6670291-73FF-4019-9F43-A51FFF56993A}"/>
    <cellStyle name="Comma 26 2 2 5 2" xfId="15976" xr:uid="{70CB1E03-D1DB-4D38-B2DF-16C2458732D4}"/>
    <cellStyle name="Comma 26 2 2 5 2 2" xfId="34086" xr:uid="{5B3D96A4-FA0F-4C70-9E08-91841A2EB4E7}"/>
    <cellStyle name="Comma 26 2 2 5 3" xfId="25033" xr:uid="{6131301B-157F-455A-B554-DE6FDAEEE741}"/>
    <cellStyle name="Comma 26 2 2 6" xfId="9944" xr:uid="{EE388993-72D7-4B2C-8B50-5CF61816CC1D}"/>
    <cellStyle name="Comma 26 2 2 6 2" xfId="28054" xr:uid="{0B123BCC-55AB-4A74-A4B0-9D4AE23E04E6}"/>
    <cellStyle name="Comma 26 2 2 7" xfId="19001" xr:uid="{896147C0-44EC-4E68-87BD-4966F3C79F90}"/>
    <cellStyle name="Comma 26 2 3" xfId="831" xr:uid="{F40BEC79-3C7F-4794-8997-73750225E951}"/>
    <cellStyle name="Comma 26 2 3 2" xfId="1835" xr:uid="{743A687A-B8FD-4CB4-B0F9-F93E309D07E6}"/>
    <cellStyle name="Comma 26 2 3 2 2" xfId="4914" xr:uid="{9CDB15E6-7103-4174-B551-CCF71EEB46C9}"/>
    <cellStyle name="Comma 26 2 3 2 2 2" xfId="13967" xr:uid="{6377CC33-8419-4556-8789-9413B6F4319D}"/>
    <cellStyle name="Comma 26 2 3 2 2 2 2" xfId="32077" xr:uid="{75FC7440-AF96-409E-9A27-09F7BF576A71}"/>
    <cellStyle name="Comma 26 2 3 2 2 3" xfId="23024" xr:uid="{E081D05D-45FE-412A-BE4E-5E40D602635C}"/>
    <cellStyle name="Comma 26 2 3 2 3" xfId="7928" xr:uid="{2B31E17E-20BF-488E-ACC5-5FEA9CCFAF51}"/>
    <cellStyle name="Comma 26 2 3 2 3 2" xfId="16981" xr:uid="{AE4DEA08-B50C-4865-9EB7-B5DBC582BE76}"/>
    <cellStyle name="Comma 26 2 3 2 3 2 2" xfId="35091" xr:uid="{5268510F-AECD-4895-B542-2D70145DFB46}"/>
    <cellStyle name="Comma 26 2 3 2 3 3" xfId="26038" xr:uid="{4F80895E-904D-4537-BED0-A8208581D5AC}"/>
    <cellStyle name="Comma 26 2 3 2 4" xfId="10949" xr:uid="{310AABC1-4B2E-43CC-ACE0-D508B6E16479}"/>
    <cellStyle name="Comma 26 2 3 2 4 2" xfId="29059" xr:uid="{8E49679F-BF0B-458A-8C05-BA40C0033508}"/>
    <cellStyle name="Comma 26 2 3 2 5" xfId="20006" xr:uid="{B5596B94-0D00-4A74-8E4E-714B561EE340}"/>
    <cellStyle name="Comma 26 2 3 3" xfId="2839" xr:uid="{F112E440-F47F-4EB1-AA20-531FBBC75DF3}"/>
    <cellStyle name="Comma 26 2 3 3 2" xfId="5918" xr:uid="{36E0E5F7-B87C-4A66-8B8A-C6AA0D15795A}"/>
    <cellStyle name="Comma 26 2 3 3 2 2" xfId="14971" xr:uid="{10E11009-3E09-4051-8E32-FD32E2765596}"/>
    <cellStyle name="Comma 26 2 3 3 2 2 2" xfId="33081" xr:uid="{113D36FA-F718-4E79-A209-764678FF1C92}"/>
    <cellStyle name="Comma 26 2 3 3 2 3" xfId="24028" xr:uid="{EBF1FB45-D9B7-4D40-A933-973739444D78}"/>
    <cellStyle name="Comma 26 2 3 3 3" xfId="8932" xr:uid="{64E398B4-41AB-4A42-931B-4D42D9F8CB76}"/>
    <cellStyle name="Comma 26 2 3 3 3 2" xfId="17985" xr:uid="{3F5282BD-5170-4250-ADC0-E1A157E93E80}"/>
    <cellStyle name="Comma 26 2 3 3 3 2 2" xfId="36095" xr:uid="{1617C489-BC8B-44F0-AC45-19408334A30C}"/>
    <cellStyle name="Comma 26 2 3 3 3 3" xfId="27042" xr:uid="{A685FEB6-3806-4253-A66C-04FE61DB44F2}"/>
    <cellStyle name="Comma 26 2 3 3 4" xfId="11953" xr:uid="{B43E7FF0-AF7F-4C6C-866C-22873D6FF529}"/>
    <cellStyle name="Comma 26 2 3 3 4 2" xfId="30063" xr:uid="{336A213A-24CB-466F-898E-0E726DB02E2D}"/>
    <cellStyle name="Comma 26 2 3 3 5" xfId="21010" xr:uid="{65C602FF-EBAB-4440-807A-DBD5BA3E06AA}"/>
    <cellStyle name="Comma 26 2 3 4" xfId="3910" xr:uid="{8A564267-A543-44BC-9ACB-098AC7274124}"/>
    <cellStyle name="Comma 26 2 3 4 2" xfId="12963" xr:uid="{8B8A59C0-4090-4E5C-B52C-E4D0210BA946}"/>
    <cellStyle name="Comma 26 2 3 4 2 2" xfId="31073" xr:uid="{1ED25E55-7878-4420-A20C-0CFE654CAF05}"/>
    <cellStyle name="Comma 26 2 3 4 3" xfId="22020" xr:uid="{273E75E2-7A1E-47F3-8746-AE8692113296}"/>
    <cellStyle name="Comma 26 2 3 5" xfId="6924" xr:uid="{993A89E4-F94C-4597-ADDE-6D7C72E35F93}"/>
    <cellStyle name="Comma 26 2 3 5 2" xfId="15977" xr:uid="{9A8489CC-FEB5-4473-B1B2-D1EBC951568F}"/>
    <cellStyle name="Comma 26 2 3 5 2 2" xfId="34087" xr:uid="{3EDB22BE-CB66-41A7-BC2E-66C8F6144C1B}"/>
    <cellStyle name="Comma 26 2 3 5 3" xfId="25034" xr:uid="{5A8DDC4C-8E59-49E2-BCDB-64F5C12739E3}"/>
    <cellStyle name="Comma 26 2 3 6" xfId="9945" xr:uid="{0E3D1414-751D-431F-A9BD-6266A98D7056}"/>
    <cellStyle name="Comma 26 2 3 6 2" xfId="28055" xr:uid="{BAE23D7C-B3B2-4747-9773-2FE483D27A12}"/>
    <cellStyle name="Comma 26 2 3 7" xfId="19002" xr:uid="{F4CF9907-5573-477B-B6D9-0B27990EE7B3}"/>
    <cellStyle name="Comma 26 2 4" xfId="1569" xr:uid="{62FB8FD3-AF44-4316-84B3-6B8844B5E664}"/>
    <cellStyle name="Comma 26 2 4 2" xfId="4648" xr:uid="{71A2DC7C-E540-43BB-B46A-7036C7EAEB5E}"/>
    <cellStyle name="Comma 26 2 4 2 2" xfId="13701" xr:uid="{2159A612-3AB4-45D2-BD7B-FE629C522C8F}"/>
    <cellStyle name="Comma 26 2 4 2 2 2" xfId="31811" xr:uid="{C84FABFB-B614-463C-857F-E9460114B4EB}"/>
    <cellStyle name="Comma 26 2 4 2 3" xfId="22758" xr:uid="{AA498B83-7824-4620-928F-6800906CDF36}"/>
    <cellStyle name="Comma 26 2 4 3" xfId="7662" xr:uid="{DB309EE2-373F-405B-AF86-468CED56A6BE}"/>
    <cellStyle name="Comma 26 2 4 3 2" xfId="16715" xr:uid="{7FFE52FB-11A3-42A8-AB23-6354B05F9343}"/>
    <cellStyle name="Comma 26 2 4 3 2 2" xfId="34825" xr:uid="{F722C096-06B0-47D9-9310-974DBA012D80}"/>
    <cellStyle name="Comma 26 2 4 3 3" xfId="25772" xr:uid="{3E9706D2-EF26-4274-A390-56ACAC6BCD03}"/>
    <cellStyle name="Comma 26 2 4 4" xfId="10683" xr:uid="{7B182486-A26A-41E5-85C2-FF83576DD5F5}"/>
    <cellStyle name="Comma 26 2 4 4 2" xfId="28793" xr:uid="{9B017CC6-1D4A-428B-8A5A-7FC77B47D61E}"/>
    <cellStyle name="Comma 26 2 4 5" xfId="19740" xr:uid="{89A036D9-BD87-4403-939E-172FD16058FC}"/>
    <cellStyle name="Comma 26 2 5" xfId="2573" xr:uid="{3201A3CA-4FD4-472E-A3FB-65708454787D}"/>
    <cellStyle name="Comma 26 2 5 2" xfId="5652" xr:uid="{85B72D21-B570-43E5-BED5-DBF082D0F63B}"/>
    <cellStyle name="Comma 26 2 5 2 2" xfId="14705" xr:uid="{DF459F0E-69CE-4D9A-B5D8-24AF1CF05ABC}"/>
    <cellStyle name="Comma 26 2 5 2 2 2" xfId="32815" xr:uid="{78194830-83CC-42CD-AA61-45B5A7B32533}"/>
    <cellStyle name="Comma 26 2 5 2 3" xfId="23762" xr:uid="{428C2786-0318-40BB-B384-B2E5004006BD}"/>
    <cellStyle name="Comma 26 2 5 3" xfId="8666" xr:uid="{B7250BF8-A0D7-4C56-88B1-F8F923663C34}"/>
    <cellStyle name="Comma 26 2 5 3 2" xfId="17719" xr:uid="{9E3D6E0C-5CDB-4DCE-89BC-FD9BF0ED6008}"/>
    <cellStyle name="Comma 26 2 5 3 2 2" xfId="35829" xr:uid="{20974A08-D156-472D-9670-3B99BAE44712}"/>
    <cellStyle name="Comma 26 2 5 3 3" xfId="26776" xr:uid="{38533822-3634-40A1-97AC-630775C436B0}"/>
    <cellStyle name="Comma 26 2 5 4" xfId="11687" xr:uid="{ED1EA899-9B8A-4447-BCB6-EDC6C59A9F34}"/>
    <cellStyle name="Comma 26 2 5 4 2" xfId="29797" xr:uid="{EB1E3657-FF56-4B3D-B2AB-BEF259DF1874}"/>
    <cellStyle name="Comma 26 2 5 5" xfId="20744" xr:uid="{5AFB2BB8-8A56-452E-BF14-208F422354BF}"/>
    <cellStyle name="Comma 26 2 6" xfId="3644" xr:uid="{FA92ED98-4F05-4CF8-8F48-5E8581D3DD89}"/>
    <cellStyle name="Comma 26 2 6 2" xfId="12697" xr:uid="{D81990C5-0D52-48F0-8402-F4BCC8C30EF6}"/>
    <cellStyle name="Comma 26 2 6 2 2" xfId="30807" xr:uid="{1F09CBBD-B10E-4D08-922D-293AF87CFB57}"/>
    <cellStyle name="Comma 26 2 6 3" xfId="21754" xr:uid="{0B8338AB-83C3-4024-8097-5DC07339461E}"/>
    <cellStyle name="Comma 26 2 7" xfId="6658" xr:uid="{FCF7E068-0BE8-4F05-BA07-4A00393DF765}"/>
    <cellStyle name="Comma 26 2 7 2" xfId="15711" xr:uid="{8F618F77-E3E6-4BE2-A658-AEEA80B5332A}"/>
    <cellStyle name="Comma 26 2 7 2 2" xfId="33821" xr:uid="{F36F7C59-FC50-4B44-9E9D-A01DF318B227}"/>
    <cellStyle name="Comma 26 2 7 3" xfId="24768" xr:uid="{D9960A3C-26DF-4C13-80AA-84E1D779B29F}"/>
    <cellStyle name="Comma 26 2 8" xfId="9678" xr:uid="{67502781-3F5A-4C79-BB6F-38D0E9BBE0C5}"/>
    <cellStyle name="Comma 26 2 8 2" xfId="27788" xr:uid="{A7AD623B-5216-4783-9285-574E2BBFB512}"/>
    <cellStyle name="Comma 26 2 9" xfId="18735" xr:uid="{9345E44C-BA32-4BE1-9A8F-4A4CFABA88E5}"/>
    <cellStyle name="Comma 26 3" xfId="832" xr:uid="{077EC517-0510-44E5-91FE-FA6CF90BB8FC}"/>
    <cellStyle name="Comma 26 3 2" xfId="1836" xr:uid="{6C9153E5-1134-4C1E-88A7-029FE44AC2DF}"/>
    <cellStyle name="Comma 26 3 2 2" xfId="4915" xr:uid="{09432CA7-2840-41C5-AD1A-24825F21EE3C}"/>
    <cellStyle name="Comma 26 3 2 2 2" xfId="13968" xr:uid="{CBBFB687-4C39-407F-8419-5772DBAE6C3D}"/>
    <cellStyle name="Comma 26 3 2 2 2 2" xfId="32078" xr:uid="{B0A31C3C-56C1-4790-936E-3C7B3F29F620}"/>
    <cellStyle name="Comma 26 3 2 2 3" xfId="23025" xr:uid="{1C46F5D5-771E-44E0-A4E2-72038DEF025A}"/>
    <cellStyle name="Comma 26 3 2 3" xfId="7929" xr:uid="{448A5AEF-990C-4965-A3D6-88E2F66EDBAE}"/>
    <cellStyle name="Comma 26 3 2 3 2" xfId="16982" xr:uid="{D729D518-56ED-41C6-AD60-86A5E99DC8CA}"/>
    <cellStyle name="Comma 26 3 2 3 2 2" xfId="35092" xr:uid="{500A19DD-E886-417F-86EF-1E8E52CD5C11}"/>
    <cellStyle name="Comma 26 3 2 3 3" xfId="26039" xr:uid="{3B20B75D-8215-4A04-A341-26BB97792628}"/>
    <cellStyle name="Comma 26 3 2 4" xfId="10950" xr:uid="{E668B2A2-B1BB-4847-A7FD-5878F2D5367F}"/>
    <cellStyle name="Comma 26 3 2 4 2" xfId="29060" xr:uid="{BF122265-3DC1-4119-8E41-A54B7E59EBDC}"/>
    <cellStyle name="Comma 26 3 2 5" xfId="20007" xr:uid="{24386855-C4D4-413A-8055-F5808835BBB3}"/>
    <cellStyle name="Comma 26 3 3" xfId="2840" xr:uid="{C1EEDF13-6502-41D7-8868-63ED5B6FB027}"/>
    <cellStyle name="Comma 26 3 3 2" xfId="5919" xr:uid="{524B5498-B3BB-4867-94AD-FC049D851F73}"/>
    <cellStyle name="Comma 26 3 3 2 2" xfId="14972" xr:uid="{1565E998-D03B-4A9D-96C7-64FE21650934}"/>
    <cellStyle name="Comma 26 3 3 2 2 2" xfId="33082" xr:uid="{6C68E2D7-0899-40B7-8F7A-DA584E4703A9}"/>
    <cellStyle name="Comma 26 3 3 2 3" xfId="24029" xr:uid="{AA6B7F71-71C6-446E-86A4-0C6FF3574799}"/>
    <cellStyle name="Comma 26 3 3 3" xfId="8933" xr:uid="{E0E71B71-96AF-41F4-8883-C52B60FEA7F6}"/>
    <cellStyle name="Comma 26 3 3 3 2" xfId="17986" xr:uid="{AB5EDA4A-D844-49D5-8A7A-5A8B6EDDD862}"/>
    <cellStyle name="Comma 26 3 3 3 2 2" xfId="36096" xr:uid="{1C54DB12-97CF-4809-9C45-47EA34D17359}"/>
    <cellStyle name="Comma 26 3 3 3 3" xfId="27043" xr:uid="{28651C41-279A-4A27-AE1F-4F3847DD30B1}"/>
    <cellStyle name="Comma 26 3 3 4" xfId="11954" xr:uid="{20913466-05A0-4BE6-A533-292D850A093C}"/>
    <cellStyle name="Comma 26 3 3 4 2" xfId="30064" xr:uid="{E3E13C1B-213D-4D09-BD80-9903751CBDA3}"/>
    <cellStyle name="Comma 26 3 3 5" xfId="21011" xr:uid="{0B107843-658C-4339-ADBB-24BA42E96AEF}"/>
    <cellStyle name="Comma 26 3 4" xfId="3911" xr:uid="{081FECA0-4F82-48ED-BD69-829126E680A6}"/>
    <cellStyle name="Comma 26 3 4 2" xfId="12964" xr:uid="{76BF3E0D-205A-497B-81C2-1E9AA5255895}"/>
    <cellStyle name="Comma 26 3 4 2 2" xfId="31074" xr:uid="{9F5F7442-B79D-4C0E-8831-02858CA49D8E}"/>
    <cellStyle name="Comma 26 3 4 3" xfId="22021" xr:uid="{A30EDBDC-DE01-408A-A3A0-7C631BECDEE2}"/>
    <cellStyle name="Comma 26 3 5" xfId="6925" xr:uid="{5A589DE4-65D0-4A42-AD2F-94C4A052D199}"/>
    <cellStyle name="Comma 26 3 5 2" xfId="15978" xr:uid="{8123A703-9254-4228-A83E-522073E16094}"/>
    <cellStyle name="Comma 26 3 5 2 2" xfId="34088" xr:uid="{967D5377-E5CF-4507-A633-0EB8282AB344}"/>
    <cellStyle name="Comma 26 3 5 3" xfId="25035" xr:uid="{524C0792-45CC-4109-B446-B8EDEB652956}"/>
    <cellStyle name="Comma 26 3 6" xfId="9946" xr:uid="{DEE293FD-64D3-45A4-AFB9-6338B84B94EB}"/>
    <cellStyle name="Comma 26 3 6 2" xfId="28056" xr:uid="{1A8EB634-67E2-4DA7-806B-85C610904863}"/>
    <cellStyle name="Comma 26 3 7" xfId="19003" xr:uid="{34E8F1D9-B63B-4616-838C-9532E7EBA271}"/>
    <cellStyle name="Comma 26 4" xfId="833" xr:uid="{72F25018-B48D-4C40-9E87-37A62BA47ADF}"/>
    <cellStyle name="Comma 26 4 2" xfId="1837" xr:uid="{A116810A-42EA-4E1B-A618-9067FB84304A}"/>
    <cellStyle name="Comma 26 4 2 2" xfId="4916" xr:uid="{317F8B0E-8AE2-460F-8794-9DB029A2EE74}"/>
    <cellStyle name="Comma 26 4 2 2 2" xfId="13969" xr:uid="{11DE3A98-8EF2-4CFB-AE62-488C66FC41B5}"/>
    <cellStyle name="Comma 26 4 2 2 2 2" xfId="32079" xr:uid="{1D0507D9-EBE3-4CC2-8289-6C53D693F82C}"/>
    <cellStyle name="Comma 26 4 2 2 3" xfId="23026" xr:uid="{3880E305-24CE-4581-A1BB-2C5711DEBD18}"/>
    <cellStyle name="Comma 26 4 2 3" xfId="7930" xr:uid="{248B8A15-73A3-4634-B37A-306CB6710D55}"/>
    <cellStyle name="Comma 26 4 2 3 2" xfId="16983" xr:uid="{86BDCFE7-8788-4C86-B939-F3F6188B891A}"/>
    <cellStyle name="Comma 26 4 2 3 2 2" xfId="35093" xr:uid="{4B2501F4-F566-420E-8446-5BCF64070F85}"/>
    <cellStyle name="Comma 26 4 2 3 3" xfId="26040" xr:uid="{820FB769-3388-4555-86F7-996187912793}"/>
    <cellStyle name="Comma 26 4 2 4" xfId="10951" xr:uid="{250EBE17-1AB6-421C-A3D8-9FFCE296AECD}"/>
    <cellStyle name="Comma 26 4 2 4 2" xfId="29061" xr:uid="{DD533DC0-9A43-4EE0-AAE3-1639F1F166EB}"/>
    <cellStyle name="Comma 26 4 2 5" xfId="20008" xr:uid="{353DDDF6-E308-4D0A-AD5D-CAFAF0814958}"/>
    <cellStyle name="Comma 26 4 3" xfId="2841" xr:uid="{5DA2B767-C496-4311-9822-640856D038C3}"/>
    <cellStyle name="Comma 26 4 3 2" xfId="5920" xr:uid="{86C93359-4247-48DA-85E5-BD375F0B6EFD}"/>
    <cellStyle name="Comma 26 4 3 2 2" xfId="14973" xr:uid="{C7A63188-9FDA-42A6-B08F-9C8620F84E1A}"/>
    <cellStyle name="Comma 26 4 3 2 2 2" xfId="33083" xr:uid="{3B29F32A-2176-411B-99D7-E004F373C26D}"/>
    <cellStyle name="Comma 26 4 3 2 3" xfId="24030" xr:uid="{4BE0F9A3-B364-41D2-931D-01CEBC2FBBC7}"/>
    <cellStyle name="Comma 26 4 3 3" xfId="8934" xr:uid="{493CD1BC-B520-4DF8-B459-450E7525BD1E}"/>
    <cellStyle name="Comma 26 4 3 3 2" xfId="17987" xr:uid="{1BCF9B91-712D-4B00-8139-CC3C3B4ABBD9}"/>
    <cellStyle name="Comma 26 4 3 3 2 2" xfId="36097" xr:uid="{DFD13F13-FC94-4E05-8A98-FAB4779D3B37}"/>
    <cellStyle name="Comma 26 4 3 3 3" xfId="27044" xr:uid="{B7B50E4F-DE67-4F85-A9FD-84DA480423A2}"/>
    <cellStyle name="Comma 26 4 3 4" xfId="11955" xr:uid="{810F0673-AA0C-48DB-8105-B70670C9990F}"/>
    <cellStyle name="Comma 26 4 3 4 2" xfId="30065" xr:uid="{66AA614D-1B7F-4188-A7A5-A12E0C6E397C}"/>
    <cellStyle name="Comma 26 4 3 5" xfId="21012" xr:uid="{7A9ACADF-8A02-4329-AC9F-62348B8CDBDD}"/>
    <cellStyle name="Comma 26 4 4" xfId="3912" xr:uid="{27C69D9D-AE53-4D8C-A7FB-C842C24E1373}"/>
    <cellStyle name="Comma 26 4 4 2" xfId="12965" xr:uid="{4DA0FC44-D948-4806-8A91-C448EAF1F63F}"/>
    <cellStyle name="Comma 26 4 4 2 2" xfId="31075" xr:uid="{2B259EAA-4DF6-4237-9D7C-A5BC643E751F}"/>
    <cellStyle name="Comma 26 4 4 3" xfId="22022" xr:uid="{A696DCFB-ED1C-46BD-8A44-DA0E784C2A12}"/>
    <cellStyle name="Comma 26 4 5" xfId="6926" xr:uid="{489F0C05-7AD4-4AD2-B1F0-CA533CE274A1}"/>
    <cellStyle name="Comma 26 4 5 2" xfId="15979" xr:uid="{36064E41-F00B-42A8-B94F-B25654A1F19D}"/>
    <cellStyle name="Comma 26 4 5 2 2" xfId="34089" xr:uid="{DC223DB5-21D6-4354-B584-003389706F3B}"/>
    <cellStyle name="Comma 26 4 5 3" xfId="25036" xr:uid="{B3415D2E-6A44-47E5-BB8D-D38ABB8E274B}"/>
    <cellStyle name="Comma 26 4 6" xfId="9947" xr:uid="{6C7920DD-B7E2-40DB-A6DE-098B300F867F}"/>
    <cellStyle name="Comma 26 4 6 2" xfId="28057" xr:uid="{37966F9D-E490-47E7-9FCB-C4C35D4E4A0D}"/>
    <cellStyle name="Comma 26 4 7" xfId="19004" xr:uid="{47817A35-9303-4C1B-9E9B-85B59F09EF52}"/>
    <cellStyle name="Comma 26 5" xfId="1398" xr:uid="{C64D92B8-02D8-4E17-936F-47D3F659DC0A}"/>
    <cellStyle name="Comma 26 5 2" xfId="4477" xr:uid="{D0D1F982-E448-4CBB-8CDD-B7BAC7A54D13}"/>
    <cellStyle name="Comma 26 5 2 2" xfId="13530" xr:uid="{00880BF3-5768-495E-BF81-E8A9EF76D04C}"/>
    <cellStyle name="Comma 26 5 2 2 2" xfId="31640" xr:uid="{4E04C943-9B22-44F2-9997-5E4649AD621C}"/>
    <cellStyle name="Comma 26 5 2 3" xfId="22587" xr:uid="{D08A45A0-201F-4C13-AAB2-A131EA0B03E3}"/>
    <cellStyle name="Comma 26 5 3" xfId="7491" xr:uid="{1F2FC265-84BF-4710-8488-916F6E6D4E46}"/>
    <cellStyle name="Comma 26 5 3 2" xfId="16544" xr:uid="{BDB78FFA-8A91-43C4-8B1D-7A0BA805BE7D}"/>
    <cellStyle name="Comma 26 5 3 2 2" xfId="34654" xr:uid="{CB36F922-EA73-4E42-A747-CC7FC75BC941}"/>
    <cellStyle name="Comma 26 5 3 3" xfId="25601" xr:uid="{3C8BE021-D894-4970-BC96-F95C41AF14D4}"/>
    <cellStyle name="Comma 26 5 4" xfId="10512" xr:uid="{C5899A43-EC60-4616-A8BE-0A285FA4BEE4}"/>
    <cellStyle name="Comma 26 5 4 2" xfId="28622" xr:uid="{29E77B65-8A9F-4667-B145-A05885FC8C3A}"/>
    <cellStyle name="Comma 26 5 5" xfId="19569" xr:uid="{BB9D9F60-3752-4140-9AF5-6626ACC45644}"/>
    <cellStyle name="Comma 26 6" xfId="2402" xr:uid="{32F64F03-AB28-4B24-BA13-899BCC09E025}"/>
    <cellStyle name="Comma 26 6 2" xfId="5481" xr:uid="{DC534E16-7F9D-4809-842F-0BC435F9E5AD}"/>
    <cellStyle name="Comma 26 6 2 2" xfId="14534" xr:uid="{DB0212D6-A48F-4D6B-91E2-FB46AAA552E5}"/>
    <cellStyle name="Comma 26 6 2 2 2" xfId="32644" xr:uid="{EF94F20F-FDB5-43DA-A4B2-2C2CA8D16DAE}"/>
    <cellStyle name="Comma 26 6 2 3" xfId="23591" xr:uid="{4B2D3E55-FB05-4565-AE7A-4744819C4E01}"/>
    <cellStyle name="Comma 26 6 3" xfId="8495" xr:uid="{E9013B99-A544-4795-B0B9-6398F98C8DC0}"/>
    <cellStyle name="Comma 26 6 3 2" xfId="17548" xr:uid="{E379C384-1ECF-4FA9-9D1B-A5DB660AE0D1}"/>
    <cellStyle name="Comma 26 6 3 2 2" xfId="35658" xr:uid="{0D6197ED-6CC6-48D7-B746-79D70D5FCA61}"/>
    <cellStyle name="Comma 26 6 3 3" xfId="26605" xr:uid="{9DAEF77A-8E56-4478-87A7-35EA31ED8DE4}"/>
    <cellStyle name="Comma 26 6 4" xfId="11516" xr:uid="{1C980947-FE13-4006-8B3C-7883A9E58D92}"/>
    <cellStyle name="Comma 26 6 4 2" xfId="29626" xr:uid="{7AE18403-13B1-4A3A-A3D7-EFB0289B92A6}"/>
    <cellStyle name="Comma 26 6 5" xfId="20573" xr:uid="{B3C35DF5-B9B5-415F-BFE4-32BBA8B33821}"/>
    <cellStyle name="Comma 26 7" xfId="3472" xr:uid="{65152D1A-B1CC-4BDF-B4AA-F0D202378993}"/>
    <cellStyle name="Comma 26 7 2" xfId="12525" xr:uid="{660346A5-D947-4A71-92B9-3B338A7DD9C5}"/>
    <cellStyle name="Comma 26 7 2 2" xfId="30635" xr:uid="{64468DB6-4CB9-464B-8BC7-F8AEF048F7E5}"/>
    <cellStyle name="Comma 26 7 3" xfId="21582" xr:uid="{F1C445D7-F18B-4C0E-AF04-88783AF2649B}"/>
    <cellStyle name="Comma 26 8" xfId="6486" xr:uid="{1963EF60-5D9E-48BD-8330-CE2347CA8C0D}"/>
    <cellStyle name="Comma 26 8 2" xfId="15539" xr:uid="{26F8AB27-74D1-4B17-AF4E-8922A87A8AE2}"/>
    <cellStyle name="Comma 26 8 2 2" xfId="33649" xr:uid="{DDC6FC3B-AB4F-4F2A-B6D4-1209E56F3242}"/>
    <cellStyle name="Comma 26 8 3" xfId="24596" xr:uid="{95D6DC5B-36DB-4BC6-AE18-8D014DEE58A9}"/>
    <cellStyle name="Comma 26 9" xfId="9506" xr:uid="{3E85E411-A4E5-45D6-9F36-048D801E6CED}"/>
    <cellStyle name="Comma 26 9 2" xfId="27616" xr:uid="{3B5B3EBD-DDE9-431D-8EEC-FC72038DF9BD}"/>
    <cellStyle name="Comma 27" xfId="366" xr:uid="{30A8A447-A7E9-4080-963B-7F2121C4413C}"/>
    <cellStyle name="Comma 27 10" xfId="18559" xr:uid="{01C7129B-03C0-44FF-BF8E-7007A8D46B68}"/>
    <cellStyle name="Comma 27 2" xfId="559" xr:uid="{4FE34D48-232A-4892-88E3-14BFB42C9C9E}"/>
    <cellStyle name="Comma 27 2 2" xfId="834" xr:uid="{8DC882A2-C0B6-4F6F-ABD7-CFDC976AFDA5}"/>
    <cellStyle name="Comma 27 2 2 2" xfId="1838" xr:uid="{46B3AFB3-7F93-4F13-A3ED-D0B13DC72A18}"/>
    <cellStyle name="Comma 27 2 2 2 2" xfId="4917" xr:uid="{33785803-F921-4E12-ADC0-EDD00BE53E32}"/>
    <cellStyle name="Comma 27 2 2 2 2 2" xfId="13970" xr:uid="{888EC992-619D-421D-8B9A-C62364B62BB7}"/>
    <cellStyle name="Comma 27 2 2 2 2 2 2" xfId="32080" xr:uid="{C6E51E0E-6041-43DA-8EB6-958698A5D187}"/>
    <cellStyle name="Comma 27 2 2 2 2 3" xfId="23027" xr:uid="{DF7E80AC-CA28-4B76-BEF0-6AAA39DE2933}"/>
    <cellStyle name="Comma 27 2 2 2 3" xfId="7931" xr:uid="{82999365-EB54-4DEF-952C-13FA440E3EE3}"/>
    <cellStyle name="Comma 27 2 2 2 3 2" xfId="16984" xr:uid="{C0164EBF-5135-4438-9E4B-94BE92B2C6E6}"/>
    <cellStyle name="Comma 27 2 2 2 3 2 2" xfId="35094" xr:uid="{C1C603D7-1540-475C-A522-3E90A4365BA4}"/>
    <cellStyle name="Comma 27 2 2 2 3 3" xfId="26041" xr:uid="{02CE24F8-2005-4761-9891-D43F15FF8A68}"/>
    <cellStyle name="Comma 27 2 2 2 4" xfId="10952" xr:uid="{5EC4663B-491F-4471-A432-F3AC955BE7EC}"/>
    <cellStyle name="Comma 27 2 2 2 4 2" xfId="29062" xr:uid="{78473411-81A6-4D77-B94B-3465E663E094}"/>
    <cellStyle name="Comma 27 2 2 2 5" xfId="20009" xr:uid="{D31BEB35-B658-4EEA-AC4C-3E8D4FD336CF}"/>
    <cellStyle name="Comma 27 2 2 3" xfId="2842" xr:uid="{8E1CB201-19A2-4249-A712-88FBC4274BB2}"/>
    <cellStyle name="Comma 27 2 2 3 2" xfId="5921" xr:uid="{86BEABA6-09BD-40A2-9E2F-8679B17A96A5}"/>
    <cellStyle name="Comma 27 2 2 3 2 2" xfId="14974" xr:uid="{D06CC7A0-DBAB-4B96-8FC8-BC4617E507A5}"/>
    <cellStyle name="Comma 27 2 2 3 2 2 2" xfId="33084" xr:uid="{F7B9430A-FD47-47E6-890A-AFA6253D1D8F}"/>
    <cellStyle name="Comma 27 2 2 3 2 3" xfId="24031" xr:uid="{BB933BEC-0CC1-4D37-90D2-1B17B1EF2935}"/>
    <cellStyle name="Comma 27 2 2 3 3" xfId="8935" xr:uid="{34BA34A2-0AC3-42C6-B5AE-981E22EBEB6D}"/>
    <cellStyle name="Comma 27 2 2 3 3 2" xfId="17988" xr:uid="{485D7FD6-90A2-4C14-9AB6-ECAA782BBDCB}"/>
    <cellStyle name="Comma 27 2 2 3 3 2 2" xfId="36098" xr:uid="{4B0D678B-A9CC-42FA-8D53-540E96985136}"/>
    <cellStyle name="Comma 27 2 2 3 3 3" xfId="27045" xr:uid="{1B59ADB6-07D6-4FB1-AB3E-FC5775C618AD}"/>
    <cellStyle name="Comma 27 2 2 3 4" xfId="11956" xr:uid="{E7E00BC9-8823-40AE-B278-1788FF2EE156}"/>
    <cellStyle name="Comma 27 2 2 3 4 2" xfId="30066" xr:uid="{A6516004-48D3-42C8-A827-12DBF5E79366}"/>
    <cellStyle name="Comma 27 2 2 3 5" xfId="21013" xr:uid="{E4ECD115-2616-47D7-B980-C44BB960BFFF}"/>
    <cellStyle name="Comma 27 2 2 4" xfId="3913" xr:uid="{BA0BBB67-9A07-4D2C-95A3-859FF15F996C}"/>
    <cellStyle name="Comma 27 2 2 4 2" xfId="12966" xr:uid="{EDC67EF8-900D-44A8-9AB3-602134855580}"/>
    <cellStyle name="Comma 27 2 2 4 2 2" xfId="31076" xr:uid="{079AE8DD-A65C-4AB5-AA04-D1AF858D611D}"/>
    <cellStyle name="Comma 27 2 2 4 3" xfId="22023" xr:uid="{96105A2F-3FB8-4CB6-9301-80C9F5B460AF}"/>
    <cellStyle name="Comma 27 2 2 5" xfId="6927" xr:uid="{07311D75-ED51-4FBB-AAD7-3B792854AB60}"/>
    <cellStyle name="Comma 27 2 2 5 2" xfId="15980" xr:uid="{B4F5EB52-F091-4E8A-974C-BB905F227864}"/>
    <cellStyle name="Comma 27 2 2 5 2 2" xfId="34090" xr:uid="{8D6A6A14-FF8B-4AF5-80C6-5415B0E4A72A}"/>
    <cellStyle name="Comma 27 2 2 5 3" xfId="25037" xr:uid="{50CD28B2-FDAC-4A0B-9548-AF182CE709F3}"/>
    <cellStyle name="Comma 27 2 2 6" xfId="9948" xr:uid="{9F6F9BB7-4B3E-4920-A896-ED606ECD548D}"/>
    <cellStyle name="Comma 27 2 2 6 2" xfId="28058" xr:uid="{738FDB83-D804-41B0-8B10-C3CB578A337A}"/>
    <cellStyle name="Comma 27 2 2 7" xfId="19005" xr:uid="{EEA05D3B-625C-42C1-BB98-F82031E3683B}"/>
    <cellStyle name="Comma 27 2 3" xfId="835" xr:uid="{AE35AD8B-A8C0-4CD8-9985-6ACBBD27A702}"/>
    <cellStyle name="Comma 27 2 3 2" xfId="1839" xr:uid="{943F683F-C6F5-4734-8830-67163328B68B}"/>
    <cellStyle name="Comma 27 2 3 2 2" xfId="4918" xr:uid="{77A207F7-B976-405E-9C13-5858328D50F0}"/>
    <cellStyle name="Comma 27 2 3 2 2 2" xfId="13971" xr:uid="{7EA5199A-201F-4D9B-A0F3-8E9A95C41D71}"/>
    <cellStyle name="Comma 27 2 3 2 2 2 2" xfId="32081" xr:uid="{4FDCDC8D-5049-4CEA-864B-4CDBEA925ADD}"/>
    <cellStyle name="Comma 27 2 3 2 2 3" xfId="23028" xr:uid="{85F074EC-81AB-459E-8EA9-4B0F3B0201D5}"/>
    <cellStyle name="Comma 27 2 3 2 3" xfId="7932" xr:uid="{4F7470D2-15C1-4A3A-955F-7F29D8BA4DD5}"/>
    <cellStyle name="Comma 27 2 3 2 3 2" xfId="16985" xr:uid="{123A6EED-318C-41FE-B5A2-555B1191C68B}"/>
    <cellStyle name="Comma 27 2 3 2 3 2 2" xfId="35095" xr:uid="{F6287F15-29E0-4123-B696-D4E51D9413B1}"/>
    <cellStyle name="Comma 27 2 3 2 3 3" xfId="26042" xr:uid="{97678B14-756C-4DA0-87EF-5422A5B9B68B}"/>
    <cellStyle name="Comma 27 2 3 2 4" xfId="10953" xr:uid="{F138C993-53D9-4EDD-A405-74A8EBCF29FE}"/>
    <cellStyle name="Comma 27 2 3 2 4 2" xfId="29063" xr:uid="{7FC17FEC-5282-4A64-B898-C7445B1AE70E}"/>
    <cellStyle name="Comma 27 2 3 2 5" xfId="20010" xr:uid="{59E32947-1C3A-4087-858A-1A45CB2FB26E}"/>
    <cellStyle name="Comma 27 2 3 3" xfId="2843" xr:uid="{C2354D75-C76C-41B0-B3BD-E9C09CD0CECD}"/>
    <cellStyle name="Comma 27 2 3 3 2" xfId="5922" xr:uid="{2BE78CE6-0B1A-43A8-8610-1A6E47C031B6}"/>
    <cellStyle name="Comma 27 2 3 3 2 2" xfId="14975" xr:uid="{6700C459-B323-44EF-9B08-000EB3C98A60}"/>
    <cellStyle name="Comma 27 2 3 3 2 2 2" xfId="33085" xr:uid="{254B2860-B8CA-49C0-BE33-DF602BC91853}"/>
    <cellStyle name="Comma 27 2 3 3 2 3" xfId="24032" xr:uid="{0EB677C0-34B4-44D7-897B-88B5B0CD6FC1}"/>
    <cellStyle name="Comma 27 2 3 3 3" xfId="8936" xr:uid="{7E85C060-ED06-4CD7-8420-7D58BD8A201A}"/>
    <cellStyle name="Comma 27 2 3 3 3 2" xfId="17989" xr:uid="{E0C71D9A-FA8C-466E-B9A3-BA4F62D22347}"/>
    <cellStyle name="Comma 27 2 3 3 3 2 2" xfId="36099" xr:uid="{44C4824A-A14A-4CB5-95B2-C64525CE8BD2}"/>
    <cellStyle name="Comma 27 2 3 3 3 3" xfId="27046" xr:uid="{049A3F9E-04EB-4184-8893-364453BC2DC5}"/>
    <cellStyle name="Comma 27 2 3 3 4" xfId="11957" xr:uid="{D555C4A5-6815-49D7-961C-DBAB179F6F0E}"/>
    <cellStyle name="Comma 27 2 3 3 4 2" xfId="30067" xr:uid="{4C6F3DFD-920A-4653-BA16-173EE4F270D4}"/>
    <cellStyle name="Comma 27 2 3 3 5" xfId="21014" xr:uid="{F652D997-9C54-4D0B-93BA-6EA5AEC12286}"/>
    <cellStyle name="Comma 27 2 3 4" xfId="3914" xr:uid="{35F8101C-412C-4D46-8484-DD92AD4DF55C}"/>
    <cellStyle name="Comma 27 2 3 4 2" xfId="12967" xr:uid="{BEE2B25B-40D2-4E2E-9582-12E1D095644C}"/>
    <cellStyle name="Comma 27 2 3 4 2 2" xfId="31077" xr:uid="{9B990D91-C428-4458-AB6D-BE2A5FB86343}"/>
    <cellStyle name="Comma 27 2 3 4 3" xfId="22024" xr:uid="{FEE4EE0B-A670-43B0-A546-BD79692AECB6}"/>
    <cellStyle name="Comma 27 2 3 5" xfId="6928" xr:uid="{A42A24D8-0CAB-4020-BE50-6D33ECDDB970}"/>
    <cellStyle name="Comma 27 2 3 5 2" xfId="15981" xr:uid="{4E0C4CDC-D6B1-4E01-91DB-FF50F8E837C1}"/>
    <cellStyle name="Comma 27 2 3 5 2 2" xfId="34091" xr:uid="{2940616D-9908-46AD-8669-47A224AE2630}"/>
    <cellStyle name="Comma 27 2 3 5 3" xfId="25038" xr:uid="{E94B0C37-24B8-49F1-A81E-C7FEB19FDB72}"/>
    <cellStyle name="Comma 27 2 3 6" xfId="9949" xr:uid="{A0FFC280-4B45-4234-A40E-20C8AA579AFE}"/>
    <cellStyle name="Comma 27 2 3 6 2" xfId="28059" xr:uid="{432E26E4-2A2D-414D-AF85-38DF055987EF}"/>
    <cellStyle name="Comma 27 2 3 7" xfId="19006" xr:uid="{C40844A7-B47F-46D4-B8A7-8BBB5372D951}"/>
    <cellStyle name="Comma 27 2 4" xfId="1566" xr:uid="{3779B487-97ED-48B3-859C-FCF4A7C54351}"/>
    <cellStyle name="Comma 27 2 4 2" xfId="4645" xr:uid="{F8AF7805-1267-49BB-8BFD-5A87106D5068}"/>
    <cellStyle name="Comma 27 2 4 2 2" xfId="13698" xr:uid="{9AE10A25-7D68-4A81-A795-73078153A13D}"/>
    <cellStyle name="Comma 27 2 4 2 2 2" xfId="31808" xr:uid="{E9D8A500-7732-4386-8BD5-F91C0EF9AF0E}"/>
    <cellStyle name="Comma 27 2 4 2 3" xfId="22755" xr:uid="{F832A006-DA01-41A2-8CA1-685DD78483DC}"/>
    <cellStyle name="Comma 27 2 4 3" xfId="7659" xr:uid="{BEBF23EA-0522-4F2C-BF5B-32E10A238C33}"/>
    <cellStyle name="Comma 27 2 4 3 2" xfId="16712" xr:uid="{9C8FBD0F-42AE-4F7C-B5C0-F25A06092FD9}"/>
    <cellStyle name="Comma 27 2 4 3 2 2" xfId="34822" xr:uid="{D1C82413-4152-4E26-B5E4-D73140D612D6}"/>
    <cellStyle name="Comma 27 2 4 3 3" xfId="25769" xr:uid="{B0DF1766-BC63-47AD-BA8B-A1122EB75B9F}"/>
    <cellStyle name="Comma 27 2 4 4" xfId="10680" xr:uid="{DC96523B-7DE7-4CE1-BBFB-3E5BC2F08ED0}"/>
    <cellStyle name="Comma 27 2 4 4 2" xfId="28790" xr:uid="{68231D47-1E9D-402F-9A86-1CA863CD53C8}"/>
    <cellStyle name="Comma 27 2 4 5" xfId="19737" xr:uid="{28A8FDE1-3370-4E74-BCDA-E2862AC3C139}"/>
    <cellStyle name="Comma 27 2 5" xfId="2570" xr:uid="{012E8F3D-297D-4D80-A7E5-A1DEDDEFB3DC}"/>
    <cellStyle name="Comma 27 2 5 2" xfId="5649" xr:uid="{74D72E5F-3B83-441A-B4D4-FDD3C8F9757E}"/>
    <cellStyle name="Comma 27 2 5 2 2" xfId="14702" xr:uid="{9D4F280E-3653-4456-B3EA-276B00C7276F}"/>
    <cellStyle name="Comma 27 2 5 2 2 2" xfId="32812" xr:uid="{7DFB0EA3-A4AB-4002-9C67-7C2BB0F3E0C4}"/>
    <cellStyle name="Comma 27 2 5 2 3" xfId="23759" xr:uid="{86698B15-141D-48E1-99F9-870592BFB5C8}"/>
    <cellStyle name="Comma 27 2 5 3" xfId="8663" xr:uid="{C0AE0B64-5F3C-4693-A76A-9E22C4236281}"/>
    <cellStyle name="Comma 27 2 5 3 2" xfId="17716" xr:uid="{E98F3CA0-485D-4CB8-81AF-8E1B9BE8C382}"/>
    <cellStyle name="Comma 27 2 5 3 2 2" xfId="35826" xr:uid="{847F205C-79EC-4A05-944C-BE396EF212AE}"/>
    <cellStyle name="Comma 27 2 5 3 3" xfId="26773" xr:uid="{AA3C2892-3354-4BD0-9B7F-B8744F14A0C7}"/>
    <cellStyle name="Comma 27 2 5 4" xfId="11684" xr:uid="{35CBDA42-6C43-4696-9267-60439EFBF00F}"/>
    <cellStyle name="Comma 27 2 5 4 2" xfId="29794" xr:uid="{D35AF5CA-CF12-4E8B-9A76-421912A7F8B8}"/>
    <cellStyle name="Comma 27 2 5 5" xfId="20741" xr:uid="{D2590D9C-9ED3-44C8-80EA-494D3B0BE341}"/>
    <cellStyle name="Comma 27 2 6" xfId="3640" xr:uid="{AE421143-6694-4E7B-9F40-31C8CFCFED80}"/>
    <cellStyle name="Comma 27 2 6 2" xfId="12693" xr:uid="{2E84F56C-EC3E-49B2-B4C7-9A868A69E8C2}"/>
    <cellStyle name="Comma 27 2 6 2 2" xfId="30803" xr:uid="{ADDF1351-CDE7-403C-83A9-21A9F781FA63}"/>
    <cellStyle name="Comma 27 2 6 3" xfId="21750" xr:uid="{D2ED2DDD-80FB-4AB9-8443-3B393613E07A}"/>
    <cellStyle name="Comma 27 2 7" xfId="6654" xr:uid="{F50E4729-3A54-4EBD-8FDC-4ABFF7AB2FC2}"/>
    <cellStyle name="Comma 27 2 7 2" xfId="15707" xr:uid="{8365A8D4-E77C-4E0E-AC14-E0F09E8D55D3}"/>
    <cellStyle name="Comma 27 2 7 2 2" xfId="33817" xr:uid="{52C15FF7-F611-488B-A613-4F956914C105}"/>
    <cellStyle name="Comma 27 2 7 3" xfId="24764" xr:uid="{841DC5DB-4105-4ED1-849F-EC47DE46F91F}"/>
    <cellStyle name="Comma 27 2 8" xfId="9674" xr:uid="{48695FA8-E7AC-4CF3-B6E9-F11D17517D80}"/>
    <cellStyle name="Comma 27 2 8 2" xfId="27784" xr:uid="{1FE9428A-2F85-49AD-B4E6-0DB5ABC894C1}"/>
    <cellStyle name="Comma 27 2 9" xfId="18731" xr:uid="{C3EDC729-48EB-4C93-AC6E-329AC6757363}"/>
    <cellStyle name="Comma 27 3" xfId="836" xr:uid="{BF146529-927D-47F8-B752-F9708F20D3E7}"/>
    <cellStyle name="Comma 27 3 2" xfId="1840" xr:uid="{B5E4DF95-C693-4272-9932-C1335E8CDA54}"/>
    <cellStyle name="Comma 27 3 2 2" xfId="4919" xr:uid="{7C6CEEA0-1CB2-42D6-84F8-C42F21FC04B2}"/>
    <cellStyle name="Comma 27 3 2 2 2" xfId="13972" xr:uid="{E4E6E008-9095-41EF-AABF-3E68F5266DD1}"/>
    <cellStyle name="Comma 27 3 2 2 2 2" xfId="32082" xr:uid="{B54467D4-D09C-48DB-9138-10BCD444ADCE}"/>
    <cellStyle name="Comma 27 3 2 2 3" xfId="23029" xr:uid="{AAFE31D9-A5B9-4783-869C-6CDCD7AF4268}"/>
    <cellStyle name="Comma 27 3 2 3" xfId="7933" xr:uid="{DB151E76-A62E-4789-859C-D9D5F2B87E4E}"/>
    <cellStyle name="Comma 27 3 2 3 2" xfId="16986" xr:uid="{C38F1105-09D0-4E8C-8E16-4D3EE74D111C}"/>
    <cellStyle name="Comma 27 3 2 3 2 2" xfId="35096" xr:uid="{BB117A84-CA43-424E-AE57-6B7005A2DD2A}"/>
    <cellStyle name="Comma 27 3 2 3 3" xfId="26043" xr:uid="{901E5C67-AC51-4E56-B4CA-7CC43B1F71F6}"/>
    <cellStyle name="Comma 27 3 2 4" xfId="10954" xr:uid="{14FE04B6-F116-4128-A3F2-EBB172ADA4A2}"/>
    <cellStyle name="Comma 27 3 2 4 2" xfId="29064" xr:uid="{68FEB876-72D8-4550-BB74-53D78C1744A7}"/>
    <cellStyle name="Comma 27 3 2 5" xfId="20011" xr:uid="{3536F069-8009-41E0-A40E-DB0C445C76B5}"/>
    <cellStyle name="Comma 27 3 3" xfId="2844" xr:uid="{E178AB08-2131-443A-A163-08466BD08139}"/>
    <cellStyle name="Comma 27 3 3 2" xfId="5923" xr:uid="{F3A9873E-72B7-47D8-8C76-9DCA319D3DBF}"/>
    <cellStyle name="Comma 27 3 3 2 2" xfId="14976" xr:uid="{2A111977-7099-49F8-8022-6E846B91DE82}"/>
    <cellStyle name="Comma 27 3 3 2 2 2" xfId="33086" xr:uid="{1E188DA7-38F6-40B5-A9AD-4866982BF882}"/>
    <cellStyle name="Comma 27 3 3 2 3" xfId="24033" xr:uid="{5E472DDD-875D-43B3-B261-B002F15C4C68}"/>
    <cellStyle name="Comma 27 3 3 3" xfId="8937" xr:uid="{1F900C28-BD5C-4D63-8250-B4D7D1230F4D}"/>
    <cellStyle name="Comma 27 3 3 3 2" xfId="17990" xr:uid="{01903172-136C-4C16-AF0A-B3EE0794FC31}"/>
    <cellStyle name="Comma 27 3 3 3 2 2" xfId="36100" xr:uid="{46FC0DE4-AA21-417F-B5D0-54F2EA82991F}"/>
    <cellStyle name="Comma 27 3 3 3 3" xfId="27047" xr:uid="{FAEB44E0-4330-4B3C-B602-F306102A25CA}"/>
    <cellStyle name="Comma 27 3 3 4" xfId="11958" xr:uid="{4608EFF0-2BE7-4C0D-9467-A6ABD5A631B6}"/>
    <cellStyle name="Comma 27 3 3 4 2" xfId="30068" xr:uid="{0971735C-4337-4957-A422-225400446014}"/>
    <cellStyle name="Comma 27 3 3 5" xfId="21015" xr:uid="{8333D92E-D2F0-4268-8483-E4FA3F65FFAC}"/>
    <cellStyle name="Comma 27 3 4" xfId="3915" xr:uid="{61B66AF6-4DD5-4173-9590-D305A5FEE0E5}"/>
    <cellStyle name="Comma 27 3 4 2" xfId="12968" xr:uid="{EFDD62CB-7754-4723-A6DB-2E23965AF0E3}"/>
    <cellStyle name="Comma 27 3 4 2 2" xfId="31078" xr:uid="{2C0768E2-A6C7-4E4C-A31B-D6FF486E6D53}"/>
    <cellStyle name="Comma 27 3 4 3" xfId="22025" xr:uid="{20F2FD2D-535A-4ACC-B5CD-B415687CB0C8}"/>
    <cellStyle name="Comma 27 3 5" xfId="6929" xr:uid="{02DA29CE-C06F-4662-9F24-85F28121638E}"/>
    <cellStyle name="Comma 27 3 5 2" xfId="15982" xr:uid="{30F895BF-3CEF-480E-AF02-9726A709416F}"/>
    <cellStyle name="Comma 27 3 5 2 2" xfId="34092" xr:uid="{EF735B7E-452F-49E2-BD76-E7433D94A4B2}"/>
    <cellStyle name="Comma 27 3 5 3" xfId="25039" xr:uid="{E39F8E4A-4D97-4AE9-8A62-1D48668A26E8}"/>
    <cellStyle name="Comma 27 3 6" xfId="9950" xr:uid="{B635E8E8-AAAD-41C5-95D8-EB0579F2CBCB}"/>
    <cellStyle name="Comma 27 3 6 2" xfId="28060" xr:uid="{992DBA97-36A5-46BD-9550-6CD715871BAE}"/>
    <cellStyle name="Comma 27 3 7" xfId="19007" xr:uid="{067C9285-F815-4BCC-8AE7-88A7B0CDEB1C}"/>
    <cellStyle name="Comma 27 4" xfId="837" xr:uid="{7EBFAE3F-F5F7-4944-ABEF-B469ED92AEBB}"/>
    <cellStyle name="Comma 27 4 2" xfId="1841" xr:uid="{6D857183-6B21-4530-A64D-A48ADD47D7A9}"/>
    <cellStyle name="Comma 27 4 2 2" xfId="4920" xr:uid="{18E3C031-A7B5-4858-A137-64501D35B2EE}"/>
    <cellStyle name="Comma 27 4 2 2 2" xfId="13973" xr:uid="{F93BDAAD-4DC6-45E4-B806-BCB5492562C7}"/>
    <cellStyle name="Comma 27 4 2 2 2 2" xfId="32083" xr:uid="{2E1607AF-D923-4B63-A357-691923482617}"/>
    <cellStyle name="Comma 27 4 2 2 3" xfId="23030" xr:uid="{330334F0-4CF5-4945-A670-6B125D26B40C}"/>
    <cellStyle name="Comma 27 4 2 3" xfId="7934" xr:uid="{493B0F0A-4F6A-44E8-B9B5-41FBD834CB15}"/>
    <cellStyle name="Comma 27 4 2 3 2" xfId="16987" xr:uid="{57FCD90A-2BC9-4F0A-B0AC-7774749A180D}"/>
    <cellStyle name="Comma 27 4 2 3 2 2" xfId="35097" xr:uid="{C1773A23-DFAB-4227-AABB-A4700F6B29F1}"/>
    <cellStyle name="Comma 27 4 2 3 3" xfId="26044" xr:uid="{801D4156-E487-4137-9201-6D2B171E2D20}"/>
    <cellStyle name="Comma 27 4 2 4" xfId="10955" xr:uid="{6DD05876-7BFC-4085-8389-E7928DD5C95A}"/>
    <cellStyle name="Comma 27 4 2 4 2" xfId="29065" xr:uid="{99BDEBEF-336E-485B-82A1-27612A4ED4E7}"/>
    <cellStyle name="Comma 27 4 2 5" xfId="20012" xr:uid="{443B1985-676B-4A0F-A80C-9DC175CB99F6}"/>
    <cellStyle name="Comma 27 4 3" xfId="2845" xr:uid="{4FE26DED-F4E3-4C65-B127-A9906DA3FA8E}"/>
    <cellStyle name="Comma 27 4 3 2" xfId="5924" xr:uid="{D5A5C6DF-A560-4A46-9F98-98E5DC93F86D}"/>
    <cellStyle name="Comma 27 4 3 2 2" xfId="14977" xr:uid="{D3122247-E565-448B-BE42-DB80905AC122}"/>
    <cellStyle name="Comma 27 4 3 2 2 2" xfId="33087" xr:uid="{F93F1AC5-5A0A-4D28-85D1-18FE85E5F199}"/>
    <cellStyle name="Comma 27 4 3 2 3" xfId="24034" xr:uid="{EC663E87-329B-4237-9CA1-7FCF22FA258B}"/>
    <cellStyle name="Comma 27 4 3 3" xfId="8938" xr:uid="{1C5FC27B-3A4B-4F83-8217-59684428927D}"/>
    <cellStyle name="Comma 27 4 3 3 2" xfId="17991" xr:uid="{857D4AEA-F7C7-429D-9AAF-553D442C84E4}"/>
    <cellStyle name="Comma 27 4 3 3 2 2" xfId="36101" xr:uid="{B2E7F2F8-F40A-427A-AFF5-35372883F4F4}"/>
    <cellStyle name="Comma 27 4 3 3 3" xfId="27048" xr:uid="{3EE023F1-B6AB-43D7-8E00-594836402481}"/>
    <cellStyle name="Comma 27 4 3 4" xfId="11959" xr:uid="{4136D749-BD13-43F0-83B2-171330FBC367}"/>
    <cellStyle name="Comma 27 4 3 4 2" xfId="30069" xr:uid="{9C4A9B77-FD71-4335-BD90-F089F045674A}"/>
    <cellStyle name="Comma 27 4 3 5" xfId="21016" xr:uid="{856194D6-2A6D-413F-BC71-CACB3B951121}"/>
    <cellStyle name="Comma 27 4 4" xfId="3916" xr:uid="{765EECED-DB26-44C2-BB3F-CD9EEC5FAFF8}"/>
    <cellStyle name="Comma 27 4 4 2" xfId="12969" xr:uid="{1E9437E9-260B-4A33-84C0-2792311DFAE5}"/>
    <cellStyle name="Comma 27 4 4 2 2" xfId="31079" xr:uid="{A0C5F41B-EDFA-4F07-8363-30780E13ECC5}"/>
    <cellStyle name="Comma 27 4 4 3" xfId="22026" xr:uid="{7643BEFD-3394-4501-98A8-017C664D3C48}"/>
    <cellStyle name="Comma 27 4 5" xfId="6930" xr:uid="{C00FCC63-01A7-46B7-B241-4F3FAD2FC9CA}"/>
    <cellStyle name="Comma 27 4 5 2" xfId="15983" xr:uid="{0644EFD3-02C2-4614-9631-BB4235F9F7EA}"/>
    <cellStyle name="Comma 27 4 5 2 2" xfId="34093" xr:uid="{890C42D2-4BC3-4984-9B0C-036F29A8BC13}"/>
    <cellStyle name="Comma 27 4 5 3" xfId="25040" xr:uid="{7AF38807-D544-4FCB-BE99-17D2A3094B1B}"/>
    <cellStyle name="Comma 27 4 6" xfId="9951" xr:uid="{01210ED4-5FD9-4B95-90B7-97A461E13D3C}"/>
    <cellStyle name="Comma 27 4 6 2" xfId="28061" xr:uid="{82A6C819-6C23-4E97-BC52-720DACB876F9}"/>
    <cellStyle name="Comma 27 4 7" xfId="19008" xr:uid="{29724EAC-93DB-481B-8C34-B5B203D16459}"/>
    <cellStyle name="Comma 27 5" xfId="1395" xr:uid="{5937BD2B-F85F-43E5-98F7-0BB7F85875D7}"/>
    <cellStyle name="Comma 27 5 2" xfId="4474" xr:uid="{3D763972-77D4-4E30-826E-ED9F5309B446}"/>
    <cellStyle name="Comma 27 5 2 2" xfId="13527" xr:uid="{740732D6-1DE9-48C5-8B76-57EDB6C0D35C}"/>
    <cellStyle name="Comma 27 5 2 2 2" xfId="31637" xr:uid="{55EEDE13-CED9-4AFB-B359-FA1760A9FBCA}"/>
    <cellStyle name="Comma 27 5 2 3" xfId="22584" xr:uid="{040D946A-4336-4ED8-98D1-2CEC19088FAC}"/>
    <cellStyle name="Comma 27 5 3" xfId="7488" xr:uid="{CFD60D36-D578-41AA-9CE5-44046705349A}"/>
    <cellStyle name="Comma 27 5 3 2" xfId="16541" xr:uid="{2DC6EF88-F7E1-4B55-88A9-4D7904C54BA5}"/>
    <cellStyle name="Comma 27 5 3 2 2" xfId="34651" xr:uid="{293258DF-9D34-4E4D-BF90-250BD1866AFD}"/>
    <cellStyle name="Comma 27 5 3 3" xfId="25598" xr:uid="{0D7BCA90-4915-404F-B71F-3E7589833F20}"/>
    <cellStyle name="Comma 27 5 4" xfId="10509" xr:uid="{6250FED8-4C28-46BD-B5F5-693C7D8BB0F6}"/>
    <cellStyle name="Comma 27 5 4 2" xfId="28619" xr:uid="{81BD510E-E661-46B1-90EB-9DC5ED25A07E}"/>
    <cellStyle name="Comma 27 5 5" xfId="19566" xr:uid="{51CB4B87-497B-41B0-A2BA-2B5E74C3B176}"/>
    <cellStyle name="Comma 27 6" xfId="2399" xr:uid="{F7017AE0-CFC7-47F6-8642-56395AA45077}"/>
    <cellStyle name="Comma 27 6 2" xfId="5478" xr:uid="{BFEA0093-0B9F-4BBA-AF32-58B0864C61E2}"/>
    <cellStyle name="Comma 27 6 2 2" xfId="14531" xr:uid="{41144839-7DDD-4B10-B18D-74391081AC82}"/>
    <cellStyle name="Comma 27 6 2 2 2" xfId="32641" xr:uid="{BB4DCAE7-FC88-47B3-9510-B90B931F7B96}"/>
    <cellStyle name="Comma 27 6 2 3" xfId="23588" xr:uid="{5FCFF921-B5C3-4F9D-B794-C388C71D8A5A}"/>
    <cellStyle name="Comma 27 6 3" xfId="8492" xr:uid="{E849AC78-AD92-48DA-AEBC-0715E8ED339D}"/>
    <cellStyle name="Comma 27 6 3 2" xfId="17545" xr:uid="{AD489928-DEFB-4DDF-8A16-60F1EB649C17}"/>
    <cellStyle name="Comma 27 6 3 2 2" xfId="35655" xr:uid="{952B40A0-76A0-40CB-8C4B-9AD2304DCB0B}"/>
    <cellStyle name="Comma 27 6 3 3" xfId="26602" xr:uid="{FE8848BA-C5BB-4014-A142-5399177FAF1F}"/>
    <cellStyle name="Comma 27 6 4" xfId="11513" xr:uid="{DE2CEC9D-03A7-4FA7-ABE8-1A67968D9780}"/>
    <cellStyle name="Comma 27 6 4 2" xfId="29623" xr:uid="{AD175352-4604-496F-BB57-6C74D9A14603}"/>
    <cellStyle name="Comma 27 6 5" xfId="20570" xr:uid="{CAFFFB6D-3F17-4160-8F1D-B3775EA7CE0D}"/>
    <cellStyle name="Comma 27 7" xfId="3468" xr:uid="{9A758F04-79A3-4BB7-99F3-5515FDD80305}"/>
    <cellStyle name="Comma 27 7 2" xfId="12521" xr:uid="{68D3E539-78D8-475A-834B-E3C5C4D89414}"/>
    <cellStyle name="Comma 27 7 2 2" xfId="30631" xr:uid="{B951234E-8753-459C-B6F2-1A2BC4CA9CEF}"/>
    <cellStyle name="Comma 27 7 3" xfId="21578" xr:uid="{171DE2EC-A73F-4FB6-BA8A-B22BD6958AC0}"/>
    <cellStyle name="Comma 27 8" xfId="6482" xr:uid="{6C4E3144-FAEE-4B4E-A744-E4193AF6CF90}"/>
    <cellStyle name="Comma 27 8 2" xfId="15535" xr:uid="{14F53723-799C-4A83-8CA4-8F32AEB3A6E7}"/>
    <cellStyle name="Comma 27 8 2 2" xfId="33645" xr:uid="{38A6D5D7-3A93-438B-B234-FC04AB0BF6C2}"/>
    <cellStyle name="Comma 27 8 3" xfId="24592" xr:uid="{7CD6CF0F-750D-4DCA-893F-1D6741762C9A}"/>
    <cellStyle name="Comma 27 9" xfId="9502" xr:uid="{FA75BAF9-8815-4F5D-BC18-32C6BD609B51}"/>
    <cellStyle name="Comma 27 9 2" xfId="27612" xr:uid="{AD07D67A-F91F-4C36-B62F-1208F6614BD0}"/>
    <cellStyle name="Comma 28" xfId="377" xr:uid="{9674854D-C00B-4A18-99B5-E4248DABB35B}"/>
    <cellStyle name="Comma 28 10" xfId="18564" xr:uid="{DA21EA02-CEE2-4578-8E8E-F1F6E03F8871}"/>
    <cellStyle name="Comma 28 2" xfId="564" xr:uid="{16313E2A-0A16-4658-BE0C-2AE1DF366018}"/>
    <cellStyle name="Comma 28 2 2" xfId="838" xr:uid="{20E1C8E0-74B6-4CE5-8C4A-45E261FE2D49}"/>
    <cellStyle name="Comma 28 2 2 2" xfId="1842" xr:uid="{D2592082-5110-4FA0-99CF-1C3A7207B0B0}"/>
    <cellStyle name="Comma 28 2 2 2 2" xfId="4921" xr:uid="{2F44014F-186D-41A8-9B16-6D1B3BAA8138}"/>
    <cellStyle name="Comma 28 2 2 2 2 2" xfId="13974" xr:uid="{23BA8ABB-35F5-48C1-9A87-92AEBCEC7FBE}"/>
    <cellStyle name="Comma 28 2 2 2 2 2 2" xfId="32084" xr:uid="{CBB95FAC-7FCE-4837-94E3-AA3D296B1888}"/>
    <cellStyle name="Comma 28 2 2 2 2 3" xfId="23031" xr:uid="{0D1025FB-E21D-4320-ACF9-FAF0706CEFB0}"/>
    <cellStyle name="Comma 28 2 2 2 3" xfId="7935" xr:uid="{C4768118-F1E0-40EA-90D5-607662161D40}"/>
    <cellStyle name="Comma 28 2 2 2 3 2" xfId="16988" xr:uid="{643457AA-3ECF-4E0E-B67A-4E0AEED8D745}"/>
    <cellStyle name="Comma 28 2 2 2 3 2 2" xfId="35098" xr:uid="{DA3DBF6F-F931-4D8A-AEE0-60511ADA69FA}"/>
    <cellStyle name="Comma 28 2 2 2 3 3" xfId="26045" xr:uid="{61055F3E-6E88-4CFA-9690-B6AB1B66D56C}"/>
    <cellStyle name="Comma 28 2 2 2 4" xfId="10956" xr:uid="{C2700A14-E454-452B-8826-729805C8CCA9}"/>
    <cellStyle name="Comma 28 2 2 2 4 2" xfId="29066" xr:uid="{B08E6859-8AF3-422E-80B9-29F5A044D0DE}"/>
    <cellStyle name="Comma 28 2 2 2 5" xfId="20013" xr:uid="{BF26C83F-F0D1-42B5-90C4-1ED614FB9BA4}"/>
    <cellStyle name="Comma 28 2 2 3" xfId="2846" xr:uid="{12FE1948-D20B-4B8C-B6B6-13162D24FA0F}"/>
    <cellStyle name="Comma 28 2 2 3 2" xfId="5925" xr:uid="{C9976BE3-74D5-4DCB-A91A-035C7DA26FF8}"/>
    <cellStyle name="Comma 28 2 2 3 2 2" xfId="14978" xr:uid="{BB543610-E768-45C3-9E56-04C151073D3A}"/>
    <cellStyle name="Comma 28 2 2 3 2 2 2" xfId="33088" xr:uid="{B78B0AFD-8535-47FF-A3DF-69B0ABCEA020}"/>
    <cellStyle name="Comma 28 2 2 3 2 3" xfId="24035" xr:uid="{27BB8CB0-0EAD-40FE-B353-ADEE38F06120}"/>
    <cellStyle name="Comma 28 2 2 3 3" xfId="8939" xr:uid="{55EA6B68-1398-4CAF-834A-79F61988A582}"/>
    <cellStyle name="Comma 28 2 2 3 3 2" xfId="17992" xr:uid="{C5E1DCFF-B24D-47BD-B28F-C1FBF97EA4BC}"/>
    <cellStyle name="Comma 28 2 2 3 3 2 2" xfId="36102" xr:uid="{CF1CD67C-DA1E-4A5A-A73D-CB668B0CDF77}"/>
    <cellStyle name="Comma 28 2 2 3 3 3" xfId="27049" xr:uid="{1F859DFA-CE15-466F-B833-586F88510BCA}"/>
    <cellStyle name="Comma 28 2 2 3 4" xfId="11960" xr:uid="{4A69A64D-A011-4834-8AE4-5AC2421DC503}"/>
    <cellStyle name="Comma 28 2 2 3 4 2" xfId="30070" xr:uid="{B1393444-206F-4CE5-AD1E-64E32A86035D}"/>
    <cellStyle name="Comma 28 2 2 3 5" xfId="21017" xr:uid="{20B7A542-1F01-402E-B491-2EC89BA5B55B}"/>
    <cellStyle name="Comma 28 2 2 4" xfId="3917" xr:uid="{6BD5FC96-CBF4-4EC8-BFA3-77C9D47E21F5}"/>
    <cellStyle name="Comma 28 2 2 4 2" xfId="12970" xr:uid="{AF0EA077-A86D-47B5-A7F1-7A794C1B4030}"/>
    <cellStyle name="Comma 28 2 2 4 2 2" xfId="31080" xr:uid="{CAC7EEE8-5826-4107-A47A-5FC6599CA49A}"/>
    <cellStyle name="Comma 28 2 2 4 3" xfId="22027" xr:uid="{3F7B0A1F-072A-467F-95B9-3AAC94C4A1B9}"/>
    <cellStyle name="Comma 28 2 2 5" xfId="6931" xr:uid="{99789D1F-533F-4448-A577-B13D031A2454}"/>
    <cellStyle name="Comma 28 2 2 5 2" xfId="15984" xr:uid="{AA054180-C049-4E4D-94A6-4D0A01900066}"/>
    <cellStyle name="Comma 28 2 2 5 2 2" xfId="34094" xr:uid="{F2D8130B-E298-4C5F-ABF1-B987D6A9ACC3}"/>
    <cellStyle name="Comma 28 2 2 5 3" xfId="25041" xr:uid="{203F503F-124C-46E3-8AF9-486CCA13D4D5}"/>
    <cellStyle name="Comma 28 2 2 6" xfId="9952" xr:uid="{AAF620FB-3AA6-4AC8-965A-BEC93B4A2824}"/>
    <cellStyle name="Comma 28 2 2 6 2" xfId="28062" xr:uid="{7EE855FA-723F-4B83-B9E8-2685293706A7}"/>
    <cellStyle name="Comma 28 2 2 7" xfId="19009" xr:uid="{223C04B8-C86C-4B85-9BC8-9271BC7E92C5}"/>
    <cellStyle name="Comma 28 2 3" xfId="839" xr:uid="{C84A660C-9D14-43AC-B3B3-C7F3FA21BEA4}"/>
    <cellStyle name="Comma 28 2 3 2" xfId="1843" xr:uid="{A8F5C65C-EA5B-491F-807B-325058D7E2D2}"/>
    <cellStyle name="Comma 28 2 3 2 2" xfId="4922" xr:uid="{643E5268-0925-4141-BDDD-CE1E84F1F9CD}"/>
    <cellStyle name="Comma 28 2 3 2 2 2" xfId="13975" xr:uid="{DEEA624B-8E63-4F02-8A81-45B72F87C046}"/>
    <cellStyle name="Comma 28 2 3 2 2 2 2" xfId="32085" xr:uid="{B1C05975-98B8-48A5-9381-C92D028229DC}"/>
    <cellStyle name="Comma 28 2 3 2 2 3" xfId="23032" xr:uid="{8FCE25BE-CC4D-41B0-8EA7-D79C12D7440D}"/>
    <cellStyle name="Comma 28 2 3 2 3" xfId="7936" xr:uid="{B4F61D63-8BCE-4BB9-AC55-CF4F9FEE1B03}"/>
    <cellStyle name="Comma 28 2 3 2 3 2" xfId="16989" xr:uid="{1B992716-D51F-43A8-87C4-8F7381E072A2}"/>
    <cellStyle name="Comma 28 2 3 2 3 2 2" xfId="35099" xr:uid="{0FBBA840-EF34-4AFF-B25B-ACD54B89EDCD}"/>
    <cellStyle name="Comma 28 2 3 2 3 3" xfId="26046" xr:uid="{C8D26B54-19DA-435A-9569-3EE0959701F6}"/>
    <cellStyle name="Comma 28 2 3 2 4" xfId="10957" xr:uid="{74967281-CD46-4F1F-83E9-A54AC0D650EA}"/>
    <cellStyle name="Comma 28 2 3 2 4 2" xfId="29067" xr:uid="{F0DD7EC1-2007-4E2F-9F64-8D3CBFE0039A}"/>
    <cellStyle name="Comma 28 2 3 2 5" xfId="20014" xr:uid="{DB205915-E139-4490-99E4-736827015C10}"/>
    <cellStyle name="Comma 28 2 3 3" xfId="2847" xr:uid="{9A013C3A-4A09-4F3E-8CD2-73F6D0B21574}"/>
    <cellStyle name="Comma 28 2 3 3 2" xfId="5926" xr:uid="{F31D3864-0ECA-460F-A4FE-040461A0C484}"/>
    <cellStyle name="Comma 28 2 3 3 2 2" xfId="14979" xr:uid="{F731A1F1-821F-4BCF-91B3-229767EF8800}"/>
    <cellStyle name="Comma 28 2 3 3 2 2 2" xfId="33089" xr:uid="{BA4F5CB0-A95E-44D8-8BE0-63F9F71DD1C9}"/>
    <cellStyle name="Comma 28 2 3 3 2 3" xfId="24036" xr:uid="{370F8544-81EA-4F98-B569-0249F6158495}"/>
    <cellStyle name="Comma 28 2 3 3 3" xfId="8940" xr:uid="{8EE5C424-AF8E-4D93-AEFB-B751A5AD4481}"/>
    <cellStyle name="Comma 28 2 3 3 3 2" xfId="17993" xr:uid="{56C13394-AB78-4B5E-B9FD-C9A11EF98199}"/>
    <cellStyle name="Comma 28 2 3 3 3 2 2" xfId="36103" xr:uid="{E5CDC71A-12B7-4F03-A080-CBAAAB8F65AB}"/>
    <cellStyle name="Comma 28 2 3 3 3 3" xfId="27050" xr:uid="{1C2465AD-4340-4AF0-A72A-D27118396D2D}"/>
    <cellStyle name="Comma 28 2 3 3 4" xfId="11961" xr:uid="{83D87473-A567-4B85-80FB-5A315A91426C}"/>
    <cellStyle name="Comma 28 2 3 3 4 2" xfId="30071" xr:uid="{8D8CF3DB-89F8-4900-BA34-637E1C21D771}"/>
    <cellStyle name="Comma 28 2 3 3 5" xfId="21018" xr:uid="{56312453-E439-4C36-9FE5-A042563FC4BE}"/>
    <cellStyle name="Comma 28 2 3 4" xfId="3918" xr:uid="{52A31E00-2AD7-4BAF-A2AB-E29B60F5A505}"/>
    <cellStyle name="Comma 28 2 3 4 2" xfId="12971" xr:uid="{6E903CBC-8688-4F74-A8E8-0854C1454508}"/>
    <cellStyle name="Comma 28 2 3 4 2 2" xfId="31081" xr:uid="{EE6710EA-9D2C-4777-8D0D-72C3D2CDAC10}"/>
    <cellStyle name="Comma 28 2 3 4 3" xfId="22028" xr:uid="{B038F271-B215-46CF-9C72-83E288A3E1B4}"/>
    <cellStyle name="Comma 28 2 3 5" xfId="6932" xr:uid="{DF433427-2869-4E32-833E-C73864C602BB}"/>
    <cellStyle name="Comma 28 2 3 5 2" xfId="15985" xr:uid="{4CEC308F-D6BF-44F1-8F3D-D383328C7D23}"/>
    <cellStyle name="Comma 28 2 3 5 2 2" xfId="34095" xr:uid="{C70AB6E5-E0C4-49A7-B95F-7A6BBC57D319}"/>
    <cellStyle name="Comma 28 2 3 5 3" xfId="25042" xr:uid="{E06DF1A1-19FD-44B7-AB34-4FF69403D547}"/>
    <cellStyle name="Comma 28 2 3 6" xfId="9953" xr:uid="{F994ABCC-971D-4408-BA33-2AD1CDE52329}"/>
    <cellStyle name="Comma 28 2 3 6 2" xfId="28063" xr:uid="{63B55A9E-7EB8-4C84-8A4A-8A5F023AB8F1}"/>
    <cellStyle name="Comma 28 2 3 7" xfId="19010" xr:uid="{A55995EF-88A5-43C3-A52C-F63FD5D700B9}"/>
    <cellStyle name="Comma 28 2 4" xfId="1570" xr:uid="{7287B09D-29F5-4240-B465-51882A512C4F}"/>
    <cellStyle name="Comma 28 2 4 2" xfId="4649" xr:uid="{0C4F8B11-A871-46B3-8F9D-C383B8F30845}"/>
    <cellStyle name="Comma 28 2 4 2 2" xfId="13702" xr:uid="{7E2B9955-149A-4B49-ABD0-DB7F7DB250FF}"/>
    <cellStyle name="Comma 28 2 4 2 2 2" xfId="31812" xr:uid="{5FC035DC-A4AF-41A9-AEE7-4FFC8855603E}"/>
    <cellStyle name="Comma 28 2 4 2 3" xfId="22759" xr:uid="{8533E0AB-B5F8-4597-AF5A-D365D502C615}"/>
    <cellStyle name="Comma 28 2 4 3" xfId="7663" xr:uid="{FF5FA113-823A-4F6F-A92D-5C30D5FF0693}"/>
    <cellStyle name="Comma 28 2 4 3 2" xfId="16716" xr:uid="{64D5E7DD-EF93-4861-8FB5-D37890768F63}"/>
    <cellStyle name="Comma 28 2 4 3 2 2" xfId="34826" xr:uid="{48EEC47D-6D04-4E33-ADB8-FF17EE7EA04A}"/>
    <cellStyle name="Comma 28 2 4 3 3" xfId="25773" xr:uid="{A623D22D-7E15-4E2D-B15A-BF0C4F8DC51C}"/>
    <cellStyle name="Comma 28 2 4 4" xfId="10684" xr:uid="{AB657113-8DEA-4CF0-AF89-645A8DCF631F}"/>
    <cellStyle name="Comma 28 2 4 4 2" xfId="28794" xr:uid="{322C7DAA-1128-46A2-9AA7-EE15A2345DAA}"/>
    <cellStyle name="Comma 28 2 4 5" xfId="19741" xr:uid="{79523EB8-FEAF-4758-8654-2E908513F81F}"/>
    <cellStyle name="Comma 28 2 5" xfId="2574" xr:uid="{9F1A0D51-3A69-4AA2-A939-319CD0B70713}"/>
    <cellStyle name="Comma 28 2 5 2" xfId="5653" xr:uid="{0138342F-6DAB-41B0-BD16-04CDC893D7F6}"/>
    <cellStyle name="Comma 28 2 5 2 2" xfId="14706" xr:uid="{3C84A579-33CF-4533-B96A-A4AF94488F54}"/>
    <cellStyle name="Comma 28 2 5 2 2 2" xfId="32816" xr:uid="{3174B803-CAFD-420D-BE35-631C3026A0F8}"/>
    <cellStyle name="Comma 28 2 5 2 3" xfId="23763" xr:uid="{C0EF83D1-B2C4-48AF-9AD1-6A2C7E33E017}"/>
    <cellStyle name="Comma 28 2 5 3" xfId="8667" xr:uid="{C29CE9B4-88D2-476F-A279-830A47767A1B}"/>
    <cellStyle name="Comma 28 2 5 3 2" xfId="17720" xr:uid="{4517C98C-39F5-4B84-84E9-69A5CA59428F}"/>
    <cellStyle name="Comma 28 2 5 3 2 2" xfId="35830" xr:uid="{D8D30D37-932A-4543-9600-ED5D2CA85897}"/>
    <cellStyle name="Comma 28 2 5 3 3" xfId="26777" xr:uid="{FE20B041-0751-429C-A8E1-DF996F47D3B8}"/>
    <cellStyle name="Comma 28 2 5 4" xfId="11688" xr:uid="{78DBD9BF-E270-4449-B963-4C994871CE26}"/>
    <cellStyle name="Comma 28 2 5 4 2" xfId="29798" xr:uid="{FDB31973-1559-480B-AAD7-F757BBEAB725}"/>
    <cellStyle name="Comma 28 2 5 5" xfId="20745" xr:uid="{915BBDC9-9678-4FE7-A859-A3DCAEA33B90}"/>
    <cellStyle name="Comma 28 2 6" xfId="3645" xr:uid="{76A6777A-D64F-40D3-B4DA-4659A36CBCCF}"/>
    <cellStyle name="Comma 28 2 6 2" xfId="12698" xr:uid="{C49E8BE0-D143-4C5C-B3DF-C60D5A263874}"/>
    <cellStyle name="Comma 28 2 6 2 2" xfId="30808" xr:uid="{0B85DA48-BC4F-408F-B01C-F96D582AA0D9}"/>
    <cellStyle name="Comma 28 2 6 3" xfId="21755" xr:uid="{DED8E6B1-E43E-4C9B-B38C-371ECCF6DDFC}"/>
    <cellStyle name="Comma 28 2 7" xfId="6659" xr:uid="{2AFBC2D0-4C8D-49F9-A353-047FB48263ED}"/>
    <cellStyle name="Comma 28 2 7 2" xfId="15712" xr:uid="{312275BB-EEEB-466C-932A-A81663170D1D}"/>
    <cellStyle name="Comma 28 2 7 2 2" xfId="33822" xr:uid="{CFF125A5-8CDF-45CC-A255-646A233E24AC}"/>
    <cellStyle name="Comma 28 2 7 3" xfId="24769" xr:uid="{4D0F5C38-CDA9-4FE0-9C40-621E3040E46C}"/>
    <cellStyle name="Comma 28 2 8" xfId="9679" xr:uid="{916AB772-1813-48D8-854E-88C3D9C7AC26}"/>
    <cellStyle name="Comma 28 2 8 2" xfId="27789" xr:uid="{23733053-D6C9-47B1-BB0E-FCD25AD341F2}"/>
    <cellStyle name="Comma 28 2 9" xfId="18736" xr:uid="{2FC6CC12-0F11-4545-A9F0-1CFEF1608D80}"/>
    <cellStyle name="Comma 28 3" xfId="840" xr:uid="{FCBC42BA-B346-4AD2-8AE7-E32786CCE383}"/>
    <cellStyle name="Comma 28 3 2" xfId="1844" xr:uid="{5CAA0074-F051-44B5-998A-67EB4C4707D2}"/>
    <cellStyle name="Comma 28 3 2 2" xfId="4923" xr:uid="{1CF188DB-6BE1-4679-9814-8A6BF78F8C76}"/>
    <cellStyle name="Comma 28 3 2 2 2" xfId="13976" xr:uid="{4697BF96-2498-4E71-BDF0-1BB7B474DBE2}"/>
    <cellStyle name="Comma 28 3 2 2 2 2" xfId="32086" xr:uid="{3B3074EE-2E41-4918-BB0E-FB204259ED96}"/>
    <cellStyle name="Comma 28 3 2 2 3" xfId="23033" xr:uid="{84E794F6-B4F0-4EF2-8EA2-4B4230BA9B5B}"/>
    <cellStyle name="Comma 28 3 2 3" xfId="7937" xr:uid="{29D6F092-97E7-4491-9A38-60AB504CDDD6}"/>
    <cellStyle name="Comma 28 3 2 3 2" xfId="16990" xr:uid="{C509A345-6F2B-4476-95EC-D6EFADB827C1}"/>
    <cellStyle name="Comma 28 3 2 3 2 2" xfId="35100" xr:uid="{75662C8E-4EC1-4C30-9608-1CC03CFC7663}"/>
    <cellStyle name="Comma 28 3 2 3 3" xfId="26047" xr:uid="{0FCEB079-0CC2-4B82-87EE-888144318A80}"/>
    <cellStyle name="Comma 28 3 2 4" xfId="10958" xr:uid="{9B36A8E7-3C50-4E63-B9A3-C9E12128238B}"/>
    <cellStyle name="Comma 28 3 2 4 2" xfId="29068" xr:uid="{E4228518-63DD-4DE6-991F-C797D366741E}"/>
    <cellStyle name="Comma 28 3 2 5" xfId="20015" xr:uid="{5B4B8528-9C2D-46A5-A0C4-0D9987D5CDBE}"/>
    <cellStyle name="Comma 28 3 3" xfId="2848" xr:uid="{B31DFDA4-2E6B-47F1-AA76-BD927289F8F1}"/>
    <cellStyle name="Comma 28 3 3 2" xfId="5927" xr:uid="{1B3E2B12-A68E-48FB-A144-B52216239241}"/>
    <cellStyle name="Comma 28 3 3 2 2" xfId="14980" xr:uid="{25A37153-D261-4D4D-86BD-C276AC3558F3}"/>
    <cellStyle name="Comma 28 3 3 2 2 2" xfId="33090" xr:uid="{6C8D5901-9CFB-4506-967D-4B9C5A7330BC}"/>
    <cellStyle name="Comma 28 3 3 2 3" xfId="24037" xr:uid="{4710ADC6-E3B8-4860-81C5-EC7A03F8E5C1}"/>
    <cellStyle name="Comma 28 3 3 3" xfId="8941" xr:uid="{BC9E1317-6054-46CC-A0B2-ADDEDEF1C3E9}"/>
    <cellStyle name="Comma 28 3 3 3 2" xfId="17994" xr:uid="{624A65F8-04DB-4844-A9F9-936BFDAE2CCA}"/>
    <cellStyle name="Comma 28 3 3 3 2 2" xfId="36104" xr:uid="{F5ADBD8D-4CE1-432E-9A9B-CA09F20E21A9}"/>
    <cellStyle name="Comma 28 3 3 3 3" xfId="27051" xr:uid="{B3C807AB-522F-4302-AB42-476FBC670C02}"/>
    <cellStyle name="Comma 28 3 3 4" xfId="11962" xr:uid="{06529A48-EE03-4E8D-9AA8-FB802F236CFE}"/>
    <cellStyle name="Comma 28 3 3 4 2" xfId="30072" xr:uid="{73241748-2F62-460D-98F7-3F01D8CA3F6F}"/>
    <cellStyle name="Comma 28 3 3 5" xfId="21019" xr:uid="{3CFC58BB-E2E8-439F-B8AA-8F7DE07AA8E0}"/>
    <cellStyle name="Comma 28 3 4" xfId="3919" xr:uid="{261CAF13-C197-4ACE-A571-13CE85C36DA9}"/>
    <cellStyle name="Comma 28 3 4 2" xfId="12972" xr:uid="{D9BBD121-9F47-41F5-B758-862BEF015125}"/>
    <cellStyle name="Comma 28 3 4 2 2" xfId="31082" xr:uid="{A8A03573-4EA3-43C6-9493-31C9D1301A3E}"/>
    <cellStyle name="Comma 28 3 4 3" xfId="22029" xr:uid="{DB4CD5F3-3D6B-4598-BE6A-55A5D2F45BD0}"/>
    <cellStyle name="Comma 28 3 5" xfId="6933" xr:uid="{5D53AE2F-A837-4DA3-BEEC-282D2A77BCE4}"/>
    <cellStyle name="Comma 28 3 5 2" xfId="15986" xr:uid="{B707C22F-2D6B-4C1D-BFBC-ABD7E7320247}"/>
    <cellStyle name="Comma 28 3 5 2 2" xfId="34096" xr:uid="{AB12FCF8-B420-4B37-AE75-3FD08904D1CF}"/>
    <cellStyle name="Comma 28 3 5 3" xfId="25043" xr:uid="{025F9B5F-294C-457F-B4B9-B86FD3F856A8}"/>
    <cellStyle name="Comma 28 3 6" xfId="9954" xr:uid="{19BFA578-E2A6-4A46-ACAA-36E1873D93F7}"/>
    <cellStyle name="Comma 28 3 6 2" xfId="28064" xr:uid="{B01CEAC4-B3A8-4280-815B-7072F5D724FA}"/>
    <cellStyle name="Comma 28 3 7" xfId="19011" xr:uid="{85C17485-DB88-423C-AD5D-731FFDC00DD4}"/>
    <cellStyle name="Comma 28 4" xfId="841" xr:uid="{BD3E1E75-7B25-434F-8F23-AE059884C95B}"/>
    <cellStyle name="Comma 28 4 2" xfId="1845" xr:uid="{F6100233-EF33-470C-A0E7-C349CC38014A}"/>
    <cellStyle name="Comma 28 4 2 2" xfId="4924" xr:uid="{A6DB0480-8016-4062-AE2D-3F05B3B54AFB}"/>
    <cellStyle name="Comma 28 4 2 2 2" xfId="13977" xr:uid="{85792A5C-A5BE-4CBA-9C2D-A78218591BB8}"/>
    <cellStyle name="Comma 28 4 2 2 2 2" xfId="32087" xr:uid="{9B2833F5-6DEB-4E91-8C10-2346C3E7C27E}"/>
    <cellStyle name="Comma 28 4 2 2 3" xfId="23034" xr:uid="{2BB54D9C-D465-4EED-838E-0C9814FC5199}"/>
    <cellStyle name="Comma 28 4 2 3" xfId="7938" xr:uid="{4415B8F0-29E0-464A-BD9B-A542C4A8EA44}"/>
    <cellStyle name="Comma 28 4 2 3 2" xfId="16991" xr:uid="{322E4B91-0772-4CE2-A45F-7F3C489E781C}"/>
    <cellStyle name="Comma 28 4 2 3 2 2" xfId="35101" xr:uid="{6C042399-906F-4773-8BA6-83DB8CF3CCEA}"/>
    <cellStyle name="Comma 28 4 2 3 3" xfId="26048" xr:uid="{9E3F928E-0EA5-4C99-93B3-D9B2EBB8E338}"/>
    <cellStyle name="Comma 28 4 2 4" xfId="10959" xr:uid="{9A693F64-0A2A-448A-90F2-715038942367}"/>
    <cellStyle name="Comma 28 4 2 4 2" xfId="29069" xr:uid="{6BC23EC0-DAAE-47E8-9035-42CCC6ED874E}"/>
    <cellStyle name="Comma 28 4 2 5" xfId="20016" xr:uid="{0B2EDE49-E800-4EE8-A7AC-349F3B8688D0}"/>
    <cellStyle name="Comma 28 4 3" xfId="2849" xr:uid="{8C90832D-F9AB-4014-A698-2DBD35CEC9CE}"/>
    <cellStyle name="Comma 28 4 3 2" xfId="5928" xr:uid="{A6AF7FEF-4894-4BF3-8B68-5D9FB6B89142}"/>
    <cellStyle name="Comma 28 4 3 2 2" xfId="14981" xr:uid="{AA199D54-7A43-435A-81F1-F85AD3185BBF}"/>
    <cellStyle name="Comma 28 4 3 2 2 2" xfId="33091" xr:uid="{281EB9C9-03D6-4FB7-8425-55E9E1954463}"/>
    <cellStyle name="Comma 28 4 3 2 3" xfId="24038" xr:uid="{A74A82A0-69AF-4BA0-92CE-7D5203DD8B3F}"/>
    <cellStyle name="Comma 28 4 3 3" xfId="8942" xr:uid="{8B618BF4-8BA2-4920-A943-E051F9D6C822}"/>
    <cellStyle name="Comma 28 4 3 3 2" xfId="17995" xr:uid="{F6BBCA4A-4CE3-4760-BBBC-A8DBAA9C66A8}"/>
    <cellStyle name="Comma 28 4 3 3 2 2" xfId="36105" xr:uid="{ABD90AF3-884A-45EA-BE02-9E56F4CB5337}"/>
    <cellStyle name="Comma 28 4 3 3 3" xfId="27052" xr:uid="{B325DDED-7991-4B05-961B-144D1D084E8F}"/>
    <cellStyle name="Comma 28 4 3 4" xfId="11963" xr:uid="{A83FFBEB-13F7-49F8-8EF5-BEBD7D03C88D}"/>
    <cellStyle name="Comma 28 4 3 4 2" xfId="30073" xr:uid="{09D9A67C-030C-476A-95EE-2D37D61A9368}"/>
    <cellStyle name="Comma 28 4 3 5" xfId="21020" xr:uid="{18BC8B90-D5BE-4092-9C7E-6DE89983941E}"/>
    <cellStyle name="Comma 28 4 4" xfId="3920" xr:uid="{87D9733F-9356-4A84-ADAB-3B48E63FE26D}"/>
    <cellStyle name="Comma 28 4 4 2" xfId="12973" xr:uid="{6540ECC0-F4FF-4071-9641-87832E34F4CD}"/>
    <cellStyle name="Comma 28 4 4 2 2" xfId="31083" xr:uid="{DFE28C4F-13A6-4F18-9541-ACD15AC63D1A}"/>
    <cellStyle name="Comma 28 4 4 3" xfId="22030" xr:uid="{3A81147A-29E2-4AB3-9AC9-8C0265E44CC7}"/>
    <cellStyle name="Comma 28 4 5" xfId="6934" xr:uid="{6D5EAACB-0803-4D90-B2B4-0140DB1D9216}"/>
    <cellStyle name="Comma 28 4 5 2" xfId="15987" xr:uid="{1106F123-446B-48F9-AD7D-DE0406867425}"/>
    <cellStyle name="Comma 28 4 5 2 2" xfId="34097" xr:uid="{A4FB28D8-CF87-40BC-AA8D-D8856A0DD27F}"/>
    <cellStyle name="Comma 28 4 5 3" xfId="25044" xr:uid="{8CF7664A-B81B-45A2-915D-8667AF8FA157}"/>
    <cellStyle name="Comma 28 4 6" xfId="9955" xr:uid="{981B9A5E-73E1-496C-819E-0BABD86D3E77}"/>
    <cellStyle name="Comma 28 4 6 2" xfId="28065" xr:uid="{221E446B-4B5E-4694-8BCA-0F738FD59C6A}"/>
    <cellStyle name="Comma 28 4 7" xfId="19012" xr:uid="{3E297CC5-6163-40AE-977B-41CC99A3AFCC}"/>
    <cellStyle name="Comma 28 5" xfId="1399" xr:uid="{02C2116C-0CB8-4738-9B37-3C13DE393AC1}"/>
    <cellStyle name="Comma 28 5 2" xfId="4478" xr:uid="{3A34E078-17D1-4F0B-A527-B037EFA3BFDC}"/>
    <cellStyle name="Comma 28 5 2 2" xfId="13531" xr:uid="{FC1D02D5-F6EC-4D9E-8A65-47AF115459CA}"/>
    <cellStyle name="Comma 28 5 2 2 2" xfId="31641" xr:uid="{A4CF6053-7FFE-4A44-AB1E-9A9BBEB614FC}"/>
    <cellStyle name="Comma 28 5 2 3" xfId="22588" xr:uid="{E3F594B5-E596-4563-8A21-AA978E3B6229}"/>
    <cellStyle name="Comma 28 5 3" xfId="7492" xr:uid="{011ADED8-38FD-4680-BADB-4AEC5C7680BF}"/>
    <cellStyle name="Comma 28 5 3 2" xfId="16545" xr:uid="{09679071-ECED-4DBE-8F7D-BBD85305359B}"/>
    <cellStyle name="Comma 28 5 3 2 2" xfId="34655" xr:uid="{4F71B1F5-0D1E-439B-8462-9FD7F2664F85}"/>
    <cellStyle name="Comma 28 5 3 3" xfId="25602" xr:uid="{4BB7BE30-8F7A-49C2-ABBC-4CBCF2524E34}"/>
    <cellStyle name="Comma 28 5 4" xfId="10513" xr:uid="{95251312-994E-4D78-BBDA-02AE4783E278}"/>
    <cellStyle name="Comma 28 5 4 2" xfId="28623" xr:uid="{7A84F30E-1A93-465C-B1BB-8D127C3F0AD0}"/>
    <cellStyle name="Comma 28 5 5" xfId="19570" xr:uid="{6382B2C6-A85D-47D2-86FD-35EFE994922A}"/>
    <cellStyle name="Comma 28 6" xfId="2403" xr:uid="{4C8B0748-1F8A-4FE4-822A-2F02F3C78136}"/>
    <cellStyle name="Comma 28 6 2" xfId="5482" xr:uid="{DD5AE6AC-63DE-4A54-AE1A-A0DD4E56CF65}"/>
    <cellStyle name="Comma 28 6 2 2" xfId="14535" xr:uid="{35596093-AE5B-4C87-962A-8FA64D26ABF9}"/>
    <cellStyle name="Comma 28 6 2 2 2" xfId="32645" xr:uid="{DA1B643C-2F94-4781-9E53-488ED19D5F69}"/>
    <cellStyle name="Comma 28 6 2 3" xfId="23592" xr:uid="{933C0229-11C8-45FF-BF5B-A0A6AD8E4EA7}"/>
    <cellStyle name="Comma 28 6 3" xfId="8496" xr:uid="{A457913F-843E-4303-8760-B216768891C6}"/>
    <cellStyle name="Comma 28 6 3 2" xfId="17549" xr:uid="{5B705901-19C5-44B8-A41D-2EA4524C52E8}"/>
    <cellStyle name="Comma 28 6 3 2 2" xfId="35659" xr:uid="{A06B4B41-498D-4505-88C5-DF95CB3E8726}"/>
    <cellStyle name="Comma 28 6 3 3" xfId="26606" xr:uid="{0170CF3B-700F-45B4-BE78-77A48C8929C8}"/>
    <cellStyle name="Comma 28 6 4" xfId="11517" xr:uid="{EB63EB9E-0301-47F2-919D-E7546DD61753}"/>
    <cellStyle name="Comma 28 6 4 2" xfId="29627" xr:uid="{36964303-188E-456D-A5A5-FF1ED121F92E}"/>
    <cellStyle name="Comma 28 6 5" xfId="20574" xr:uid="{E012E73C-6338-4C1D-A780-788CF3D8C794}"/>
    <cellStyle name="Comma 28 7" xfId="3473" xr:uid="{8728E57F-7514-41A8-9E88-06048809826C}"/>
    <cellStyle name="Comma 28 7 2" xfId="12526" xr:uid="{70EB1F5B-1F86-4EFC-9B62-94F818FE0958}"/>
    <cellStyle name="Comma 28 7 2 2" xfId="30636" xr:uid="{310D5E58-590A-45A8-8479-90EFDFE3C401}"/>
    <cellStyle name="Comma 28 7 3" xfId="21583" xr:uid="{3BB822F8-8FC3-44BB-8CAF-1EEEE61A3681}"/>
    <cellStyle name="Comma 28 8" xfId="6487" xr:uid="{D2876785-7414-4403-9CD5-D67BC0476345}"/>
    <cellStyle name="Comma 28 8 2" xfId="15540" xr:uid="{8A74F8D3-B18D-4615-8159-4FA5858576F3}"/>
    <cellStyle name="Comma 28 8 2 2" xfId="33650" xr:uid="{2F160CD0-192C-4E8E-A003-35EB279884E2}"/>
    <cellStyle name="Comma 28 8 3" xfId="24597" xr:uid="{BC2C6B31-0859-4668-9F36-7281E89201C3}"/>
    <cellStyle name="Comma 28 9" xfId="9507" xr:uid="{86DE2E66-5FDA-423D-AEFB-3594EAA53C0F}"/>
    <cellStyle name="Comma 28 9 2" xfId="27617" xr:uid="{38068AEC-48AD-4A4E-A4BA-B1FF4F6C9528}"/>
    <cellStyle name="Comma 29" xfId="361" xr:uid="{6812CF7F-B4D5-4FB1-84B3-515DF1927BF7}"/>
    <cellStyle name="Comma 29 10" xfId="18558" xr:uid="{E8B76E10-F110-4C77-81D5-08869B5D8A01}"/>
    <cellStyle name="Comma 29 2" xfId="558" xr:uid="{2FC63CFF-C2AF-4B18-B987-2A120AE2C046}"/>
    <cellStyle name="Comma 29 2 2" xfId="842" xr:uid="{BC2CC39C-5054-4321-8C44-924522AC9A53}"/>
    <cellStyle name="Comma 29 2 2 2" xfId="1846" xr:uid="{5B49EBEC-A31A-4205-9BC1-7D24D930C610}"/>
    <cellStyle name="Comma 29 2 2 2 2" xfId="4925" xr:uid="{6101F915-0C05-4869-897D-DA80757735A5}"/>
    <cellStyle name="Comma 29 2 2 2 2 2" xfId="13978" xr:uid="{CBA02D36-A64A-4B03-85AC-047EF9922272}"/>
    <cellStyle name="Comma 29 2 2 2 2 2 2" xfId="32088" xr:uid="{9D6DE504-B46A-4A66-83F2-EE0647BDE2FD}"/>
    <cellStyle name="Comma 29 2 2 2 2 3" xfId="23035" xr:uid="{F2084E97-50A8-4CB2-8ADB-307331C334C0}"/>
    <cellStyle name="Comma 29 2 2 2 3" xfId="7939" xr:uid="{AFEF9DB1-6067-4BC3-8FE3-819E5D6437EA}"/>
    <cellStyle name="Comma 29 2 2 2 3 2" xfId="16992" xr:uid="{1789B340-BC3A-4DE5-8BCD-3C14FBE9D465}"/>
    <cellStyle name="Comma 29 2 2 2 3 2 2" xfId="35102" xr:uid="{F15BA93A-8CFC-491F-8A87-3B7C5A6A6E17}"/>
    <cellStyle name="Comma 29 2 2 2 3 3" xfId="26049" xr:uid="{143D64A5-1F89-4D19-ABE8-0EB0883EFA6D}"/>
    <cellStyle name="Comma 29 2 2 2 4" xfId="10960" xr:uid="{62C29978-F347-4135-88D9-9315142670C6}"/>
    <cellStyle name="Comma 29 2 2 2 4 2" xfId="29070" xr:uid="{FAF38E23-5F03-4EAE-AFC4-B16EB84E80E7}"/>
    <cellStyle name="Comma 29 2 2 2 5" xfId="20017" xr:uid="{E365DC35-54D1-4ADF-80BC-EE04226E9951}"/>
    <cellStyle name="Comma 29 2 2 3" xfId="2850" xr:uid="{116E39A0-8EEC-4048-92D9-B6151CC5C943}"/>
    <cellStyle name="Comma 29 2 2 3 2" xfId="5929" xr:uid="{0859DB6E-52E8-4DD6-8A8A-7C31D2A20A93}"/>
    <cellStyle name="Comma 29 2 2 3 2 2" xfId="14982" xr:uid="{BB33E354-693D-4499-94CF-969164C8FEFD}"/>
    <cellStyle name="Comma 29 2 2 3 2 2 2" xfId="33092" xr:uid="{93EBFE62-B106-4E3F-B000-08544FA77600}"/>
    <cellStyle name="Comma 29 2 2 3 2 3" xfId="24039" xr:uid="{9EB8DB02-6355-4FFE-A84C-342BEDE9D3B2}"/>
    <cellStyle name="Comma 29 2 2 3 3" xfId="8943" xr:uid="{EA0E9C2D-6449-43DA-9D92-A956DC4CD294}"/>
    <cellStyle name="Comma 29 2 2 3 3 2" xfId="17996" xr:uid="{39CDCFF7-89F1-424D-9B40-29B3CE5D1DC0}"/>
    <cellStyle name="Comma 29 2 2 3 3 2 2" xfId="36106" xr:uid="{D6E24680-BC6C-4A00-8E3A-261A07633949}"/>
    <cellStyle name="Comma 29 2 2 3 3 3" xfId="27053" xr:uid="{35BCCEF8-B0C6-40F8-8AEB-40CC5597147D}"/>
    <cellStyle name="Comma 29 2 2 3 4" xfId="11964" xr:uid="{D4722EB3-AAA5-4EE4-B397-C752C8CDCFD0}"/>
    <cellStyle name="Comma 29 2 2 3 4 2" xfId="30074" xr:uid="{8D0551BC-32D1-465E-9044-F32C0AD6FB64}"/>
    <cellStyle name="Comma 29 2 2 3 5" xfId="21021" xr:uid="{49EC81CC-78A7-42A7-8701-034543C3BBCE}"/>
    <cellStyle name="Comma 29 2 2 4" xfId="3921" xr:uid="{686A7AFD-19E9-43E8-A079-6DE3E0479AA7}"/>
    <cellStyle name="Comma 29 2 2 4 2" xfId="12974" xr:uid="{DA09C1DC-EAE4-4C3D-AC5D-47F9D37ACB53}"/>
    <cellStyle name="Comma 29 2 2 4 2 2" xfId="31084" xr:uid="{9303C7FC-60F4-4B41-8D31-FC894666E218}"/>
    <cellStyle name="Comma 29 2 2 4 3" xfId="22031" xr:uid="{2EDC52D6-724E-4927-B4A1-024DAEC4B8D9}"/>
    <cellStyle name="Comma 29 2 2 5" xfId="6935" xr:uid="{007A5F5F-40D9-4BE3-AE45-CEA0326B38E9}"/>
    <cellStyle name="Comma 29 2 2 5 2" xfId="15988" xr:uid="{8A61C96F-BF03-45DE-BA1E-314D98DEB0E5}"/>
    <cellStyle name="Comma 29 2 2 5 2 2" xfId="34098" xr:uid="{6734FE08-0B3E-454E-B645-40FA9E8B2171}"/>
    <cellStyle name="Comma 29 2 2 5 3" xfId="25045" xr:uid="{301C01A8-4004-4456-92D6-1B5AA6257900}"/>
    <cellStyle name="Comma 29 2 2 6" xfId="9956" xr:uid="{F9FBDDFA-1848-447A-A8EB-D7C9B4294475}"/>
    <cellStyle name="Comma 29 2 2 6 2" xfId="28066" xr:uid="{472F1EA6-FB78-4101-8C6E-76D21F629591}"/>
    <cellStyle name="Comma 29 2 2 7" xfId="19013" xr:uid="{8AC46ABD-FA5E-46FB-99CC-443FE8C49378}"/>
    <cellStyle name="Comma 29 2 3" xfId="843" xr:uid="{78BAE38A-00B7-41C2-BF55-40F7ED503BAE}"/>
    <cellStyle name="Comma 29 2 3 2" xfId="1847" xr:uid="{EC190D60-28DE-4D39-BDDB-96184F2C73A8}"/>
    <cellStyle name="Comma 29 2 3 2 2" xfId="4926" xr:uid="{32FF7FB6-7C83-438A-AE90-8369F8E9F1CB}"/>
    <cellStyle name="Comma 29 2 3 2 2 2" xfId="13979" xr:uid="{4E8F1E47-F21C-48E8-B8E1-75C62B8492C0}"/>
    <cellStyle name="Comma 29 2 3 2 2 2 2" xfId="32089" xr:uid="{C21EA469-0988-475B-A712-502476A87535}"/>
    <cellStyle name="Comma 29 2 3 2 2 3" xfId="23036" xr:uid="{A74807D2-7198-4017-A479-409EBB617E42}"/>
    <cellStyle name="Comma 29 2 3 2 3" xfId="7940" xr:uid="{1C6434FB-E601-4BAA-B62E-545B41BE5215}"/>
    <cellStyle name="Comma 29 2 3 2 3 2" xfId="16993" xr:uid="{9959E352-467A-4777-9EA1-E0C9B9610639}"/>
    <cellStyle name="Comma 29 2 3 2 3 2 2" xfId="35103" xr:uid="{0B90FA6F-6A97-4480-A664-2D86E82192E3}"/>
    <cellStyle name="Comma 29 2 3 2 3 3" xfId="26050" xr:uid="{CC9C788B-79BC-4606-ADB8-754D2BE9532F}"/>
    <cellStyle name="Comma 29 2 3 2 4" xfId="10961" xr:uid="{8C918FC1-F4FF-4B9A-8DA6-26274C64F73A}"/>
    <cellStyle name="Comma 29 2 3 2 4 2" xfId="29071" xr:uid="{86D2D576-32D5-46FF-9C8D-94C23F4CB7E3}"/>
    <cellStyle name="Comma 29 2 3 2 5" xfId="20018" xr:uid="{DA5006AB-CAF9-4496-9CF5-1A73D252B5D9}"/>
    <cellStyle name="Comma 29 2 3 3" xfId="2851" xr:uid="{3084075D-6686-4C1D-B801-551546FDC008}"/>
    <cellStyle name="Comma 29 2 3 3 2" xfId="5930" xr:uid="{AAFED9EA-4AAD-4D87-BB55-FD23682733E2}"/>
    <cellStyle name="Comma 29 2 3 3 2 2" xfId="14983" xr:uid="{22A31286-7D9E-4FC2-9D24-AD6A0723743B}"/>
    <cellStyle name="Comma 29 2 3 3 2 2 2" xfId="33093" xr:uid="{4A5B3B31-AB25-4660-874B-B3B89BF4A372}"/>
    <cellStyle name="Comma 29 2 3 3 2 3" xfId="24040" xr:uid="{58C3215B-2DBE-4984-8D6C-981853EBAAEB}"/>
    <cellStyle name="Comma 29 2 3 3 3" xfId="8944" xr:uid="{F1D93BB5-96F3-4938-B421-0B969B565EAA}"/>
    <cellStyle name="Comma 29 2 3 3 3 2" xfId="17997" xr:uid="{D741977A-DA4A-428E-B752-A873C1E67C02}"/>
    <cellStyle name="Comma 29 2 3 3 3 2 2" xfId="36107" xr:uid="{EE382249-C93D-4D6D-8897-F3E981E908DB}"/>
    <cellStyle name="Comma 29 2 3 3 3 3" xfId="27054" xr:uid="{432AF269-6D5A-454C-AB79-6ECE94CA8540}"/>
    <cellStyle name="Comma 29 2 3 3 4" xfId="11965" xr:uid="{42DF76A2-0CF1-447D-B0DF-1C644724AF3C}"/>
    <cellStyle name="Comma 29 2 3 3 4 2" xfId="30075" xr:uid="{EBCFCCAB-9C43-4F90-B9DA-FB4319805B0F}"/>
    <cellStyle name="Comma 29 2 3 3 5" xfId="21022" xr:uid="{40D156B8-4768-4C82-9CF0-C8A8FB802AAE}"/>
    <cellStyle name="Comma 29 2 3 4" xfId="3922" xr:uid="{8E470CAF-565B-4FC7-B0FD-9C7CFF8FAE33}"/>
    <cellStyle name="Comma 29 2 3 4 2" xfId="12975" xr:uid="{B12C3BA7-3A14-4B62-8F56-4A06BEE6DB60}"/>
    <cellStyle name="Comma 29 2 3 4 2 2" xfId="31085" xr:uid="{D3EA434F-3495-4C35-A02C-DB4893322441}"/>
    <cellStyle name="Comma 29 2 3 4 3" xfId="22032" xr:uid="{09E3CF97-FCB8-414C-9AA4-EF744C2E856E}"/>
    <cellStyle name="Comma 29 2 3 5" xfId="6936" xr:uid="{15546ACE-A0EC-4680-8398-5A3E1C4C5FD8}"/>
    <cellStyle name="Comma 29 2 3 5 2" xfId="15989" xr:uid="{1D096EDE-5E9E-4F7C-9E85-208BB315AA10}"/>
    <cellStyle name="Comma 29 2 3 5 2 2" xfId="34099" xr:uid="{B8C29B67-5600-475A-BAAA-8BD360488EC4}"/>
    <cellStyle name="Comma 29 2 3 5 3" xfId="25046" xr:uid="{2DC9C410-F9DC-4561-B315-268F70F652EB}"/>
    <cellStyle name="Comma 29 2 3 6" xfId="9957" xr:uid="{36A8C6ED-886C-46B1-8760-0502A6FC8EA0}"/>
    <cellStyle name="Comma 29 2 3 6 2" xfId="28067" xr:uid="{3E0D1C10-1347-4A82-8E07-CBE55A81F69C}"/>
    <cellStyle name="Comma 29 2 3 7" xfId="19014" xr:uid="{26914586-602D-4E5C-A133-55281519155E}"/>
    <cellStyle name="Comma 29 2 4" xfId="1565" xr:uid="{75E39831-8850-4900-8E32-4CFB3943E940}"/>
    <cellStyle name="Comma 29 2 4 2" xfId="4644" xr:uid="{B2BD68A8-364C-45C2-AFC7-E53BDC44DA69}"/>
    <cellStyle name="Comma 29 2 4 2 2" xfId="13697" xr:uid="{B057D072-EDFC-4EF0-A78A-3CB8B1E8E058}"/>
    <cellStyle name="Comma 29 2 4 2 2 2" xfId="31807" xr:uid="{5E5D0912-71B5-4401-8D2A-FD0EBBAC6910}"/>
    <cellStyle name="Comma 29 2 4 2 3" xfId="22754" xr:uid="{F1FB3BC2-1CDE-4722-8CDD-61AB573E0132}"/>
    <cellStyle name="Comma 29 2 4 3" xfId="7658" xr:uid="{148B7FE8-8F7D-46C7-BC1D-489A8E99D84C}"/>
    <cellStyle name="Comma 29 2 4 3 2" xfId="16711" xr:uid="{936E5C68-0F72-4A08-B222-814F72C2B980}"/>
    <cellStyle name="Comma 29 2 4 3 2 2" xfId="34821" xr:uid="{2F706612-8578-46A2-84CD-E979B8F2EB88}"/>
    <cellStyle name="Comma 29 2 4 3 3" xfId="25768" xr:uid="{EE080039-207F-4063-8D47-A718DA8B5508}"/>
    <cellStyle name="Comma 29 2 4 4" xfId="10679" xr:uid="{F2E86B2D-C634-4324-B90E-F41DCF7E1F88}"/>
    <cellStyle name="Comma 29 2 4 4 2" xfId="28789" xr:uid="{2CF50446-51BA-4CFF-A578-06FF19F0BFC3}"/>
    <cellStyle name="Comma 29 2 4 5" xfId="19736" xr:uid="{0CE5A1EE-51C1-44C0-A6CF-6F10FCAB5C35}"/>
    <cellStyle name="Comma 29 2 5" xfId="2569" xr:uid="{CFF9DCC4-8A61-414A-8692-AF22AB16A5D0}"/>
    <cellStyle name="Comma 29 2 5 2" xfId="5648" xr:uid="{EC013653-60F5-4317-929C-39B6C36485E7}"/>
    <cellStyle name="Comma 29 2 5 2 2" xfId="14701" xr:uid="{4E9F538D-0A65-4E86-B587-2C26DC984C87}"/>
    <cellStyle name="Comma 29 2 5 2 2 2" xfId="32811" xr:uid="{3339D4D0-BD9A-44CC-BE65-D0E279C527D2}"/>
    <cellStyle name="Comma 29 2 5 2 3" xfId="23758" xr:uid="{8B5A2DC1-CA98-44A0-BFE2-C7A9F562017B}"/>
    <cellStyle name="Comma 29 2 5 3" xfId="8662" xr:uid="{778A9AF7-851D-43C1-B088-2634D9CB306F}"/>
    <cellStyle name="Comma 29 2 5 3 2" xfId="17715" xr:uid="{138393B0-1646-433B-BB22-B5CBBE8A2211}"/>
    <cellStyle name="Comma 29 2 5 3 2 2" xfId="35825" xr:uid="{9F6BCB73-DC62-404F-98BA-1A61BC81A16C}"/>
    <cellStyle name="Comma 29 2 5 3 3" xfId="26772" xr:uid="{90472E18-4E35-46CB-AB08-94FBF244CA5D}"/>
    <cellStyle name="Comma 29 2 5 4" xfId="11683" xr:uid="{458C2C5E-FBC3-4544-9ACC-F34304C845FC}"/>
    <cellStyle name="Comma 29 2 5 4 2" xfId="29793" xr:uid="{F8E2930A-C369-4666-B2EC-4D85A8D6AD4E}"/>
    <cellStyle name="Comma 29 2 5 5" xfId="20740" xr:uid="{72B76C04-4160-4C8E-A07E-30E8F994D884}"/>
    <cellStyle name="Comma 29 2 6" xfId="3639" xr:uid="{BB67BD40-B7BE-4A44-9B7B-6C4FE9BBE92D}"/>
    <cellStyle name="Comma 29 2 6 2" xfId="12692" xr:uid="{C62372D7-3476-40B5-8CA9-E945D2719C98}"/>
    <cellStyle name="Comma 29 2 6 2 2" xfId="30802" xr:uid="{468ABB78-9169-4EFE-A261-282251083B72}"/>
    <cellStyle name="Comma 29 2 6 3" xfId="21749" xr:uid="{B50D4BF5-367B-464B-8B38-756D8EE71732}"/>
    <cellStyle name="Comma 29 2 7" xfId="6653" xr:uid="{8A138910-7BEF-463E-93CB-1C3032766ED5}"/>
    <cellStyle name="Comma 29 2 7 2" xfId="15706" xr:uid="{4ABFED82-2DBA-4BA6-8B75-2BC51BC08D70}"/>
    <cellStyle name="Comma 29 2 7 2 2" xfId="33816" xr:uid="{FF93F547-65E8-46F1-864C-17EE2D6A0067}"/>
    <cellStyle name="Comma 29 2 7 3" xfId="24763" xr:uid="{6AE4F47F-119D-4577-A20C-EEEC8095B130}"/>
    <cellStyle name="Comma 29 2 8" xfId="9673" xr:uid="{DACE5879-3CEA-449D-AA9B-1ECA3A96F05A}"/>
    <cellStyle name="Comma 29 2 8 2" xfId="27783" xr:uid="{D7ED897E-839E-4BF8-BAC6-95E8EC284CA2}"/>
    <cellStyle name="Comma 29 2 9" xfId="18730" xr:uid="{D51610F6-52AC-4B76-80D8-26D051FF7E97}"/>
    <cellStyle name="Comma 29 3" xfId="844" xr:uid="{C0374332-7BE0-4E09-BAF9-067E12933F53}"/>
    <cellStyle name="Comma 29 3 2" xfId="1848" xr:uid="{E556D5FD-CEDE-4CCD-B717-F4D4ED6374DE}"/>
    <cellStyle name="Comma 29 3 2 2" xfId="4927" xr:uid="{715D263D-E963-4C36-B26B-1DF1FE88E286}"/>
    <cellStyle name="Comma 29 3 2 2 2" xfId="13980" xr:uid="{0E9AA2FD-27A8-4309-A40C-0AF2E12DF5CA}"/>
    <cellStyle name="Comma 29 3 2 2 2 2" xfId="32090" xr:uid="{E0643C87-32B7-424C-A974-37B1CE060BAF}"/>
    <cellStyle name="Comma 29 3 2 2 3" xfId="23037" xr:uid="{A78BD5F5-8C11-47E6-A698-64610F573C32}"/>
    <cellStyle name="Comma 29 3 2 3" xfId="7941" xr:uid="{2DA8FA05-B1FE-4469-B56A-9AFC1F856E77}"/>
    <cellStyle name="Comma 29 3 2 3 2" xfId="16994" xr:uid="{17FDE0FA-17DC-4CEC-B770-4C673C6D22D6}"/>
    <cellStyle name="Comma 29 3 2 3 2 2" xfId="35104" xr:uid="{2535E64D-EDC8-4BA2-B87C-4895364A1C45}"/>
    <cellStyle name="Comma 29 3 2 3 3" xfId="26051" xr:uid="{CD45C83D-2D1A-4847-9E41-128D39BA6262}"/>
    <cellStyle name="Comma 29 3 2 4" xfId="10962" xr:uid="{F8939A78-C701-43F0-8035-8EDAEAD9153E}"/>
    <cellStyle name="Comma 29 3 2 4 2" xfId="29072" xr:uid="{301F07E5-5D3E-4E84-AA65-13583CCBE7EC}"/>
    <cellStyle name="Comma 29 3 2 5" xfId="20019" xr:uid="{F219830B-25D2-4F5F-B3E5-02F4B23E6ADF}"/>
    <cellStyle name="Comma 29 3 3" xfId="2852" xr:uid="{6F027459-80E0-45CF-870A-5B0E7A6F7237}"/>
    <cellStyle name="Comma 29 3 3 2" xfId="5931" xr:uid="{AA1FE83D-045E-470B-94A2-79AFA67FC4B5}"/>
    <cellStyle name="Comma 29 3 3 2 2" xfId="14984" xr:uid="{3E5DD8E4-ACCF-4A97-A03E-6CAAC76FB1B2}"/>
    <cellStyle name="Comma 29 3 3 2 2 2" xfId="33094" xr:uid="{29B5327D-7418-4720-9B33-924599CD50FE}"/>
    <cellStyle name="Comma 29 3 3 2 3" xfId="24041" xr:uid="{D72788D7-538D-4140-A6BE-8B8C2FF37FC2}"/>
    <cellStyle name="Comma 29 3 3 3" xfId="8945" xr:uid="{9E05A65B-6453-4E2D-874B-C9EEB8BE15D9}"/>
    <cellStyle name="Comma 29 3 3 3 2" xfId="17998" xr:uid="{58D48B39-57B7-4757-BCF9-F3DC30A4F8B6}"/>
    <cellStyle name="Comma 29 3 3 3 2 2" xfId="36108" xr:uid="{AE86C38E-1262-4840-A0C0-CCCD74DD2ED4}"/>
    <cellStyle name="Comma 29 3 3 3 3" xfId="27055" xr:uid="{DA86A81D-1CAA-4619-8013-A267A8AD40D9}"/>
    <cellStyle name="Comma 29 3 3 4" xfId="11966" xr:uid="{A4CA14EF-2B23-40EC-A9ED-FE2AE53CA9CE}"/>
    <cellStyle name="Comma 29 3 3 4 2" xfId="30076" xr:uid="{ABD6D7D8-54DC-44BF-9FC0-AD0612F2874E}"/>
    <cellStyle name="Comma 29 3 3 5" xfId="21023" xr:uid="{832D85F1-5BD1-4C78-9E91-BC47E4DEC448}"/>
    <cellStyle name="Comma 29 3 4" xfId="3923" xr:uid="{1108EA27-3D5A-4B4E-ABB9-D05B770A66FE}"/>
    <cellStyle name="Comma 29 3 4 2" xfId="12976" xr:uid="{936E6DEE-6F77-4A03-AD88-DBA6BC55FCED}"/>
    <cellStyle name="Comma 29 3 4 2 2" xfId="31086" xr:uid="{D5BD441F-2CCB-4C7D-9184-ABA31A1401D2}"/>
    <cellStyle name="Comma 29 3 4 3" xfId="22033" xr:uid="{85B4A3DE-9B8F-4542-BA06-E125A6456A21}"/>
    <cellStyle name="Comma 29 3 5" xfId="6937" xr:uid="{FB64C948-4D93-41E8-867F-8431F3557F91}"/>
    <cellStyle name="Comma 29 3 5 2" xfId="15990" xr:uid="{2C043F9C-D99C-4719-A2AD-3234A69714CE}"/>
    <cellStyle name="Comma 29 3 5 2 2" xfId="34100" xr:uid="{A832F26C-EA09-4773-AB8D-E0B7C1D992BF}"/>
    <cellStyle name="Comma 29 3 5 3" xfId="25047" xr:uid="{F9A2C8AF-BEFF-4CFD-A812-11A32AF55964}"/>
    <cellStyle name="Comma 29 3 6" xfId="9958" xr:uid="{C97BF93D-0655-4AA9-84C8-00FAB51BFBC8}"/>
    <cellStyle name="Comma 29 3 6 2" xfId="28068" xr:uid="{EB7CFF7B-7635-45A2-B7FA-1119A6205410}"/>
    <cellStyle name="Comma 29 3 7" xfId="19015" xr:uid="{A9681863-93A4-471B-8F1C-70D391BE0027}"/>
    <cellStyle name="Comma 29 4" xfId="845" xr:uid="{00D04A1E-6D77-48C7-926F-DCC17DE3C9E1}"/>
    <cellStyle name="Comma 29 4 2" xfId="1849" xr:uid="{833CADD7-EF4A-4B90-BAAB-C9B3D127963D}"/>
    <cellStyle name="Comma 29 4 2 2" xfId="4928" xr:uid="{A8F3AA14-3643-4430-AC99-EC69F204028A}"/>
    <cellStyle name="Comma 29 4 2 2 2" xfId="13981" xr:uid="{0F240307-B96D-4207-AD1E-164C27CD4552}"/>
    <cellStyle name="Comma 29 4 2 2 2 2" xfId="32091" xr:uid="{65586B04-3743-4869-A4C7-9024D4DCEEDA}"/>
    <cellStyle name="Comma 29 4 2 2 3" xfId="23038" xr:uid="{3D58BC45-B5CD-466D-A21F-A26E41025F00}"/>
    <cellStyle name="Comma 29 4 2 3" xfId="7942" xr:uid="{9073FC80-3FE9-4485-93CB-9676D80E82F5}"/>
    <cellStyle name="Comma 29 4 2 3 2" xfId="16995" xr:uid="{E00C6F27-67EC-4FAD-8FF1-87E20F574AEF}"/>
    <cellStyle name="Comma 29 4 2 3 2 2" xfId="35105" xr:uid="{0CF93575-931C-4B04-BF65-4DE04D944701}"/>
    <cellStyle name="Comma 29 4 2 3 3" xfId="26052" xr:uid="{8B186904-9852-4851-8A0F-8D4CDC9FAAE3}"/>
    <cellStyle name="Comma 29 4 2 4" xfId="10963" xr:uid="{F40AF1E8-DA9A-4DA0-9BF0-5EF9B97C3FA5}"/>
    <cellStyle name="Comma 29 4 2 4 2" xfId="29073" xr:uid="{F2374828-1EED-4C4B-843E-C8817420AB17}"/>
    <cellStyle name="Comma 29 4 2 5" xfId="20020" xr:uid="{25340470-3F37-4AEB-B207-A25A069C8F2B}"/>
    <cellStyle name="Comma 29 4 3" xfId="2853" xr:uid="{7CFC63DA-79E6-4993-B4E5-19175A05AB8A}"/>
    <cellStyle name="Comma 29 4 3 2" xfId="5932" xr:uid="{62815283-1F23-406D-88FD-A6080BA74BD8}"/>
    <cellStyle name="Comma 29 4 3 2 2" xfId="14985" xr:uid="{7E336053-1BF3-4A0B-8F6E-124937AAB75A}"/>
    <cellStyle name="Comma 29 4 3 2 2 2" xfId="33095" xr:uid="{475ACC2A-B083-4F98-AEEC-9174B1852302}"/>
    <cellStyle name="Comma 29 4 3 2 3" xfId="24042" xr:uid="{6677720D-EF40-47A7-ADBD-A67DDDAE54D5}"/>
    <cellStyle name="Comma 29 4 3 3" xfId="8946" xr:uid="{CED0BF8F-D7B7-441D-8DFF-8E66EEB5D76C}"/>
    <cellStyle name="Comma 29 4 3 3 2" xfId="17999" xr:uid="{B0FFB9EF-B79F-4CF4-8A5B-D1808BD3A49A}"/>
    <cellStyle name="Comma 29 4 3 3 2 2" xfId="36109" xr:uid="{CE909B23-1483-4CC3-B0FE-98852A3ED715}"/>
    <cellStyle name="Comma 29 4 3 3 3" xfId="27056" xr:uid="{163EC46A-214D-4ED5-BAD3-712C64ED135C}"/>
    <cellStyle name="Comma 29 4 3 4" xfId="11967" xr:uid="{92FCF431-02F3-4926-A93F-3A7DF3DCBA1D}"/>
    <cellStyle name="Comma 29 4 3 4 2" xfId="30077" xr:uid="{19F0CB3B-1B33-4607-94A0-FBA67C7A8813}"/>
    <cellStyle name="Comma 29 4 3 5" xfId="21024" xr:uid="{45A73AD5-897B-45E4-8CA9-9376FA2596CD}"/>
    <cellStyle name="Comma 29 4 4" xfId="3924" xr:uid="{592BEE9F-2A47-4C58-9981-0645F5C4F1A3}"/>
    <cellStyle name="Comma 29 4 4 2" xfId="12977" xr:uid="{54095158-B974-44AB-AF70-A688A0EACB2B}"/>
    <cellStyle name="Comma 29 4 4 2 2" xfId="31087" xr:uid="{90F878FB-40AE-4462-9274-0B113B81E5AD}"/>
    <cellStyle name="Comma 29 4 4 3" xfId="22034" xr:uid="{04499D4B-3C0F-4423-A097-4BAA6A9A5D80}"/>
    <cellStyle name="Comma 29 4 5" xfId="6938" xr:uid="{6258AB93-CB26-42C9-968C-0BC2FF440E32}"/>
    <cellStyle name="Comma 29 4 5 2" xfId="15991" xr:uid="{8388261D-D3A0-4697-8953-BD85ED02E42F}"/>
    <cellStyle name="Comma 29 4 5 2 2" xfId="34101" xr:uid="{3FC71957-6D78-4310-9618-6A56C7DE3B71}"/>
    <cellStyle name="Comma 29 4 5 3" xfId="25048" xr:uid="{A5AE7FC9-B19D-4499-8321-42EF1E2FB654}"/>
    <cellStyle name="Comma 29 4 6" xfId="9959" xr:uid="{6528E73C-CA2B-4C5E-9A45-A38C80AB2338}"/>
    <cellStyle name="Comma 29 4 6 2" xfId="28069" xr:uid="{17924284-1EC0-4E08-A623-8B4F629EC757}"/>
    <cellStyle name="Comma 29 4 7" xfId="19016" xr:uid="{1C167460-5D48-49FA-841D-0716C1B7BB77}"/>
    <cellStyle name="Comma 29 5" xfId="1394" xr:uid="{FF64A96C-41F7-4D80-BAA2-0A02839C9AC5}"/>
    <cellStyle name="Comma 29 5 2" xfId="4473" xr:uid="{9518C55D-5E4F-4B48-A5A1-248CEB10E2D8}"/>
    <cellStyle name="Comma 29 5 2 2" xfId="13526" xr:uid="{26DD0C02-A7EE-4D3C-BB8B-27FB3C3B9353}"/>
    <cellStyle name="Comma 29 5 2 2 2" xfId="31636" xr:uid="{848CD02A-C03C-4E2C-BE7C-103969C2B558}"/>
    <cellStyle name="Comma 29 5 2 3" xfId="22583" xr:uid="{1965BF9F-21C1-47F2-AD0D-4F448ECE9364}"/>
    <cellStyle name="Comma 29 5 3" xfId="7487" xr:uid="{442018D1-1C7A-426D-9276-069D0CD34C94}"/>
    <cellStyle name="Comma 29 5 3 2" xfId="16540" xr:uid="{F8858B1F-A1E0-4917-9DA9-A6914D7361A0}"/>
    <cellStyle name="Comma 29 5 3 2 2" xfId="34650" xr:uid="{9BD4D734-5B4B-4B1D-94D2-2B57B6991F7E}"/>
    <cellStyle name="Comma 29 5 3 3" xfId="25597" xr:uid="{A050F485-A0E0-4A2E-984A-F022C1AFD5E5}"/>
    <cellStyle name="Comma 29 5 4" xfId="10508" xr:uid="{DD10817A-235F-4DBA-BB4A-DCDB15BCA251}"/>
    <cellStyle name="Comma 29 5 4 2" xfId="28618" xr:uid="{D835D892-F7D9-4B81-9DB2-33AD36D94B2C}"/>
    <cellStyle name="Comma 29 5 5" xfId="19565" xr:uid="{AEF989D4-BC6A-4550-BAF0-FDC0E2CE8C72}"/>
    <cellStyle name="Comma 29 6" xfId="2398" xr:uid="{FDB157F2-3A69-4287-85CF-0FB2C4487D5D}"/>
    <cellStyle name="Comma 29 6 2" xfId="5477" xr:uid="{ABCDD886-2ED7-4279-B939-3BA1F031F81E}"/>
    <cellStyle name="Comma 29 6 2 2" xfId="14530" xr:uid="{7B53EC3F-E68E-4ECA-B217-3DCD7A1ACACA}"/>
    <cellStyle name="Comma 29 6 2 2 2" xfId="32640" xr:uid="{16D15D27-5F8B-46AF-909D-5347FCF9DE65}"/>
    <cellStyle name="Comma 29 6 2 3" xfId="23587" xr:uid="{DE45B67B-C71E-4A0A-90A7-9BC84B38EA11}"/>
    <cellStyle name="Comma 29 6 3" xfId="8491" xr:uid="{B1F09284-6BA5-4CB3-9494-5698C1AC8BC4}"/>
    <cellStyle name="Comma 29 6 3 2" xfId="17544" xr:uid="{D996BB11-D4D8-42C2-9A34-253AF43A2A07}"/>
    <cellStyle name="Comma 29 6 3 2 2" xfId="35654" xr:uid="{1110A6D0-AC92-42B2-B272-D91E50201629}"/>
    <cellStyle name="Comma 29 6 3 3" xfId="26601" xr:uid="{3EFF5CC6-AEDF-408E-8763-8B7396734DA1}"/>
    <cellStyle name="Comma 29 6 4" xfId="11512" xr:uid="{F7EECAB4-AE7D-4E03-B1D7-6AE8AAB02729}"/>
    <cellStyle name="Comma 29 6 4 2" xfId="29622" xr:uid="{8F50F356-43CD-4E8E-8789-3170D93ED271}"/>
    <cellStyle name="Comma 29 6 5" xfId="20569" xr:uid="{9A88BF7D-51C8-405C-8AA9-4CF5E228D716}"/>
    <cellStyle name="Comma 29 7" xfId="3467" xr:uid="{A65B56BB-DFAD-48B9-9B4D-18C14AF2EE82}"/>
    <cellStyle name="Comma 29 7 2" xfId="12520" xr:uid="{C0A4D1C9-A939-4B9C-B39B-41BCE78FDBEC}"/>
    <cellStyle name="Comma 29 7 2 2" xfId="30630" xr:uid="{5071CE16-9733-4948-B6FA-4F45F31518E5}"/>
    <cellStyle name="Comma 29 7 3" xfId="21577" xr:uid="{D6D11E88-5814-4BC8-B58A-D3D2A5784004}"/>
    <cellStyle name="Comma 29 8" xfId="6481" xr:uid="{27678810-AEB6-4E9A-AB38-939EC13CD7C8}"/>
    <cellStyle name="Comma 29 8 2" xfId="15534" xr:uid="{E679C955-4845-4456-8D38-1331C56EAFDA}"/>
    <cellStyle name="Comma 29 8 2 2" xfId="33644" xr:uid="{A9629CA8-33FE-4A14-818B-4483E704DA34}"/>
    <cellStyle name="Comma 29 8 3" xfId="24591" xr:uid="{07BB2BC7-B24C-463D-B4A9-5847EF8C0F8B}"/>
    <cellStyle name="Comma 29 9" xfId="9501" xr:uid="{88B9EA09-6635-4986-88E8-2F062143B814}"/>
    <cellStyle name="Comma 29 9 2" xfId="27611" xr:uid="{F38743D1-B2B3-41D5-B2B2-B6A251F48319}"/>
    <cellStyle name="Comma 3" xfId="90" xr:uid="{4EFB2476-8CC3-41EC-BF6E-F97D8ACBA082}"/>
    <cellStyle name="Comma 3 10" xfId="2259" xr:uid="{B221C5EC-A323-4C00-AE8C-3B5110E6CE86}"/>
    <cellStyle name="Comma 3 10 2" xfId="5338" xr:uid="{0AB162AF-7501-4E64-AF04-2B8E97DC8BEB}"/>
    <cellStyle name="Comma 3 10 2 2" xfId="14391" xr:uid="{2670D976-EDE6-40D7-AAE3-ACB1853E140F}"/>
    <cellStyle name="Comma 3 10 2 2 2" xfId="32501" xr:uid="{482AD9FC-1703-4F93-93EC-1A4B3769C87F}"/>
    <cellStyle name="Comma 3 10 2 3" xfId="23448" xr:uid="{43B19E0A-6F65-484A-B6A5-303C3F583538}"/>
    <cellStyle name="Comma 3 10 3" xfId="8352" xr:uid="{1EA0A9A9-3405-4178-8386-3C7C45B5873A}"/>
    <cellStyle name="Comma 3 10 3 2" xfId="17405" xr:uid="{7F5DF503-A681-4CFA-84BB-A43228ADFE2F}"/>
    <cellStyle name="Comma 3 10 3 2 2" xfId="35515" xr:uid="{6043AD3E-3A5E-4DD4-B6D3-56101379D602}"/>
    <cellStyle name="Comma 3 10 3 3" xfId="26462" xr:uid="{F2FDCC22-4A2E-484B-8246-C6C95721F1D7}"/>
    <cellStyle name="Comma 3 10 4" xfId="11373" xr:uid="{4CDF3AA0-0875-4A40-8C89-0D7E58A35753}"/>
    <cellStyle name="Comma 3 10 4 2" xfId="29483" xr:uid="{1467DC11-1AD2-490E-B86B-5477309BC4EB}"/>
    <cellStyle name="Comma 3 10 5" xfId="20430" xr:uid="{C89F717A-338E-4DE7-9A96-F32D341D7CEC}"/>
    <cellStyle name="Comma 3 11" xfId="3328" xr:uid="{379F53C1-FB1B-404F-B121-98B48CC8D2B2}"/>
    <cellStyle name="Comma 3 11 2" xfId="12381" xr:uid="{03BCDFC6-75E6-417F-9162-A25EC68C031D}"/>
    <cellStyle name="Comma 3 11 2 2" xfId="30491" xr:uid="{5109AC01-ED7A-412F-9B99-47D15A5CE77D}"/>
    <cellStyle name="Comma 3 11 3" xfId="21438" xr:uid="{0B85DEC9-5817-447F-AF68-866CCFD933C2}"/>
    <cellStyle name="Comma 3 12" xfId="6342" xr:uid="{696DC240-D34A-4875-B1CA-C4781E6E9284}"/>
    <cellStyle name="Comma 3 12 2" xfId="15395" xr:uid="{6F54E53F-E126-4E15-9165-A38A6EBFA36C}"/>
    <cellStyle name="Comma 3 12 2 2" xfId="33505" xr:uid="{64487AF7-C35A-459F-9DA7-73ACB742944B}"/>
    <cellStyle name="Comma 3 12 3" xfId="24452" xr:uid="{0C92E9C6-5D8A-4A23-9C5B-17C7F591F85F}"/>
    <cellStyle name="Comma 3 13" xfId="9362" xr:uid="{3A6DB735-B37B-477E-9572-36AE6D5F33F7}"/>
    <cellStyle name="Comma 3 13 2" xfId="27472" xr:uid="{89F55BC0-A797-4D2C-9FD5-5CCCCD7113EB}"/>
    <cellStyle name="Comma 3 14" xfId="18419" xr:uid="{1F3BBDB9-7A15-4907-BDBA-502CB648ADF0}"/>
    <cellStyle name="Comma 3 2" xfId="106" xr:uid="{3295ECB1-F291-4B76-9A60-9B15D57B3E79}"/>
    <cellStyle name="Comma 3 2 10" xfId="3344" xr:uid="{FB142459-F666-4F06-B9F8-14B33484EF82}"/>
    <cellStyle name="Comma 3 2 10 2" xfId="12397" xr:uid="{AEC01D04-896D-41C4-A823-409604A0F1B9}"/>
    <cellStyle name="Comma 3 2 10 2 2" xfId="30507" xr:uid="{43FB1AD9-9782-460C-90B7-AAA3C6CFDCA2}"/>
    <cellStyle name="Comma 3 2 10 3" xfId="21454" xr:uid="{DF28479A-7E49-4697-99AC-96E410CEA1F9}"/>
    <cellStyle name="Comma 3 2 11" xfId="6358" xr:uid="{509A0198-BD9A-4410-A843-35574CFE9E20}"/>
    <cellStyle name="Comma 3 2 11 2" xfId="15411" xr:uid="{7091B9C0-21B5-4D83-8E34-58EDD15AC8D4}"/>
    <cellStyle name="Comma 3 2 11 2 2" xfId="33521" xr:uid="{65E99096-C374-4BE9-8602-25F47AC8C72E}"/>
    <cellStyle name="Comma 3 2 11 3" xfId="24468" xr:uid="{342101F6-7D27-4C3E-9CDF-7FF17C4CC734}"/>
    <cellStyle name="Comma 3 2 12" xfId="9378" xr:uid="{CF456353-18E6-432E-9F18-4C4F04DA18D6}"/>
    <cellStyle name="Comma 3 2 12 2" xfId="27488" xr:uid="{75B681C1-2092-41CB-9190-712E3CC5E1F7}"/>
    <cellStyle name="Comma 3 2 13" xfId="18435" xr:uid="{26466F4F-D229-47AF-A23C-65A77AA349FF}"/>
    <cellStyle name="Comma 3 2 2" xfId="138" xr:uid="{476BDC43-CB57-4F0F-9857-ECC3E6B383DD}"/>
    <cellStyle name="Comma 3 2 2 10" xfId="18467" xr:uid="{B20C48DD-C137-4B3D-8007-B9EDCC817CE4}"/>
    <cellStyle name="Comma 3 2 2 2" xfId="465" xr:uid="{554D318C-7D58-4A1E-AC46-E14FF37316E9}"/>
    <cellStyle name="Comma 3 2 2 2 2" xfId="846" xr:uid="{F270F649-BC97-47D7-8F32-50F70E997772}"/>
    <cellStyle name="Comma 3 2 2 2 2 2" xfId="1850" xr:uid="{987809D3-5530-4A0D-AB6B-9880B4CA0FDB}"/>
    <cellStyle name="Comma 3 2 2 2 2 2 2" xfId="4929" xr:uid="{CA20B30C-E9C6-47C8-9EF9-0CC06D9EC369}"/>
    <cellStyle name="Comma 3 2 2 2 2 2 2 2" xfId="13982" xr:uid="{288B252B-9A53-4AFB-B6E8-33C8B136F867}"/>
    <cellStyle name="Comma 3 2 2 2 2 2 2 2 2" xfId="32092" xr:uid="{EC165ECF-906D-4688-8099-26FBF97D2C44}"/>
    <cellStyle name="Comma 3 2 2 2 2 2 2 3" xfId="23039" xr:uid="{0CF35C3A-76EC-45A9-A92F-8DE7FB49B026}"/>
    <cellStyle name="Comma 3 2 2 2 2 2 3" xfId="7943" xr:uid="{454DE33F-7833-4F9A-A64C-FFC77B21AF74}"/>
    <cellStyle name="Comma 3 2 2 2 2 2 3 2" xfId="16996" xr:uid="{F02544E3-2199-42DF-9EE7-B501F2D713C4}"/>
    <cellStyle name="Comma 3 2 2 2 2 2 3 2 2" xfId="35106" xr:uid="{998F7977-790F-4D1A-9115-0B7C1BEC9DFA}"/>
    <cellStyle name="Comma 3 2 2 2 2 2 3 3" xfId="26053" xr:uid="{EB877A1C-0D74-4523-97A7-4D82D732C962}"/>
    <cellStyle name="Comma 3 2 2 2 2 2 4" xfId="10964" xr:uid="{E901547F-2EDD-4C79-BEFD-AAAFDE1EBBC2}"/>
    <cellStyle name="Comma 3 2 2 2 2 2 4 2" xfId="29074" xr:uid="{4F674F2A-C04A-4E83-B723-251450938671}"/>
    <cellStyle name="Comma 3 2 2 2 2 2 5" xfId="20021" xr:uid="{76613674-51EE-4CB8-9DAE-6062CA80A437}"/>
    <cellStyle name="Comma 3 2 2 2 2 3" xfId="2854" xr:uid="{D74302F8-AFBF-4AA8-8A11-A0B1471EDE11}"/>
    <cellStyle name="Comma 3 2 2 2 2 3 2" xfId="5933" xr:uid="{C15E21C2-BAE6-4870-946F-93687EFF08A4}"/>
    <cellStyle name="Comma 3 2 2 2 2 3 2 2" xfId="14986" xr:uid="{5810CEF7-43FD-41FA-AE02-0F5C0CE44A3E}"/>
    <cellStyle name="Comma 3 2 2 2 2 3 2 2 2" xfId="33096" xr:uid="{287068F1-9C90-4380-B22D-1C8A0616EC19}"/>
    <cellStyle name="Comma 3 2 2 2 2 3 2 3" xfId="24043" xr:uid="{48494AC1-4AF8-47EF-8EB4-02EF79D27935}"/>
    <cellStyle name="Comma 3 2 2 2 2 3 3" xfId="8947" xr:uid="{D4FA420A-3946-4D2D-AF35-B8BA09520BAE}"/>
    <cellStyle name="Comma 3 2 2 2 2 3 3 2" xfId="18000" xr:uid="{FECBD7CE-35EB-4A9B-8087-0AE08DF42E1E}"/>
    <cellStyle name="Comma 3 2 2 2 2 3 3 2 2" xfId="36110" xr:uid="{C1612965-B3D3-4541-8843-46EB7F3DC7D4}"/>
    <cellStyle name="Comma 3 2 2 2 2 3 3 3" xfId="27057" xr:uid="{87788FB0-44AB-45B8-BE74-78A567763869}"/>
    <cellStyle name="Comma 3 2 2 2 2 3 4" xfId="11968" xr:uid="{3F280E45-C034-41C0-9C11-97D0EE1B7D39}"/>
    <cellStyle name="Comma 3 2 2 2 2 3 4 2" xfId="30078" xr:uid="{579A7A02-9974-4BFD-BE2B-489D47DBA600}"/>
    <cellStyle name="Comma 3 2 2 2 2 3 5" xfId="21025" xr:uid="{7755A8B6-2AED-42DE-BB3E-344612C5A3A8}"/>
    <cellStyle name="Comma 3 2 2 2 2 4" xfId="3925" xr:uid="{3145F8B5-27D6-41D7-AFE9-D214A87AC944}"/>
    <cellStyle name="Comma 3 2 2 2 2 4 2" xfId="12978" xr:uid="{A48D037F-90E2-4C5C-B0F6-AB47E48D00D0}"/>
    <cellStyle name="Comma 3 2 2 2 2 4 2 2" xfId="31088" xr:uid="{EDF6159D-270A-4CE9-A756-469F82450F11}"/>
    <cellStyle name="Comma 3 2 2 2 2 4 3" xfId="22035" xr:uid="{5C03C28F-50E2-400C-AF7D-49D96268E9F1}"/>
    <cellStyle name="Comma 3 2 2 2 2 5" xfId="6939" xr:uid="{E32FDC11-3C10-4D98-8A63-FB2322186B6F}"/>
    <cellStyle name="Comma 3 2 2 2 2 5 2" xfId="15992" xr:uid="{A3620BA4-F209-4FCB-A119-BCF069D83175}"/>
    <cellStyle name="Comma 3 2 2 2 2 5 2 2" xfId="34102" xr:uid="{7FA34950-4B52-4042-A7CD-1BADE3D3CEBA}"/>
    <cellStyle name="Comma 3 2 2 2 2 5 3" xfId="25049" xr:uid="{1FC9E41A-13C7-416F-9E19-DEE267AD9A9D}"/>
    <cellStyle name="Comma 3 2 2 2 2 6" xfId="9960" xr:uid="{E8D0D1CB-5114-41F1-A285-88924929EDD1}"/>
    <cellStyle name="Comma 3 2 2 2 2 6 2" xfId="28070" xr:uid="{FD14CD3B-70A5-45F3-B715-59A2DE657B07}"/>
    <cellStyle name="Comma 3 2 2 2 2 7" xfId="19017" xr:uid="{46E25DCE-F127-4DB0-9ECF-4DA227FDC0B4}"/>
    <cellStyle name="Comma 3 2 2 2 3" xfId="847" xr:uid="{94116005-E21E-4EBC-9DE8-BBEF83EE448A}"/>
    <cellStyle name="Comma 3 2 2 2 3 2" xfId="1851" xr:uid="{09DDB00A-2EBB-4FE3-A0F5-677E01F0604F}"/>
    <cellStyle name="Comma 3 2 2 2 3 2 2" xfId="4930" xr:uid="{F5A5F1E9-96DA-48DF-8F29-899413E7FA10}"/>
    <cellStyle name="Comma 3 2 2 2 3 2 2 2" xfId="13983" xr:uid="{4E7D9A67-0156-4AF7-854E-62E444AAD39B}"/>
    <cellStyle name="Comma 3 2 2 2 3 2 2 2 2" xfId="32093" xr:uid="{7CEE7241-E87D-498B-9C4B-2C49E8EC474C}"/>
    <cellStyle name="Comma 3 2 2 2 3 2 2 3" xfId="23040" xr:uid="{3BF3B23F-24F5-409E-A403-B3464BC38634}"/>
    <cellStyle name="Comma 3 2 2 2 3 2 3" xfId="7944" xr:uid="{D5F04468-633C-47A0-801E-5C32901B51D6}"/>
    <cellStyle name="Comma 3 2 2 2 3 2 3 2" xfId="16997" xr:uid="{43391431-D476-4756-BFB4-7BF45FCA0C4B}"/>
    <cellStyle name="Comma 3 2 2 2 3 2 3 2 2" xfId="35107" xr:uid="{7919E055-77B3-4B13-BD42-DCCCB43015E5}"/>
    <cellStyle name="Comma 3 2 2 2 3 2 3 3" xfId="26054" xr:uid="{C06EF464-054C-48B4-8BB3-17FDB431CD4D}"/>
    <cellStyle name="Comma 3 2 2 2 3 2 4" xfId="10965" xr:uid="{39618BDD-D752-4659-BE21-2DF27C1AE713}"/>
    <cellStyle name="Comma 3 2 2 2 3 2 4 2" xfId="29075" xr:uid="{805223EB-42C6-4497-AC17-4FCC53580B04}"/>
    <cellStyle name="Comma 3 2 2 2 3 2 5" xfId="20022" xr:uid="{DC56BD2A-150F-4770-85FE-FA9BB960C59E}"/>
    <cellStyle name="Comma 3 2 2 2 3 3" xfId="2855" xr:uid="{0EA8239C-230C-4F41-86AE-3F3FA7765C77}"/>
    <cellStyle name="Comma 3 2 2 2 3 3 2" xfId="5934" xr:uid="{2F81F0CC-01A2-4F13-9CB7-E4C5CF98BBBC}"/>
    <cellStyle name="Comma 3 2 2 2 3 3 2 2" xfId="14987" xr:uid="{D30F3497-7382-4098-900F-5DC9788F865C}"/>
    <cellStyle name="Comma 3 2 2 2 3 3 2 2 2" xfId="33097" xr:uid="{90747EDE-11F8-4B59-822E-3C744CCADD8A}"/>
    <cellStyle name="Comma 3 2 2 2 3 3 2 3" xfId="24044" xr:uid="{DFA19BA5-2803-4463-83AA-EC4AFC91341B}"/>
    <cellStyle name="Comma 3 2 2 2 3 3 3" xfId="8948" xr:uid="{5FD210C8-B8EC-4558-9AF2-E4EC1F9B35BE}"/>
    <cellStyle name="Comma 3 2 2 2 3 3 3 2" xfId="18001" xr:uid="{C224FB1B-56F5-4A08-85AB-2D9B4B36ACA9}"/>
    <cellStyle name="Comma 3 2 2 2 3 3 3 2 2" xfId="36111" xr:uid="{A0F9E129-ED11-4816-952C-FF8F5CFC623A}"/>
    <cellStyle name="Comma 3 2 2 2 3 3 3 3" xfId="27058" xr:uid="{A890439B-B442-486E-92BF-97957F5D1CAF}"/>
    <cellStyle name="Comma 3 2 2 2 3 3 4" xfId="11969" xr:uid="{E500A9BF-B986-4542-A343-D4DE06CF7A3D}"/>
    <cellStyle name="Comma 3 2 2 2 3 3 4 2" xfId="30079" xr:uid="{5AAFF036-E742-459A-A797-14642C1A3138}"/>
    <cellStyle name="Comma 3 2 2 2 3 3 5" xfId="21026" xr:uid="{A72CFE03-F0C0-4D3E-A143-C8DDF5B94043}"/>
    <cellStyle name="Comma 3 2 2 2 3 4" xfId="3926" xr:uid="{E9A6E6E5-2A34-44B1-B347-C5870249ADB4}"/>
    <cellStyle name="Comma 3 2 2 2 3 4 2" xfId="12979" xr:uid="{7D9A0DF0-E20F-4DAA-A36A-FEE7C59EC0AA}"/>
    <cellStyle name="Comma 3 2 2 2 3 4 2 2" xfId="31089" xr:uid="{F30563C2-7CE6-426B-A257-A99D27C04D85}"/>
    <cellStyle name="Comma 3 2 2 2 3 4 3" xfId="22036" xr:uid="{DD0CAD67-A09C-44DF-A397-262904B43FBF}"/>
    <cellStyle name="Comma 3 2 2 2 3 5" xfId="6940" xr:uid="{A5FD3AD1-801F-4109-99D6-C1E20DBF07FA}"/>
    <cellStyle name="Comma 3 2 2 2 3 5 2" xfId="15993" xr:uid="{0C3E5C26-E318-42A4-AA56-3FC9DD182B00}"/>
    <cellStyle name="Comma 3 2 2 2 3 5 2 2" xfId="34103" xr:uid="{AC866D6E-D1B9-4C6D-B06E-DD285313D367}"/>
    <cellStyle name="Comma 3 2 2 2 3 5 3" xfId="25050" xr:uid="{BEFF3582-9C7A-4ED6-B734-CDD1DEC03C60}"/>
    <cellStyle name="Comma 3 2 2 2 3 6" xfId="9961" xr:uid="{CC4329C7-6CCE-4CB3-BC04-95D69B686BA9}"/>
    <cellStyle name="Comma 3 2 2 2 3 6 2" xfId="28071" xr:uid="{4B8E48CB-8D8C-4A32-AF86-D6B5B1460F31}"/>
    <cellStyle name="Comma 3 2 2 2 3 7" xfId="19018" xr:uid="{005297D3-4D85-42BA-9EE4-A045E4F13602}"/>
    <cellStyle name="Comma 3 2 2 2 4" xfId="1474" xr:uid="{41C20BA2-9EC6-46BB-A5F6-6B9017CD3DCF}"/>
    <cellStyle name="Comma 3 2 2 2 4 2" xfId="4553" xr:uid="{13522028-A744-4338-BF02-D90DF71EF824}"/>
    <cellStyle name="Comma 3 2 2 2 4 2 2" xfId="13606" xr:uid="{1F994EE3-249A-468A-856B-F4E7A1877960}"/>
    <cellStyle name="Comma 3 2 2 2 4 2 2 2" xfId="31716" xr:uid="{B3D6BE81-E77E-4BCD-89B5-5A771ED03BCA}"/>
    <cellStyle name="Comma 3 2 2 2 4 2 3" xfId="22663" xr:uid="{4A7043D4-C319-4C51-B663-AFB29D0B73DC}"/>
    <cellStyle name="Comma 3 2 2 2 4 3" xfId="7567" xr:uid="{11BE4962-9EBE-4734-8E0B-0A5917403392}"/>
    <cellStyle name="Comma 3 2 2 2 4 3 2" xfId="16620" xr:uid="{2D59A024-09F5-4EEF-A4DD-ECB79E13FFA4}"/>
    <cellStyle name="Comma 3 2 2 2 4 3 2 2" xfId="34730" xr:uid="{0E249ABE-3BC3-4444-9626-9B998FD21A31}"/>
    <cellStyle name="Comma 3 2 2 2 4 3 3" xfId="25677" xr:uid="{715B9D59-918D-4CAA-B338-7D728AFF8BDE}"/>
    <cellStyle name="Comma 3 2 2 2 4 4" xfId="10588" xr:uid="{0D52C9F9-8C3D-4029-AA08-AB741BB55487}"/>
    <cellStyle name="Comma 3 2 2 2 4 4 2" xfId="28698" xr:uid="{664E67BF-5FFC-49DE-9C71-ADB1459A22CC}"/>
    <cellStyle name="Comma 3 2 2 2 4 5" xfId="19645" xr:uid="{406F3568-3EC5-44E1-AEE2-C9E28D147CC6}"/>
    <cellStyle name="Comma 3 2 2 2 5" xfId="2478" xr:uid="{02AAC4D9-39C3-4748-883A-A849CFF6111C}"/>
    <cellStyle name="Comma 3 2 2 2 5 2" xfId="5557" xr:uid="{02FAC4FC-057D-4CA9-9533-8CBADF64AF74}"/>
    <cellStyle name="Comma 3 2 2 2 5 2 2" xfId="14610" xr:uid="{B34EC328-3E69-448F-A8AD-D99A9293FAFC}"/>
    <cellStyle name="Comma 3 2 2 2 5 2 2 2" xfId="32720" xr:uid="{A85D3B88-914F-4B03-856F-7CF9C170D109}"/>
    <cellStyle name="Comma 3 2 2 2 5 2 3" xfId="23667" xr:uid="{DBEF26EC-8AFC-4F40-A73F-B62F1711CC73}"/>
    <cellStyle name="Comma 3 2 2 2 5 3" xfId="8571" xr:uid="{A8716DCB-30B6-4018-B1DA-CE3C95F1D1DA}"/>
    <cellStyle name="Comma 3 2 2 2 5 3 2" xfId="17624" xr:uid="{13924E7A-5690-44E1-ACF3-2E4CC935F984}"/>
    <cellStyle name="Comma 3 2 2 2 5 3 2 2" xfId="35734" xr:uid="{CE013AA6-5E73-453F-AE47-307E4369B3DF}"/>
    <cellStyle name="Comma 3 2 2 2 5 3 3" xfId="26681" xr:uid="{CA4BFEAD-D08D-48BA-BAF3-7115F88F9D57}"/>
    <cellStyle name="Comma 3 2 2 2 5 4" xfId="11592" xr:uid="{337C03F9-48E7-4F2E-B7D1-3471E749C2FF}"/>
    <cellStyle name="Comma 3 2 2 2 5 4 2" xfId="29702" xr:uid="{97997740-B20B-4208-9AD0-9AE6D43BDC93}"/>
    <cellStyle name="Comma 3 2 2 2 5 5" xfId="20649" xr:uid="{74B38747-F314-446C-A5E9-9E0688566A4C}"/>
    <cellStyle name="Comma 3 2 2 2 6" xfId="3548" xr:uid="{D4E5AF16-D1CA-47ED-A02D-DA11620AA6B2}"/>
    <cellStyle name="Comma 3 2 2 2 6 2" xfId="12601" xr:uid="{1527050A-C064-49C4-8DEE-3B0E97EE4C95}"/>
    <cellStyle name="Comma 3 2 2 2 6 2 2" xfId="30711" xr:uid="{D82EAE6A-DD33-43A1-8460-CCA99FAB97EE}"/>
    <cellStyle name="Comma 3 2 2 2 6 3" xfId="21658" xr:uid="{93FA53FD-A52A-48E8-8C7B-194C5CFCAA05}"/>
    <cellStyle name="Comma 3 2 2 2 7" xfId="6562" xr:uid="{9D7D7A2F-1E05-4DE6-B3D1-EADF992DC07B}"/>
    <cellStyle name="Comma 3 2 2 2 7 2" xfId="15615" xr:uid="{EF9CA044-C411-4D5C-A876-5C72CAB926B8}"/>
    <cellStyle name="Comma 3 2 2 2 7 2 2" xfId="33725" xr:uid="{005208F4-8BE7-4416-B5C6-2340E1D4D066}"/>
    <cellStyle name="Comma 3 2 2 2 7 3" xfId="24672" xr:uid="{E7C0DAA3-4C77-420D-9EBE-06D28462B1A5}"/>
    <cellStyle name="Comma 3 2 2 2 8" xfId="9582" xr:uid="{3DF52EF4-6233-4431-B995-BEDAA434EB46}"/>
    <cellStyle name="Comma 3 2 2 2 8 2" xfId="27692" xr:uid="{F8FD0D89-C7AD-4A00-887D-FC968354CA8B}"/>
    <cellStyle name="Comma 3 2 2 2 9" xfId="18639" xr:uid="{151F5E1B-3C37-4530-9EE0-CF8F035ED01D}"/>
    <cellStyle name="Comma 3 2 2 3" xfId="848" xr:uid="{E19CBF89-D632-4F92-9A9E-8D3801F324E8}"/>
    <cellStyle name="Comma 3 2 2 3 2" xfId="1852" xr:uid="{BCD62313-BD65-41FA-8178-0251C5800BEE}"/>
    <cellStyle name="Comma 3 2 2 3 2 2" xfId="4931" xr:uid="{666209B1-E4E5-4F5F-9E71-8D71AC5219A7}"/>
    <cellStyle name="Comma 3 2 2 3 2 2 2" xfId="13984" xr:uid="{E8A5A429-3AC5-4074-87A7-989EE52D7549}"/>
    <cellStyle name="Comma 3 2 2 3 2 2 2 2" xfId="32094" xr:uid="{96FEC51F-253E-4A26-80D2-9BD31E69E201}"/>
    <cellStyle name="Comma 3 2 2 3 2 2 3" xfId="23041" xr:uid="{FCE95F5A-2C82-4433-85A3-15935A69CFDA}"/>
    <cellStyle name="Comma 3 2 2 3 2 3" xfId="7945" xr:uid="{D60F8EE9-39DE-4C00-9DC5-5E2A836737D0}"/>
    <cellStyle name="Comma 3 2 2 3 2 3 2" xfId="16998" xr:uid="{CB73FBC2-0FD9-48C4-9EA3-57EF9D8ADC5E}"/>
    <cellStyle name="Comma 3 2 2 3 2 3 2 2" xfId="35108" xr:uid="{7691FB7B-E237-4A2B-9966-4D19B0B600C4}"/>
    <cellStyle name="Comma 3 2 2 3 2 3 3" xfId="26055" xr:uid="{03F78970-7FBA-4305-BB5F-A0048FF0ED9D}"/>
    <cellStyle name="Comma 3 2 2 3 2 4" xfId="10966" xr:uid="{A92E39F5-07A1-4561-BA20-66E1C4CFEAA5}"/>
    <cellStyle name="Comma 3 2 2 3 2 4 2" xfId="29076" xr:uid="{9F6490B7-68CA-4C1B-B816-F24A958134DA}"/>
    <cellStyle name="Comma 3 2 2 3 2 5" xfId="20023" xr:uid="{2DFA3A91-7D86-4468-ADA3-4DCF5C5BB5AF}"/>
    <cellStyle name="Comma 3 2 2 3 3" xfId="2856" xr:uid="{FA3351B0-10C1-4FC0-8E48-021793EEA9F1}"/>
    <cellStyle name="Comma 3 2 2 3 3 2" xfId="5935" xr:uid="{92C37DD7-8461-482C-A63E-45E9C1A7D0CB}"/>
    <cellStyle name="Comma 3 2 2 3 3 2 2" xfId="14988" xr:uid="{208D31C6-0ECF-4D58-AD70-919D8CC37A8A}"/>
    <cellStyle name="Comma 3 2 2 3 3 2 2 2" xfId="33098" xr:uid="{8FA07E9E-8B3A-4F9B-BD1D-7A8561E6DC1E}"/>
    <cellStyle name="Comma 3 2 2 3 3 2 3" xfId="24045" xr:uid="{65A541D2-C354-4461-AC00-129C468E74F1}"/>
    <cellStyle name="Comma 3 2 2 3 3 3" xfId="8949" xr:uid="{AE07834C-C770-402F-BA9E-D8F4559BA87C}"/>
    <cellStyle name="Comma 3 2 2 3 3 3 2" xfId="18002" xr:uid="{54CE8504-5646-480F-B2FC-FE8E0B5EC800}"/>
    <cellStyle name="Comma 3 2 2 3 3 3 2 2" xfId="36112" xr:uid="{4A9A9170-82D5-4D0B-AA25-B2FBDA565192}"/>
    <cellStyle name="Comma 3 2 2 3 3 3 3" xfId="27059" xr:uid="{6BF7081C-C11B-49F5-BE82-35724F998757}"/>
    <cellStyle name="Comma 3 2 2 3 3 4" xfId="11970" xr:uid="{C9CEAA0C-53A1-435D-BE69-9ADB9B9576C8}"/>
    <cellStyle name="Comma 3 2 2 3 3 4 2" xfId="30080" xr:uid="{529E81FB-87A8-437A-BC1A-003AE3E1B813}"/>
    <cellStyle name="Comma 3 2 2 3 3 5" xfId="21027" xr:uid="{BA96D389-E52B-4593-8E3D-C545A1A29A79}"/>
    <cellStyle name="Comma 3 2 2 3 4" xfId="3927" xr:uid="{C99411EC-B1FF-43D9-A3A3-DE5ED843CA75}"/>
    <cellStyle name="Comma 3 2 2 3 4 2" xfId="12980" xr:uid="{B8C0CA4C-1929-4C95-84AE-D1276A1BDD15}"/>
    <cellStyle name="Comma 3 2 2 3 4 2 2" xfId="31090" xr:uid="{968015EE-B91C-474E-A981-89DED232F092}"/>
    <cellStyle name="Comma 3 2 2 3 4 3" xfId="22037" xr:uid="{B1B86AA8-88E4-445E-9EE1-B57737346EA5}"/>
    <cellStyle name="Comma 3 2 2 3 5" xfId="6941" xr:uid="{60FC2ED6-941B-47AD-8665-5CA61F63B7D4}"/>
    <cellStyle name="Comma 3 2 2 3 5 2" xfId="15994" xr:uid="{96A30470-2B0B-4B72-B82C-0639257FE53D}"/>
    <cellStyle name="Comma 3 2 2 3 5 2 2" xfId="34104" xr:uid="{C20D6FD1-DEFE-428E-8F4A-239410AF5250}"/>
    <cellStyle name="Comma 3 2 2 3 5 3" xfId="25051" xr:uid="{F28826E9-7CCD-4FA4-A3AD-0724070F4A66}"/>
    <cellStyle name="Comma 3 2 2 3 6" xfId="9962" xr:uid="{BB2DBDBB-A179-43C9-9512-320023E30C86}"/>
    <cellStyle name="Comma 3 2 2 3 6 2" xfId="28072" xr:uid="{5C4CF0B1-5D9A-4266-8CF6-DD980E33B04C}"/>
    <cellStyle name="Comma 3 2 2 3 7" xfId="19019" xr:uid="{163719CC-E9B8-4E9B-9BC0-8061FB1912E8}"/>
    <cellStyle name="Comma 3 2 2 4" xfId="849" xr:uid="{7AD86DCA-A271-407D-BE35-DFB4E42DC221}"/>
    <cellStyle name="Comma 3 2 2 4 2" xfId="1853" xr:uid="{BB30585C-93E6-4229-9F17-80E2CC8D8B80}"/>
    <cellStyle name="Comma 3 2 2 4 2 2" xfId="4932" xr:uid="{D265B9AF-7C45-4BAC-9F15-1862E1116A53}"/>
    <cellStyle name="Comma 3 2 2 4 2 2 2" xfId="13985" xr:uid="{0DC1BE4A-BFFA-486B-B398-130DCF842908}"/>
    <cellStyle name="Comma 3 2 2 4 2 2 2 2" xfId="32095" xr:uid="{746EBDC6-AFE0-4886-BC15-982FF1C802CE}"/>
    <cellStyle name="Comma 3 2 2 4 2 2 3" xfId="23042" xr:uid="{A0CF4072-7481-48B9-AA58-EF130D537273}"/>
    <cellStyle name="Comma 3 2 2 4 2 3" xfId="7946" xr:uid="{D537D62E-7C5E-4A64-8084-C5E5C62D93F9}"/>
    <cellStyle name="Comma 3 2 2 4 2 3 2" xfId="16999" xr:uid="{CA62B3DF-C804-45CB-8145-BB21E1C212F9}"/>
    <cellStyle name="Comma 3 2 2 4 2 3 2 2" xfId="35109" xr:uid="{0BC9F84A-15A0-4429-B2E1-2779256968F6}"/>
    <cellStyle name="Comma 3 2 2 4 2 3 3" xfId="26056" xr:uid="{4008C2F0-9825-42F7-B472-D8B7C8ECD1CE}"/>
    <cellStyle name="Comma 3 2 2 4 2 4" xfId="10967" xr:uid="{30CF92BB-A689-4FF9-A687-F6577EA793A7}"/>
    <cellStyle name="Comma 3 2 2 4 2 4 2" xfId="29077" xr:uid="{44526354-931B-4723-AA04-4CE0A4650302}"/>
    <cellStyle name="Comma 3 2 2 4 2 5" xfId="20024" xr:uid="{CB97D51E-994C-4EF6-9D51-84D1B5E98DCA}"/>
    <cellStyle name="Comma 3 2 2 4 3" xfId="2857" xr:uid="{553A52A8-EF3E-43FB-9C3A-80777CA187D2}"/>
    <cellStyle name="Comma 3 2 2 4 3 2" xfId="5936" xr:uid="{42286589-198C-44B9-A384-858CFBC726D9}"/>
    <cellStyle name="Comma 3 2 2 4 3 2 2" xfId="14989" xr:uid="{46D8E955-27C7-4172-B2FA-5585E426883F}"/>
    <cellStyle name="Comma 3 2 2 4 3 2 2 2" xfId="33099" xr:uid="{0E74F52B-8307-4AA8-AC89-CE0F59AB9E35}"/>
    <cellStyle name="Comma 3 2 2 4 3 2 3" xfId="24046" xr:uid="{09DA2B48-9062-4880-BD44-D6D8EDE551C3}"/>
    <cellStyle name="Comma 3 2 2 4 3 3" xfId="8950" xr:uid="{130EFE1D-8392-4DD4-9899-8C8A82275AC4}"/>
    <cellStyle name="Comma 3 2 2 4 3 3 2" xfId="18003" xr:uid="{B9BE3488-8C31-4256-848E-42985866DFCB}"/>
    <cellStyle name="Comma 3 2 2 4 3 3 2 2" xfId="36113" xr:uid="{DDC3891E-089D-445B-9FD0-C8B8FA4D6327}"/>
    <cellStyle name="Comma 3 2 2 4 3 3 3" xfId="27060" xr:uid="{DF5BBFA8-DEAE-42F8-8F5F-6ED5B8C30D7B}"/>
    <cellStyle name="Comma 3 2 2 4 3 4" xfId="11971" xr:uid="{512BC2ED-C642-4AA6-A8A4-19E4AA795FE0}"/>
    <cellStyle name="Comma 3 2 2 4 3 4 2" xfId="30081" xr:uid="{9038FAFD-390B-4E33-B5E6-920847456895}"/>
    <cellStyle name="Comma 3 2 2 4 3 5" xfId="21028" xr:uid="{1684C3B1-711A-4E74-AEBB-46A1DE763DA4}"/>
    <cellStyle name="Comma 3 2 2 4 4" xfId="3928" xr:uid="{90D9E2EB-7429-48E2-B78D-58DB036A22F2}"/>
    <cellStyle name="Comma 3 2 2 4 4 2" xfId="12981" xr:uid="{BDCB8DCA-2CFE-4F87-BE64-0363FDEA6385}"/>
    <cellStyle name="Comma 3 2 2 4 4 2 2" xfId="31091" xr:uid="{B9E47EA3-9D50-40DD-9AE7-B43D7C67B934}"/>
    <cellStyle name="Comma 3 2 2 4 4 3" xfId="22038" xr:uid="{5A53E8B8-D6C3-46C8-B174-62E2857EA429}"/>
    <cellStyle name="Comma 3 2 2 4 5" xfId="6942" xr:uid="{C81BB4C0-424A-4EB0-A5AF-DA14D43B263B}"/>
    <cellStyle name="Comma 3 2 2 4 5 2" xfId="15995" xr:uid="{19DAAEA8-1E9E-43FA-9EF4-239B1D339992}"/>
    <cellStyle name="Comma 3 2 2 4 5 2 2" xfId="34105" xr:uid="{5C4269A9-0096-4B33-A4BC-969651DD329C}"/>
    <cellStyle name="Comma 3 2 2 4 5 3" xfId="25052" xr:uid="{4311DCA2-4C06-4167-A095-5C103D41AF5A}"/>
    <cellStyle name="Comma 3 2 2 4 6" xfId="9963" xr:uid="{D54AF8B3-0B60-4F50-87D9-433FE0218427}"/>
    <cellStyle name="Comma 3 2 2 4 6 2" xfId="28073" xr:uid="{AD81FAED-2643-4299-9EC2-89F5B9595EAA}"/>
    <cellStyle name="Comma 3 2 2 4 7" xfId="19020" xr:uid="{7C5CCAC5-4266-4317-BF41-BEFC580B0B2D}"/>
    <cellStyle name="Comma 3 2 2 5" xfId="1303" xr:uid="{4AD7B7CB-07B0-420B-BDAD-2C7B28CE1D0D}"/>
    <cellStyle name="Comma 3 2 2 5 2" xfId="4382" xr:uid="{893C4E19-F426-4DDE-BAD9-BC2215877316}"/>
    <cellStyle name="Comma 3 2 2 5 2 2" xfId="13435" xr:uid="{AADFD76A-CAEB-4E61-9BBA-63BB0740A6A4}"/>
    <cellStyle name="Comma 3 2 2 5 2 2 2" xfId="31545" xr:uid="{6077F007-6406-4978-B455-5C89A188F28B}"/>
    <cellStyle name="Comma 3 2 2 5 2 3" xfId="22492" xr:uid="{A2363F23-024B-4784-978C-8486B62A3598}"/>
    <cellStyle name="Comma 3 2 2 5 3" xfId="7396" xr:uid="{ECC2C297-44E9-4C2A-ABBB-B7F5DEFFA54C}"/>
    <cellStyle name="Comma 3 2 2 5 3 2" xfId="16449" xr:uid="{5720B11E-9DB3-4D03-92F6-6B12DF149379}"/>
    <cellStyle name="Comma 3 2 2 5 3 2 2" xfId="34559" xr:uid="{70E4C59C-8189-4FC6-8429-38007ABBD138}"/>
    <cellStyle name="Comma 3 2 2 5 3 3" xfId="25506" xr:uid="{0485F073-AF37-46FE-8E69-493DC88496B7}"/>
    <cellStyle name="Comma 3 2 2 5 4" xfId="10417" xr:uid="{700B329E-C631-4A2E-9BFE-0893B1CF02B8}"/>
    <cellStyle name="Comma 3 2 2 5 4 2" xfId="28527" xr:uid="{B3948157-654C-4974-9561-300533EF5DDA}"/>
    <cellStyle name="Comma 3 2 2 5 5" xfId="19474" xr:uid="{7847674A-6786-421C-8D18-D4E976B385A1}"/>
    <cellStyle name="Comma 3 2 2 6" xfId="2307" xr:uid="{198F34EC-6045-4989-BC03-35C513974B81}"/>
    <cellStyle name="Comma 3 2 2 6 2" xfId="5386" xr:uid="{AD49492A-2702-4D9E-A92C-BC32D9AE41BD}"/>
    <cellStyle name="Comma 3 2 2 6 2 2" xfId="14439" xr:uid="{125CB822-B863-4FBF-8B2A-4FBEF040BE5E}"/>
    <cellStyle name="Comma 3 2 2 6 2 2 2" xfId="32549" xr:uid="{564358BB-FB12-4AFD-9CF9-B4885C681B48}"/>
    <cellStyle name="Comma 3 2 2 6 2 3" xfId="23496" xr:uid="{E139EDF5-706C-4787-99E2-4F32914CF760}"/>
    <cellStyle name="Comma 3 2 2 6 3" xfId="8400" xr:uid="{5CB4F7ED-86B6-4AC0-8553-F4B2231A9FB4}"/>
    <cellStyle name="Comma 3 2 2 6 3 2" xfId="17453" xr:uid="{5E34B5DB-70A2-4917-B6E3-F02BECC41550}"/>
    <cellStyle name="Comma 3 2 2 6 3 2 2" xfId="35563" xr:uid="{5C1F0C59-00B3-4ED6-8CA7-2998E648B7ED}"/>
    <cellStyle name="Comma 3 2 2 6 3 3" xfId="26510" xr:uid="{43E4CF71-347F-4024-93C7-A0B289CE5BA9}"/>
    <cellStyle name="Comma 3 2 2 6 4" xfId="11421" xr:uid="{E34E42AC-C77A-4E3F-80BC-5D0A51E9412B}"/>
    <cellStyle name="Comma 3 2 2 6 4 2" xfId="29531" xr:uid="{07708060-024D-4EEC-A775-A741BD67FD6C}"/>
    <cellStyle name="Comma 3 2 2 6 5" xfId="20478" xr:uid="{D0B4C732-EF4A-457B-9D2B-C90B91AD0072}"/>
    <cellStyle name="Comma 3 2 2 7" xfId="3376" xr:uid="{E801DC73-2779-4817-8E7F-A42624C41BA0}"/>
    <cellStyle name="Comma 3 2 2 7 2" xfId="12429" xr:uid="{9E7C752A-A734-463B-805F-A46D892E6942}"/>
    <cellStyle name="Comma 3 2 2 7 2 2" xfId="30539" xr:uid="{DB5598AC-B38A-4641-A583-A1B9E2DB553A}"/>
    <cellStyle name="Comma 3 2 2 7 3" xfId="21486" xr:uid="{D5E81253-FCDA-4747-8358-0BF97198CDB8}"/>
    <cellStyle name="Comma 3 2 2 8" xfId="6390" xr:uid="{850BA74D-9C6D-4396-93C4-6D7D8729A461}"/>
    <cellStyle name="Comma 3 2 2 8 2" xfId="15443" xr:uid="{ABD43BF1-9311-48C7-845E-890FE22A9487}"/>
    <cellStyle name="Comma 3 2 2 8 2 2" xfId="33553" xr:uid="{EC2E64FE-97CB-4659-AE44-D982E905E147}"/>
    <cellStyle name="Comma 3 2 2 8 3" xfId="24500" xr:uid="{E8112D46-9D65-4456-B56F-CF41C81817DA}"/>
    <cellStyle name="Comma 3 2 2 9" xfId="9410" xr:uid="{92E0CE6B-5E8A-471B-90DD-56ADEC43C601}"/>
    <cellStyle name="Comma 3 2 2 9 2" xfId="27520" xr:uid="{5C233AA3-B3E9-4E86-8D7F-131B9DA7BCA4}"/>
    <cellStyle name="Comma 3 2 3" xfId="270" xr:uid="{C06D2C66-DBE6-4A1C-BF54-D8E577ADE9BE}"/>
    <cellStyle name="Comma 3 2 3 10" xfId="18511" xr:uid="{B86E4E84-110E-4228-856D-62DD29294088}"/>
    <cellStyle name="Comma 3 2 3 2" xfId="510" xr:uid="{DB74A28A-3CF5-40F4-8BC4-9C01CC6A7426}"/>
    <cellStyle name="Comma 3 2 3 2 2" xfId="850" xr:uid="{5D3C62DA-DE94-474B-BA55-70DF0FA1CE7D}"/>
    <cellStyle name="Comma 3 2 3 2 2 2" xfId="1854" xr:uid="{F712554B-BAEF-4F5B-9A50-39436FA88E28}"/>
    <cellStyle name="Comma 3 2 3 2 2 2 2" xfId="4933" xr:uid="{F175CBC8-A4FC-405E-80E1-031D8A1BF295}"/>
    <cellStyle name="Comma 3 2 3 2 2 2 2 2" xfId="13986" xr:uid="{E3E827B0-3B6A-4B03-AB93-FED67E267499}"/>
    <cellStyle name="Comma 3 2 3 2 2 2 2 2 2" xfId="32096" xr:uid="{76C8164E-B779-45FE-978D-1715A41D7A63}"/>
    <cellStyle name="Comma 3 2 3 2 2 2 2 3" xfId="23043" xr:uid="{0AE2F7A2-8D5E-4AB8-BF98-C19056B68859}"/>
    <cellStyle name="Comma 3 2 3 2 2 2 3" xfId="7947" xr:uid="{80F48740-9B41-430A-8074-6E7DBA57605B}"/>
    <cellStyle name="Comma 3 2 3 2 2 2 3 2" xfId="17000" xr:uid="{7E7F00C3-DFAD-405E-87DE-2C347159F8F0}"/>
    <cellStyle name="Comma 3 2 3 2 2 2 3 2 2" xfId="35110" xr:uid="{69C61C46-0C10-46EC-A587-E14CAC34E9F8}"/>
    <cellStyle name="Comma 3 2 3 2 2 2 3 3" xfId="26057" xr:uid="{46D0C405-2031-4B3E-B309-4CD84C26873D}"/>
    <cellStyle name="Comma 3 2 3 2 2 2 4" xfId="10968" xr:uid="{F52B165E-1814-4DC0-BCFC-40D580599C26}"/>
    <cellStyle name="Comma 3 2 3 2 2 2 4 2" xfId="29078" xr:uid="{CAE46D7C-2460-41A4-9622-3D1A76695C0B}"/>
    <cellStyle name="Comma 3 2 3 2 2 2 5" xfId="20025" xr:uid="{46BF64C1-A81E-4078-96A3-DA4F5494AE41}"/>
    <cellStyle name="Comma 3 2 3 2 2 3" xfId="2858" xr:uid="{2C146391-C172-4986-987A-BDAD5EFBDCBD}"/>
    <cellStyle name="Comma 3 2 3 2 2 3 2" xfId="5937" xr:uid="{31BB6C2C-3A6E-4935-886F-0422BB731BFD}"/>
    <cellStyle name="Comma 3 2 3 2 2 3 2 2" xfId="14990" xr:uid="{148FBED4-CCC6-48AE-9CA0-1E1005C41C0D}"/>
    <cellStyle name="Comma 3 2 3 2 2 3 2 2 2" xfId="33100" xr:uid="{24305571-522E-4EE9-8678-8427A739BDD5}"/>
    <cellStyle name="Comma 3 2 3 2 2 3 2 3" xfId="24047" xr:uid="{ED54EB48-30CF-465F-873E-598A9E671984}"/>
    <cellStyle name="Comma 3 2 3 2 2 3 3" xfId="8951" xr:uid="{7385AB90-29E3-4C50-8696-D3E911AFBF1A}"/>
    <cellStyle name="Comma 3 2 3 2 2 3 3 2" xfId="18004" xr:uid="{86E0BF75-1406-453B-BF8B-2B274BA51F6E}"/>
    <cellStyle name="Comma 3 2 3 2 2 3 3 2 2" xfId="36114" xr:uid="{89D7B608-AE4D-4FD8-9808-D5F4A6CEB1AD}"/>
    <cellStyle name="Comma 3 2 3 2 2 3 3 3" xfId="27061" xr:uid="{BA413634-EC3B-48AD-AAEE-8850569F65E3}"/>
    <cellStyle name="Comma 3 2 3 2 2 3 4" xfId="11972" xr:uid="{0A2A67A7-7AD7-4D16-A868-F6BF67448329}"/>
    <cellStyle name="Comma 3 2 3 2 2 3 4 2" xfId="30082" xr:uid="{BE998091-80EA-4E01-8035-8A12ED842771}"/>
    <cellStyle name="Comma 3 2 3 2 2 3 5" xfId="21029" xr:uid="{78538EAE-7B4C-4D9A-B39C-156BD362DCAC}"/>
    <cellStyle name="Comma 3 2 3 2 2 4" xfId="3929" xr:uid="{E14F2099-DC1D-455B-9083-7C00D901D60C}"/>
    <cellStyle name="Comma 3 2 3 2 2 4 2" xfId="12982" xr:uid="{276C2B7B-5F08-4FF3-ACF5-5B2E56F485C6}"/>
    <cellStyle name="Comma 3 2 3 2 2 4 2 2" xfId="31092" xr:uid="{F8117684-C416-472B-A2F6-DD45E532E09C}"/>
    <cellStyle name="Comma 3 2 3 2 2 4 3" xfId="22039" xr:uid="{57C4ABF9-ED83-4055-9E52-D088E9FD2189}"/>
    <cellStyle name="Comma 3 2 3 2 2 5" xfId="6943" xr:uid="{A7284538-069C-431E-9CB8-CA70EDE4AF21}"/>
    <cellStyle name="Comma 3 2 3 2 2 5 2" xfId="15996" xr:uid="{3B0744CA-E2E0-47CC-80B9-88E54F7228BA}"/>
    <cellStyle name="Comma 3 2 3 2 2 5 2 2" xfId="34106" xr:uid="{E61A7DD7-3A22-40C1-8022-602C578A61D3}"/>
    <cellStyle name="Comma 3 2 3 2 2 5 3" xfId="25053" xr:uid="{05EBD7E7-4874-4189-8CA7-7E5EC79DAD1A}"/>
    <cellStyle name="Comma 3 2 3 2 2 6" xfId="9964" xr:uid="{B38D070E-21E9-4118-B7AB-AD0FDC604093}"/>
    <cellStyle name="Comma 3 2 3 2 2 6 2" xfId="28074" xr:uid="{69AE5744-EDEC-4445-AB18-B4234C1D1679}"/>
    <cellStyle name="Comma 3 2 3 2 2 7" xfId="19021" xr:uid="{754C67C3-B156-44FA-9DA0-F69B52FF96F0}"/>
    <cellStyle name="Comma 3 2 3 2 3" xfId="851" xr:uid="{9B8B1EB3-9E71-4E1E-B2D9-A364B4A7DBF5}"/>
    <cellStyle name="Comma 3 2 3 2 3 2" xfId="1855" xr:uid="{2B342D7C-F40A-4A53-9081-0210CF6F2D4C}"/>
    <cellStyle name="Comma 3 2 3 2 3 2 2" xfId="4934" xr:uid="{710F7A34-7805-431D-A986-1C30522761F8}"/>
    <cellStyle name="Comma 3 2 3 2 3 2 2 2" xfId="13987" xr:uid="{571BF015-7AB7-4765-A1E9-1393CA2713B9}"/>
    <cellStyle name="Comma 3 2 3 2 3 2 2 2 2" xfId="32097" xr:uid="{9BB9DA90-881D-4C5A-AFD4-88E1B6109A03}"/>
    <cellStyle name="Comma 3 2 3 2 3 2 2 3" xfId="23044" xr:uid="{D2C62A6D-5955-41E8-94E5-9652EFF6EEB6}"/>
    <cellStyle name="Comma 3 2 3 2 3 2 3" xfId="7948" xr:uid="{6E40644E-C2C3-44D7-AF83-BAC010516FF1}"/>
    <cellStyle name="Comma 3 2 3 2 3 2 3 2" xfId="17001" xr:uid="{E5E11EA2-C812-4DC8-8747-9A0462CC02B0}"/>
    <cellStyle name="Comma 3 2 3 2 3 2 3 2 2" xfId="35111" xr:uid="{12FD174A-EC10-428F-971D-0FC65DE4B0D7}"/>
    <cellStyle name="Comma 3 2 3 2 3 2 3 3" xfId="26058" xr:uid="{4A484701-D1EF-4304-8DAE-4A644084EC9F}"/>
    <cellStyle name="Comma 3 2 3 2 3 2 4" xfId="10969" xr:uid="{4071FC3B-4B51-41F3-8A72-A6E27CCF0507}"/>
    <cellStyle name="Comma 3 2 3 2 3 2 4 2" xfId="29079" xr:uid="{32050902-92E4-489D-AFA9-74D39F806A88}"/>
    <cellStyle name="Comma 3 2 3 2 3 2 5" xfId="20026" xr:uid="{7713FECA-8B4A-4E95-9762-0811568B5641}"/>
    <cellStyle name="Comma 3 2 3 2 3 3" xfId="2859" xr:uid="{F251CD4F-C575-4659-8487-CBD89CB9FB11}"/>
    <cellStyle name="Comma 3 2 3 2 3 3 2" xfId="5938" xr:uid="{81B7540E-4C12-4F0E-A677-3C163D4D7DB1}"/>
    <cellStyle name="Comma 3 2 3 2 3 3 2 2" xfId="14991" xr:uid="{176386F9-96E6-4A18-A157-8D313D68485C}"/>
    <cellStyle name="Comma 3 2 3 2 3 3 2 2 2" xfId="33101" xr:uid="{59EB6F55-82B1-4A22-8BEC-B36E62106384}"/>
    <cellStyle name="Comma 3 2 3 2 3 3 2 3" xfId="24048" xr:uid="{1CCB4C3F-DC0A-473F-BFD0-5E9FD5FA3F03}"/>
    <cellStyle name="Comma 3 2 3 2 3 3 3" xfId="8952" xr:uid="{269A2F73-CE93-4812-AE6C-8DCDAFD5C24F}"/>
    <cellStyle name="Comma 3 2 3 2 3 3 3 2" xfId="18005" xr:uid="{B21D8638-FF59-4B74-BB59-210450A54AF7}"/>
    <cellStyle name="Comma 3 2 3 2 3 3 3 2 2" xfId="36115" xr:uid="{AFABAB55-76A9-40F8-85AC-0EE19E66C83A}"/>
    <cellStyle name="Comma 3 2 3 2 3 3 3 3" xfId="27062" xr:uid="{7806FB05-D0DF-4C33-8A0D-26F4214449FD}"/>
    <cellStyle name="Comma 3 2 3 2 3 3 4" xfId="11973" xr:uid="{03AEC0E8-14E8-40F1-AEB2-77C57469FF91}"/>
    <cellStyle name="Comma 3 2 3 2 3 3 4 2" xfId="30083" xr:uid="{DDFEF873-7FE5-4F5E-9D4D-F87664531547}"/>
    <cellStyle name="Comma 3 2 3 2 3 3 5" xfId="21030" xr:uid="{9931684A-C102-4414-9F14-CE2969569AA9}"/>
    <cellStyle name="Comma 3 2 3 2 3 4" xfId="3930" xr:uid="{9121E7AB-ED64-4A11-9E5E-EB032E1625A1}"/>
    <cellStyle name="Comma 3 2 3 2 3 4 2" xfId="12983" xr:uid="{5CDCF4F2-EB30-451B-BAB1-14C5B44317A8}"/>
    <cellStyle name="Comma 3 2 3 2 3 4 2 2" xfId="31093" xr:uid="{FBAE2769-3B09-44A8-B865-5F7EA8A6CBB9}"/>
    <cellStyle name="Comma 3 2 3 2 3 4 3" xfId="22040" xr:uid="{67A6287E-B443-4450-928B-98506CA20414}"/>
    <cellStyle name="Comma 3 2 3 2 3 5" xfId="6944" xr:uid="{90E2BD02-8F1E-4E7A-AF87-7958F0093177}"/>
    <cellStyle name="Comma 3 2 3 2 3 5 2" xfId="15997" xr:uid="{7A13BB88-0B92-4557-AD01-E7859EFDEC21}"/>
    <cellStyle name="Comma 3 2 3 2 3 5 2 2" xfId="34107" xr:uid="{65462A7D-4046-4567-8CFD-00D4116E2616}"/>
    <cellStyle name="Comma 3 2 3 2 3 5 3" xfId="25054" xr:uid="{2BE0AD64-38A3-44EB-A308-ED3FB3D50A27}"/>
    <cellStyle name="Comma 3 2 3 2 3 6" xfId="9965" xr:uid="{4F0EA3B1-23E3-4473-AF2C-A378D8D11484}"/>
    <cellStyle name="Comma 3 2 3 2 3 6 2" xfId="28075" xr:uid="{3070E08A-9004-42A5-8EB4-31823DA5777C}"/>
    <cellStyle name="Comma 3 2 3 2 3 7" xfId="19022" xr:uid="{CD2BB364-43CB-4ABE-9540-E2AEC311BD2A}"/>
    <cellStyle name="Comma 3 2 3 2 4" xfId="1518" xr:uid="{1DEC7472-644A-4492-A7F8-2CADA5C7F566}"/>
    <cellStyle name="Comma 3 2 3 2 4 2" xfId="4597" xr:uid="{E0466B0E-9A85-49AA-935D-076CCCC40150}"/>
    <cellStyle name="Comma 3 2 3 2 4 2 2" xfId="13650" xr:uid="{C412EB0F-8466-41BD-B0B4-F5F253A2D3CC}"/>
    <cellStyle name="Comma 3 2 3 2 4 2 2 2" xfId="31760" xr:uid="{1760E1D7-9F6A-4660-9050-1FB500CA06FF}"/>
    <cellStyle name="Comma 3 2 3 2 4 2 3" xfId="22707" xr:uid="{1E475333-F63E-46D4-B798-854604CC8698}"/>
    <cellStyle name="Comma 3 2 3 2 4 3" xfId="7611" xr:uid="{41B23F62-CE9F-4DEA-9371-265CA50CCF74}"/>
    <cellStyle name="Comma 3 2 3 2 4 3 2" xfId="16664" xr:uid="{85249BC6-E437-424D-98BD-F08715B5F8E1}"/>
    <cellStyle name="Comma 3 2 3 2 4 3 2 2" xfId="34774" xr:uid="{B84F7172-7308-4E3B-AD9B-1D20E300C00C}"/>
    <cellStyle name="Comma 3 2 3 2 4 3 3" xfId="25721" xr:uid="{F0A8517A-7BA0-437C-AC01-44E1E6D9AD92}"/>
    <cellStyle name="Comma 3 2 3 2 4 4" xfId="10632" xr:uid="{69A5B2D5-ABFD-4AF1-8EE5-E3B41B84C976}"/>
    <cellStyle name="Comma 3 2 3 2 4 4 2" xfId="28742" xr:uid="{DA4F51FE-2BB6-43E4-B944-D298CA887E3E}"/>
    <cellStyle name="Comma 3 2 3 2 4 5" xfId="19689" xr:uid="{3085451A-8C94-4D4C-8BCD-280086CC7483}"/>
    <cellStyle name="Comma 3 2 3 2 5" xfId="2522" xr:uid="{304FF123-65C2-4BE5-BCE9-188EF5E10D26}"/>
    <cellStyle name="Comma 3 2 3 2 5 2" xfId="5601" xr:uid="{949AAE26-EFD0-4AA3-BB48-DE54B922AE69}"/>
    <cellStyle name="Comma 3 2 3 2 5 2 2" xfId="14654" xr:uid="{66DF4820-F62E-4239-A03E-6BC10BEBB59E}"/>
    <cellStyle name="Comma 3 2 3 2 5 2 2 2" xfId="32764" xr:uid="{CF9B10CC-97DF-4891-ACC9-344C70194FA7}"/>
    <cellStyle name="Comma 3 2 3 2 5 2 3" xfId="23711" xr:uid="{BBAE2B48-4AFB-47D8-9BFC-0F867E3BE8A9}"/>
    <cellStyle name="Comma 3 2 3 2 5 3" xfId="8615" xr:uid="{69E600C3-E787-4B19-9D80-78347F8BEE93}"/>
    <cellStyle name="Comma 3 2 3 2 5 3 2" xfId="17668" xr:uid="{C1488621-F583-486C-87D8-5805DB49DA01}"/>
    <cellStyle name="Comma 3 2 3 2 5 3 2 2" xfId="35778" xr:uid="{85C6760E-568E-49C4-A9E3-84A47B6D794E}"/>
    <cellStyle name="Comma 3 2 3 2 5 3 3" xfId="26725" xr:uid="{F9E945D9-3E84-4D6B-A3AF-CEE90478DDC7}"/>
    <cellStyle name="Comma 3 2 3 2 5 4" xfId="11636" xr:uid="{8580C623-8DCE-44FD-B745-24A092709003}"/>
    <cellStyle name="Comma 3 2 3 2 5 4 2" xfId="29746" xr:uid="{C45782CF-DE10-4E7C-9833-3AE3F55F0F7A}"/>
    <cellStyle name="Comma 3 2 3 2 5 5" xfId="20693" xr:uid="{652E37AB-313D-4731-BA92-1B2E4FCC3ED0}"/>
    <cellStyle name="Comma 3 2 3 2 6" xfId="3592" xr:uid="{D797F857-3E49-4F00-B9DD-E9F251A096BB}"/>
    <cellStyle name="Comma 3 2 3 2 6 2" xfId="12645" xr:uid="{FBF6025F-F2B5-466B-92B7-2782C632F067}"/>
    <cellStyle name="Comma 3 2 3 2 6 2 2" xfId="30755" xr:uid="{74597C70-C085-464E-B9AD-052AAF5EC805}"/>
    <cellStyle name="Comma 3 2 3 2 6 3" xfId="21702" xr:uid="{1BC86D20-6E1D-457C-A49E-FA9D433B634F}"/>
    <cellStyle name="Comma 3 2 3 2 7" xfId="6606" xr:uid="{4D8F377C-FA32-418B-B8F9-B707EE4580D4}"/>
    <cellStyle name="Comma 3 2 3 2 7 2" xfId="15659" xr:uid="{D4DFB078-315D-4BEA-B0E8-A250DC205156}"/>
    <cellStyle name="Comma 3 2 3 2 7 2 2" xfId="33769" xr:uid="{48AFF4B9-B5A5-436A-9888-B4627C77784F}"/>
    <cellStyle name="Comma 3 2 3 2 7 3" xfId="24716" xr:uid="{4AA32E06-A07B-4CE2-A512-41E3250F858E}"/>
    <cellStyle name="Comma 3 2 3 2 8" xfId="9626" xr:uid="{33C8A346-CC96-4C68-BE78-DD38BCD096DC}"/>
    <cellStyle name="Comma 3 2 3 2 8 2" xfId="27736" xr:uid="{5649A2F2-783D-4EA8-A85A-5FF08786394E}"/>
    <cellStyle name="Comma 3 2 3 2 9" xfId="18683" xr:uid="{2726B33F-97F0-413C-832B-551B69AC08D3}"/>
    <cellStyle name="Comma 3 2 3 3" xfId="852" xr:uid="{7F7C9394-C131-413E-A3CB-AA96617091DE}"/>
    <cellStyle name="Comma 3 2 3 3 2" xfId="1856" xr:uid="{D7B59E81-0226-4E1F-87B2-6A869B06709C}"/>
    <cellStyle name="Comma 3 2 3 3 2 2" xfId="4935" xr:uid="{DFB9F2B7-B422-4D09-B66F-71A3FE8AB0DD}"/>
    <cellStyle name="Comma 3 2 3 3 2 2 2" xfId="13988" xr:uid="{3F757A83-61B9-4640-92DE-125F4B4F4478}"/>
    <cellStyle name="Comma 3 2 3 3 2 2 2 2" xfId="32098" xr:uid="{10F92490-4784-4B1E-BAF8-8329B0366C5E}"/>
    <cellStyle name="Comma 3 2 3 3 2 2 3" xfId="23045" xr:uid="{37FCA85A-7A54-42CE-9AFA-85D98EA4113A}"/>
    <cellStyle name="Comma 3 2 3 3 2 3" xfId="7949" xr:uid="{F3E69AB7-F38D-42CE-816F-CD422A794C8C}"/>
    <cellStyle name="Comma 3 2 3 3 2 3 2" xfId="17002" xr:uid="{493626AD-A9A7-4F60-BBB3-558548741EFA}"/>
    <cellStyle name="Comma 3 2 3 3 2 3 2 2" xfId="35112" xr:uid="{5CD34FAF-EC53-4087-951F-A80C21113ADE}"/>
    <cellStyle name="Comma 3 2 3 3 2 3 3" xfId="26059" xr:uid="{E84401DA-EF89-49EC-ABCB-CB11C213AED6}"/>
    <cellStyle name="Comma 3 2 3 3 2 4" xfId="10970" xr:uid="{39B8D5B8-7AC0-42CF-BF18-7C500BB76F5B}"/>
    <cellStyle name="Comma 3 2 3 3 2 4 2" xfId="29080" xr:uid="{79C14AD0-DD18-4F8C-8E4D-06BAC2E2748A}"/>
    <cellStyle name="Comma 3 2 3 3 2 5" xfId="20027" xr:uid="{0F638375-12FA-4540-AAE0-6816873A7217}"/>
    <cellStyle name="Comma 3 2 3 3 3" xfId="2860" xr:uid="{47A1DD4A-5268-4574-9A39-7712A8C88475}"/>
    <cellStyle name="Comma 3 2 3 3 3 2" xfId="5939" xr:uid="{AE6838EB-52CA-4F12-92CE-D5FB3C21942C}"/>
    <cellStyle name="Comma 3 2 3 3 3 2 2" xfId="14992" xr:uid="{A63EDFF5-6B80-4746-BB56-8BE3FFD7C93E}"/>
    <cellStyle name="Comma 3 2 3 3 3 2 2 2" xfId="33102" xr:uid="{3BD1F951-FF55-44EB-B349-4A7E6DEB1B6C}"/>
    <cellStyle name="Comma 3 2 3 3 3 2 3" xfId="24049" xr:uid="{AB471AB6-9693-4597-8735-4C17A256C56E}"/>
    <cellStyle name="Comma 3 2 3 3 3 3" xfId="8953" xr:uid="{BB72C083-FC63-4A47-9B17-71D782BDC1A0}"/>
    <cellStyle name="Comma 3 2 3 3 3 3 2" xfId="18006" xr:uid="{783C5371-6524-47A6-9F63-22F759223FF9}"/>
    <cellStyle name="Comma 3 2 3 3 3 3 2 2" xfId="36116" xr:uid="{D20F42B4-9D21-44C0-A202-B8C85AE560E6}"/>
    <cellStyle name="Comma 3 2 3 3 3 3 3" xfId="27063" xr:uid="{D8F7064A-AE72-4C36-B274-3BCD4D14C63C}"/>
    <cellStyle name="Comma 3 2 3 3 3 4" xfId="11974" xr:uid="{E9923C35-DE0A-4ADC-9062-3C13FFEC03A7}"/>
    <cellStyle name="Comma 3 2 3 3 3 4 2" xfId="30084" xr:uid="{E1804178-0100-487E-9C4B-7C03D4A6D3AA}"/>
    <cellStyle name="Comma 3 2 3 3 3 5" xfId="21031" xr:uid="{824C74D4-7952-40B1-BF30-1F1A89E21372}"/>
    <cellStyle name="Comma 3 2 3 3 4" xfId="3931" xr:uid="{004F4EC7-DC40-43C4-9CC2-3356A208F5B2}"/>
    <cellStyle name="Comma 3 2 3 3 4 2" xfId="12984" xr:uid="{CC4A82F0-BD13-442E-A578-8EDAAF624C58}"/>
    <cellStyle name="Comma 3 2 3 3 4 2 2" xfId="31094" xr:uid="{9FD326C0-A740-430E-B259-938C4B748723}"/>
    <cellStyle name="Comma 3 2 3 3 4 3" xfId="22041" xr:uid="{1A42901F-ADDE-4916-B7F0-96EC8471C12B}"/>
    <cellStyle name="Comma 3 2 3 3 5" xfId="6945" xr:uid="{D1F87F29-B2E4-479B-BFD0-818863FE71B1}"/>
    <cellStyle name="Comma 3 2 3 3 5 2" xfId="15998" xr:uid="{272088D0-AF0F-4798-B55C-F74DFE2A0D80}"/>
    <cellStyle name="Comma 3 2 3 3 5 2 2" xfId="34108" xr:uid="{386C1754-11CC-4C1D-AF20-39ACBD123EA2}"/>
    <cellStyle name="Comma 3 2 3 3 5 3" xfId="25055" xr:uid="{963E1A56-1237-459A-857C-B31302B224EA}"/>
    <cellStyle name="Comma 3 2 3 3 6" xfId="9966" xr:uid="{45F992DA-F0EB-45C1-A5E9-C1C0F92A93D3}"/>
    <cellStyle name="Comma 3 2 3 3 6 2" xfId="28076" xr:uid="{473B385A-FD8E-42ED-9663-FDB2A0D08CA3}"/>
    <cellStyle name="Comma 3 2 3 3 7" xfId="19023" xr:uid="{09F56E9B-325D-4599-8666-B0F3F442CF0D}"/>
    <cellStyle name="Comma 3 2 3 4" xfId="853" xr:uid="{056BE88A-5398-4081-B2AF-3825BFED63DB}"/>
    <cellStyle name="Comma 3 2 3 4 2" xfId="1857" xr:uid="{A4AAE7A0-2B16-4C41-B0A9-E103CAE1975A}"/>
    <cellStyle name="Comma 3 2 3 4 2 2" xfId="4936" xr:uid="{3D6B488C-1C1B-4978-ADAA-E38728C1DC04}"/>
    <cellStyle name="Comma 3 2 3 4 2 2 2" xfId="13989" xr:uid="{584D0A8A-5357-4841-BD0C-F843A966695B}"/>
    <cellStyle name="Comma 3 2 3 4 2 2 2 2" xfId="32099" xr:uid="{CEEAFE40-EAB1-4F6D-8A95-FD9F3C783178}"/>
    <cellStyle name="Comma 3 2 3 4 2 2 3" xfId="23046" xr:uid="{4BA2F555-2230-400E-B1CB-E772F2BA75BE}"/>
    <cellStyle name="Comma 3 2 3 4 2 3" xfId="7950" xr:uid="{04E9B76C-044E-495E-9C3E-DD9917C91C5E}"/>
    <cellStyle name="Comma 3 2 3 4 2 3 2" xfId="17003" xr:uid="{44CE0B3B-4CFA-4D89-A291-3D642AFD02AF}"/>
    <cellStyle name="Comma 3 2 3 4 2 3 2 2" xfId="35113" xr:uid="{FBF79E56-5441-4627-A839-87E0ECBC9B51}"/>
    <cellStyle name="Comma 3 2 3 4 2 3 3" xfId="26060" xr:uid="{1E41B7F4-1A25-4790-AF85-3472F9E99113}"/>
    <cellStyle name="Comma 3 2 3 4 2 4" xfId="10971" xr:uid="{1D68C17B-7568-48C0-8025-9E5F4379D28A}"/>
    <cellStyle name="Comma 3 2 3 4 2 4 2" xfId="29081" xr:uid="{54E6F60B-9C6A-4AE1-87C6-582A59A81329}"/>
    <cellStyle name="Comma 3 2 3 4 2 5" xfId="20028" xr:uid="{090D5C48-7629-476B-AEEA-EA4625C2806B}"/>
    <cellStyle name="Comma 3 2 3 4 3" xfId="2861" xr:uid="{D139667D-F3B2-4CCF-BF4E-42CC166DF299}"/>
    <cellStyle name="Comma 3 2 3 4 3 2" xfId="5940" xr:uid="{CB7BAAC1-6FAF-4993-A399-0168F326FD15}"/>
    <cellStyle name="Comma 3 2 3 4 3 2 2" xfId="14993" xr:uid="{DC51AA43-63D8-4424-BACC-727885D0C145}"/>
    <cellStyle name="Comma 3 2 3 4 3 2 2 2" xfId="33103" xr:uid="{FCA8E702-7393-4C6C-B3B9-04A1FE4C557A}"/>
    <cellStyle name="Comma 3 2 3 4 3 2 3" xfId="24050" xr:uid="{A8E3A1CF-937B-4A59-8531-1C5A590487E1}"/>
    <cellStyle name="Comma 3 2 3 4 3 3" xfId="8954" xr:uid="{9677DE57-49CF-48E9-A5EE-68D2E2D9094B}"/>
    <cellStyle name="Comma 3 2 3 4 3 3 2" xfId="18007" xr:uid="{585B6661-1D1C-4BA3-970D-666BB820AC69}"/>
    <cellStyle name="Comma 3 2 3 4 3 3 2 2" xfId="36117" xr:uid="{655BC1FF-36D3-43BB-BBAF-FD9FB1FDD491}"/>
    <cellStyle name="Comma 3 2 3 4 3 3 3" xfId="27064" xr:uid="{8330991D-7A06-4348-9203-F22F00A74EB6}"/>
    <cellStyle name="Comma 3 2 3 4 3 4" xfId="11975" xr:uid="{2C904191-43E0-4C51-B521-C679BD26B982}"/>
    <cellStyle name="Comma 3 2 3 4 3 4 2" xfId="30085" xr:uid="{7AFD7C56-B99A-43E3-8D01-8ADD177E3E48}"/>
    <cellStyle name="Comma 3 2 3 4 3 5" xfId="21032" xr:uid="{0CBCA859-DAF5-46D3-85DB-07D1D3040C94}"/>
    <cellStyle name="Comma 3 2 3 4 4" xfId="3932" xr:uid="{34A5E893-1E33-4FC7-9677-6893751AB40A}"/>
    <cellStyle name="Comma 3 2 3 4 4 2" xfId="12985" xr:uid="{32AF2D82-C29D-449B-BF65-79EBFE9CCA39}"/>
    <cellStyle name="Comma 3 2 3 4 4 2 2" xfId="31095" xr:uid="{C0E3BA78-B46B-4BE7-9F44-AB77AAD5A028}"/>
    <cellStyle name="Comma 3 2 3 4 4 3" xfId="22042" xr:uid="{83EA8D91-DCDB-485D-BB27-255BDFD70F63}"/>
    <cellStyle name="Comma 3 2 3 4 5" xfId="6946" xr:uid="{FAC0B3CD-553D-4074-BE00-55DF58EF6BB6}"/>
    <cellStyle name="Comma 3 2 3 4 5 2" xfId="15999" xr:uid="{2DE07AA1-FC9D-4E0E-A2F4-5091DBADF777}"/>
    <cellStyle name="Comma 3 2 3 4 5 2 2" xfId="34109" xr:uid="{1F545B08-C251-4197-BE23-73835A052793}"/>
    <cellStyle name="Comma 3 2 3 4 5 3" xfId="25056" xr:uid="{1FE68799-65AB-409C-A4AB-61E30D4F0DFE}"/>
    <cellStyle name="Comma 3 2 3 4 6" xfId="9967" xr:uid="{F10340DC-06F1-4FEF-A0E8-3F350F23EDC0}"/>
    <cellStyle name="Comma 3 2 3 4 6 2" xfId="28077" xr:uid="{11EC7519-EDD8-478E-B852-7DEB2FAE590B}"/>
    <cellStyle name="Comma 3 2 3 4 7" xfId="19024" xr:uid="{87BE78C0-92F7-471F-AAA3-850541BDD867}"/>
    <cellStyle name="Comma 3 2 3 5" xfId="1347" xr:uid="{F8AFF5E8-9B6B-422B-9B58-54D9C1757743}"/>
    <cellStyle name="Comma 3 2 3 5 2" xfId="4426" xr:uid="{FB702C61-1D7B-4FD4-8966-E557499CA0C4}"/>
    <cellStyle name="Comma 3 2 3 5 2 2" xfId="13479" xr:uid="{C50B9361-7DE2-427F-98CB-7459690BC0B6}"/>
    <cellStyle name="Comma 3 2 3 5 2 2 2" xfId="31589" xr:uid="{80949B0B-EC1E-43D3-9805-ABCA25FC7ABE}"/>
    <cellStyle name="Comma 3 2 3 5 2 3" xfId="22536" xr:uid="{54FE862A-3E94-4B6C-84AD-FBB85DE7A362}"/>
    <cellStyle name="Comma 3 2 3 5 3" xfId="7440" xr:uid="{14E80ACC-990A-4078-BA71-B6A0F283A079}"/>
    <cellStyle name="Comma 3 2 3 5 3 2" xfId="16493" xr:uid="{8F8584E4-FDE4-495C-B75C-290C8E6E3DB6}"/>
    <cellStyle name="Comma 3 2 3 5 3 2 2" xfId="34603" xr:uid="{77C08310-8134-4BF3-8113-258EA63F689C}"/>
    <cellStyle name="Comma 3 2 3 5 3 3" xfId="25550" xr:uid="{7784B9EF-EA0B-46E8-97B4-12C399556BFE}"/>
    <cellStyle name="Comma 3 2 3 5 4" xfId="10461" xr:uid="{0B588E41-5011-43E4-886C-882FC16149E0}"/>
    <cellStyle name="Comma 3 2 3 5 4 2" xfId="28571" xr:uid="{98E178B4-7DC3-4882-AD10-DD138AD29FB6}"/>
    <cellStyle name="Comma 3 2 3 5 5" xfId="19518" xr:uid="{3FC1B5BE-05EC-484B-8392-DD219C9C004C}"/>
    <cellStyle name="Comma 3 2 3 6" xfId="2351" xr:uid="{D0C7AAAA-5E58-4FDB-86AC-9F0C6425A842}"/>
    <cellStyle name="Comma 3 2 3 6 2" xfId="5430" xr:uid="{CD62ED8B-8D0C-42A7-90D4-207A9D2AF71E}"/>
    <cellStyle name="Comma 3 2 3 6 2 2" xfId="14483" xr:uid="{60C72427-6AA7-4BC9-AAF3-D992B5BBA2EE}"/>
    <cellStyle name="Comma 3 2 3 6 2 2 2" xfId="32593" xr:uid="{306BE9D7-10FF-4826-A1A8-54A6B45D4F03}"/>
    <cellStyle name="Comma 3 2 3 6 2 3" xfId="23540" xr:uid="{DE19009D-587A-47EC-9454-ABCF77F01AD5}"/>
    <cellStyle name="Comma 3 2 3 6 3" xfId="8444" xr:uid="{ECA020B1-FD96-4E6E-9CD1-B8BEA96FB0AF}"/>
    <cellStyle name="Comma 3 2 3 6 3 2" xfId="17497" xr:uid="{564F3A57-0322-4D71-BE07-1F4DDF998671}"/>
    <cellStyle name="Comma 3 2 3 6 3 2 2" xfId="35607" xr:uid="{6592F02E-BF3E-4625-8803-AF863FDD233E}"/>
    <cellStyle name="Comma 3 2 3 6 3 3" xfId="26554" xr:uid="{43F4E136-3014-41F8-99A7-0684597ED0BE}"/>
    <cellStyle name="Comma 3 2 3 6 4" xfId="11465" xr:uid="{CCEF72C9-0433-4595-8B21-AFD5EA6E7A93}"/>
    <cellStyle name="Comma 3 2 3 6 4 2" xfId="29575" xr:uid="{EB932500-CE96-459C-A499-EA176B38A409}"/>
    <cellStyle name="Comma 3 2 3 6 5" xfId="20522" xr:uid="{4E3802C6-BBFB-4282-962E-A0404DA00698}"/>
    <cellStyle name="Comma 3 2 3 7" xfId="3420" xr:uid="{3742350B-BB79-4A42-87F6-2EF1097F6991}"/>
    <cellStyle name="Comma 3 2 3 7 2" xfId="12473" xr:uid="{E46DF304-9C6C-4AF5-B05E-C25B7E6B44DB}"/>
    <cellStyle name="Comma 3 2 3 7 2 2" xfId="30583" xr:uid="{CBAB5EBF-4901-43F5-82D2-94BF8881F71C}"/>
    <cellStyle name="Comma 3 2 3 7 3" xfId="21530" xr:uid="{3B189604-8326-42CA-94D7-37C825FA7CF9}"/>
    <cellStyle name="Comma 3 2 3 8" xfId="6434" xr:uid="{F1A7993D-70A7-485B-97C4-D032370ED2E6}"/>
    <cellStyle name="Comma 3 2 3 8 2" xfId="15487" xr:uid="{A76A5E2E-85E3-4F59-BD1C-1CCE208D1667}"/>
    <cellStyle name="Comma 3 2 3 8 2 2" xfId="33597" xr:uid="{D27A71A4-5183-47D5-A3FE-882199F70E5F}"/>
    <cellStyle name="Comma 3 2 3 8 3" xfId="24544" xr:uid="{9CF4D0DB-BBB1-43BF-AACD-54FD143D7CB0}"/>
    <cellStyle name="Comma 3 2 3 9" xfId="9454" xr:uid="{043C1B0C-30A8-4815-A2D5-13FF4F69F1D2}"/>
    <cellStyle name="Comma 3 2 3 9 2" xfId="27564" xr:uid="{E82FFA71-8769-4E7D-8337-2CBBAEA901DF}"/>
    <cellStyle name="Comma 3 2 4" xfId="352" xr:uid="{24253213-416D-49F1-B4F0-52B4DCF49693}"/>
    <cellStyle name="Comma 3 2 4 10" xfId="18550" xr:uid="{C7A730BF-CF7F-4AAE-BD64-273C1866BCAC}"/>
    <cellStyle name="Comma 3 2 4 2" xfId="550" xr:uid="{2E377636-BA92-4CE2-AB1E-7D9C883D3F07}"/>
    <cellStyle name="Comma 3 2 4 2 2" xfId="854" xr:uid="{493857D0-6CC3-41FD-955F-81E7B3B2AD1B}"/>
    <cellStyle name="Comma 3 2 4 2 2 2" xfId="1858" xr:uid="{18FDDEB7-80E1-4FD5-A0C3-2F4B8D16CFA3}"/>
    <cellStyle name="Comma 3 2 4 2 2 2 2" xfId="4937" xr:uid="{8A6DB1A3-E3D8-48DC-857E-FE835440635B}"/>
    <cellStyle name="Comma 3 2 4 2 2 2 2 2" xfId="13990" xr:uid="{CD78E8E3-4430-410E-93DC-64F5B5D17EBB}"/>
    <cellStyle name="Comma 3 2 4 2 2 2 2 2 2" xfId="32100" xr:uid="{5E5B837E-13AA-4318-92C3-94EF238394D0}"/>
    <cellStyle name="Comma 3 2 4 2 2 2 2 3" xfId="23047" xr:uid="{B6CA6851-A6E0-4E91-9B29-82B8272EF66B}"/>
    <cellStyle name="Comma 3 2 4 2 2 2 3" xfId="7951" xr:uid="{7D690056-6027-4A11-B1AB-7E62DCAB7BAF}"/>
    <cellStyle name="Comma 3 2 4 2 2 2 3 2" xfId="17004" xr:uid="{38009755-77F2-4390-B903-55BDE59EA7C7}"/>
    <cellStyle name="Comma 3 2 4 2 2 2 3 2 2" xfId="35114" xr:uid="{4A09CC25-A57A-4678-A8FF-670BC2FA5C49}"/>
    <cellStyle name="Comma 3 2 4 2 2 2 3 3" xfId="26061" xr:uid="{BC6D3119-5EEF-42F2-BA13-B106D7B4B879}"/>
    <cellStyle name="Comma 3 2 4 2 2 2 4" xfId="10972" xr:uid="{97DAC892-B5AF-46B8-A2BC-8D7A1E76C937}"/>
    <cellStyle name="Comma 3 2 4 2 2 2 4 2" xfId="29082" xr:uid="{0ABDA6C7-7CCD-42CE-A7C5-6AB7AD74BAD1}"/>
    <cellStyle name="Comma 3 2 4 2 2 2 5" xfId="20029" xr:uid="{6372CBE4-1763-452C-B209-575519965CCF}"/>
    <cellStyle name="Comma 3 2 4 2 2 3" xfId="2862" xr:uid="{E317807E-16E7-46D9-8E71-EABFAE124DFD}"/>
    <cellStyle name="Comma 3 2 4 2 2 3 2" xfId="5941" xr:uid="{C64383E3-645F-46FD-9696-61FE5430F08D}"/>
    <cellStyle name="Comma 3 2 4 2 2 3 2 2" xfId="14994" xr:uid="{0F134B7A-AE91-4541-B68B-5D7BBC45ADC1}"/>
    <cellStyle name="Comma 3 2 4 2 2 3 2 2 2" xfId="33104" xr:uid="{CA834677-4409-4A36-AF99-BDA87E590F49}"/>
    <cellStyle name="Comma 3 2 4 2 2 3 2 3" xfId="24051" xr:uid="{68159A8E-4EC5-4BD9-9369-2745043172A1}"/>
    <cellStyle name="Comma 3 2 4 2 2 3 3" xfId="8955" xr:uid="{0FEF90C5-895E-4DAF-8EE8-06AC1A3768A8}"/>
    <cellStyle name="Comma 3 2 4 2 2 3 3 2" xfId="18008" xr:uid="{3B18A3B7-FFC9-4790-A016-E86FB4D7011B}"/>
    <cellStyle name="Comma 3 2 4 2 2 3 3 2 2" xfId="36118" xr:uid="{1F0E77BC-D610-45F0-A4F1-8DAE08B3B992}"/>
    <cellStyle name="Comma 3 2 4 2 2 3 3 3" xfId="27065" xr:uid="{033051F6-8C1D-41CD-A68A-8E89E34EED81}"/>
    <cellStyle name="Comma 3 2 4 2 2 3 4" xfId="11976" xr:uid="{0B553B5F-F5EB-4E0F-87A4-536218DDB032}"/>
    <cellStyle name="Comma 3 2 4 2 2 3 4 2" xfId="30086" xr:uid="{4FE2787A-D50B-4E1F-9BCE-BF361F8570EC}"/>
    <cellStyle name="Comma 3 2 4 2 2 3 5" xfId="21033" xr:uid="{643299D7-0CA3-4731-AAFD-944AC9A58AEC}"/>
    <cellStyle name="Comma 3 2 4 2 2 4" xfId="3933" xr:uid="{D4800D89-31E1-4E02-8507-94F5B9F4C2DB}"/>
    <cellStyle name="Comma 3 2 4 2 2 4 2" xfId="12986" xr:uid="{9D95BBEF-F0FF-4A38-B36D-C7C44D0B2A7C}"/>
    <cellStyle name="Comma 3 2 4 2 2 4 2 2" xfId="31096" xr:uid="{A3A8BA20-B35E-47ED-8BBA-376F5A247383}"/>
    <cellStyle name="Comma 3 2 4 2 2 4 3" xfId="22043" xr:uid="{1E77CE71-97D9-4D98-8B6C-1DA5EDB8ADED}"/>
    <cellStyle name="Comma 3 2 4 2 2 5" xfId="6947" xr:uid="{EBE90624-C26A-4212-B7EE-DC48F4088CCD}"/>
    <cellStyle name="Comma 3 2 4 2 2 5 2" xfId="16000" xr:uid="{C9B8828E-B498-446D-91C9-4134BD93AEDB}"/>
    <cellStyle name="Comma 3 2 4 2 2 5 2 2" xfId="34110" xr:uid="{895131DD-5641-49AB-9024-98392A3E60E7}"/>
    <cellStyle name="Comma 3 2 4 2 2 5 3" xfId="25057" xr:uid="{4D0E5251-75E1-406B-9C81-216049C84B8D}"/>
    <cellStyle name="Comma 3 2 4 2 2 6" xfId="9968" xr:uid="{B30B79A3-0C38-4A68-9F5D-8507C3CF6BE0}"/>
    <cellStyle name="Comma 3 2 4 2 2 6 2" xfId="28078" xr:uid="{2A7F6F95-A2D6-4974-902B-C082C4812899}"/>
    <cellStyle name="Comma 3 2 4 2 2 7" xfId="19025" xr:uid="{C56C0E1D-6C2D-4267-9DC0-95CC159E5EB4}"/>
    <cellStyle name="Comma 3 2 4 2 3" xfId="855" xr:uid="{AA651ED8-71AF-49D8-84EF-5D6540E22ADA}"/>
    <cellStyle name="Comma 3 2 4 2 3 2" xfId="1859" xr:uid="{B69A2F72-739B-439E-BE0C-A33C2D31724F}"/>
    <cellStyle name="Comma 3 2 4 2 3 2 2" xfId="4938" xr:uid="{26730212-F6D1-4A46-BAD7-DA542314CF8A}"/>
    <cellStyle name="Comma 3 2 4 2 3 2 2 2" xfId="13991" xr:uid="{6D85B60F-5BD2-44E1-82BA-F008362443F6}"/>
    <cellStyle name="Comma 3 2 4 2 3 2 2 2 2" xfId="32101" xr:uid="{DFA2C817-B1C3-4A5D-98B1-D68AB6224518}"/>
    <cellStyle name="Comma 3 2 4 2 3 2 2 3" xfId="23048" xr:uid="{C3C53BCE-F57A-4273-BE46-A1D7F9B45DFD}"/>
    <cellStyle name="Comma 3 2 4 2 3 2 3" xfId="7952" xr:uid="{EA949467-C297-4DD6-B3DE-70327B07588E}"/>
    <cellStyle name="Comma 3 2 4 2 3 2 3 2" xfId="17005" xr:uid="{911A7309-A424-46C8-AB3A-ED3DD65ACD5C}"/>
    <cellStyle name="Comma 3 2 4 2 3 2 3 2 2" xfId="35115" xr:uid="{C35D6A25-136D-435E-B538-B8EECCA0F0EE}"/>
    <cellStyle name="Comma 3 2 4 2 3 2 3 3" xfId="26062" xr:uid="{149F3D88-AEDA-4C85-90FB-F6827375A451}"/>
    <cellStyle name="Comma 3 2 4 2 3 2 4" xfId="10973" xr:uid="{6AA63E56-944F-4A5A-B047-72982B8B11E1}"/>
    <cellStyle name="Comma 3 2 4 2 3 2 4 2" xfId="29083" xr:uid="{4C80626C-86AF-4EB8-A664-0913EF7012C4}"/>
    <cellStyle name="Comma 3 2 4 2 3 2 5" xfId="20030" xr:uid="{D96484F3-3777-49FA-ABA1-2AD03376CE7C}"/>
    <cellStyle name="Comma 3 2 4 2 3 3" xfId="2863" xr:uid="{B270FD4D-9D06-4DF8-853C-81E3F4B08E44}"/>
    <cellStyle name="Comma 3 2 4 2 3 3 2" xfId="5942" xr:uid="{018EE87F-1ABC-4805-82A3-0445F5D08CF5}"/>
    <cellStyle name="Comma 3 2 4 2 3 3 2 2" xfId="14995" xr:uid="{1003F611-636E-4B61-86DB-40A7CC6FB828}"/>
    <cellStyle name="Comma 3 2 4 2 3 3 2 2 2" xfId="33105" xr:uid="{1206B45B-6761-4EAF-94C5-562CB3801A94}"/>
    <cellStyle name="Comma 3 2 4 2 3 3 2 3" xfId="24052" xr:uid="{CF67F413-0BBB-4579-B18A-A4292E3C27C7}"/>
    <cellStyle name="Comma 3 2 4 2 3 3 3" xfId="8956" xr:uid="{A913C444-D65A-478E-B788-846C6F8A566E}"/>
    <cellStyle name="Comma 3 2 4 2 3 3 3 2" xfId="18009" xr:uid="{E1A633BE-3057-47EE-BAE4-9AB8E6E394B9}"/>
    <cellStyle name="Comma 3 2 4 2 3 3 3 2 2" xfId="36119" xr:uid="{D7000504-9BE5-489A-87EF-633EFB9287D7}"/>
    <cellStyle name="Comma 3 2 4 2 3 3 3 3" xfId="27066" xr:uid="{77EC4B1E-FFA1-4D90-BA93-A6CA6D799647}"/>
    <cellStyle name="Comma 3 2 4 2 3 3 4" xfId="11977" xr:uid="{CC463744-EA1B-4A85-B559-AF2477F5B978}"/>
    <cellStyle name="Comma 3 2 4 2 3 3 4 2" xfId="30087" xr:uid="{3581040F-E9C6-4593-9D77-8B2EEB369398}"/>
    <cellStyle name="Comma 3 2 4 2 3 3 5" xfId="21034" xr:uid="{72418137-4BC8-47C1-BD71-D5502E1C5430}"/>
    <cellStyle name="Comma 3 2 4 2 3 4" xfId="3934" xr:uid="{50BAF30D-01BF-4391-A787-23E987578C89}"/>
    <cellStyle name="Comma 3 2 4 2 3 4 2" xfId="12987" xr:uid="{6CD5D678-F50F-4B00-A4CB-6157EF4B7B9E}"/>
    <cellStyle name="Comma 3 2 4 2 3 4 2 2" xfId="31097" xr:uid="{83BF87AC-40F7-4E48-9D9F-860A71C131DD}"/>
    <cellStyle name="Comma 3 2 4 2 3 4 3" xfId="22044" xr:uid="{73580E60-44F8-450E-9144-14641D0B3DA1}"/>
    <cellStyle name="Comma 3 2 4 2 3 5" xfId="6948" xr:uid="{997A48F7-2647-4387-9A83-19783B6051A9}"/>
    <cellStyle name="Comma 3 2 4 2 3 5 2" xfId="16001" xr:uid="{09F62EED-D442-42EF-9C28-B73691B7C98A}"/>
    <cellStyle name="Comma 3 2 4 2 3 5 2 2" xfId="34111" xr:uid="{A509FDA0-86D5-4F1D-B629-61BCB87EDE1A}"/>
    <cellStyle name="Comma 3 2 4 2 3 5 3" xfId="25058" xr:uid="{91CFF48A-0263-47D0-B427-CD7B51310D03}"/>
    <cellStyle name="Comma 3 2 4 2 3 6" xfId="9969" xr:uid="{DF331D5F-EB62-4FEF-926E-B75259100B3E}"/>
    <cellStyle name="Comma 3 2 4 2 3 6 2" xfId="28079" xr:uid="{0030E7A5-8D1D-4C57-9362-F31B4A0BAC94}"/>
    <cellStyle name="Comma 3 2 4 2 3 7" xfId="19026" xr:uid="{8CD68650-2B09-4094-BFA4-9637F71DDC2E}"/>
    <cellStyle name="Comma 3 2 4 2 4" xfId="1557" xr:uid="{D9DA19E6-88D5-471E-B450-F2F3501726D5}"/>
    <cellStyle name="Comma 3 2 4 2 4 2" xfId="4636" xr:uid="{8BBC16C2-3E26-42DD-867A-D368F2EE2439}"/>
    <cellStyle name="Comma 3 2 4 2 4 2 2" xfId="13689" xr:uid="{617CD8A6-DE27-4AA3-B52C-8A4500E0D42E}"/>
    <cellStyle name="Comma 3 2 4 2 4 2 2 2" xfId="31799" xr:uid="{13585EC9-91B1-4F84-98B7-0C6AE2829FDC}"/>
    <cellStyle name="Comma 3 2 4 2 4 2 3" xfId="22746" xr:uid="{EDA12898-B843-42AA-884C-434A14808753}"/>
    <cellStyle name="Comma 3 2 4 2 4 3" xfId="7650" xr:uid="{5AC42935-6539-46AE-AEB5-DF53A37E4DF0}"/>
    <cellStyle name="Comma 3 2 4 2 4 3 2" xfId="16703" xr:uid="{76F0864A-0A35-4642-BE7F-EB67D17C1B88}"/>
    <cellStyle name="Comma 3 2 4 2 4 3 2 2" xfId="34813" xr:uid="{9B5311DC-01C5-43BF-9116-AEF847D48AC6}"/>
    <cellStyle name="Comma 3 2 4 2 4 3 3" xfId="25760" xr:uid="{112D9325-7C0F-4F84-8593-D7D0B9C7A233}"/>
    <cellStyle name="Comma 3 2 4 2 4 4" xfId="10671" xr:uid="{CBBFF5B0-EFFB-46F9-8E06-305AF9F2CC17}"/>
    <cellStyle name="Comma 3 2 4 2 4 4 2" xfId="28781" xr:uid="{E7F55244-8FB4-42E9-B91A-8F47E6D3A79F}"/>
    <cellStyle name="Comma 3 2 4 2 4 5" xfId="19728" xr:uid="{9FB92665-2927-4080-B9A2-40FD7D4B6459}"/>
    <cellStyle name="Comma 3 2 4 2 5" xfId="2561" xr:uid="{F9823CAC-2691-471D-864F-3D5C0457A5E0}"/>
    <cellStyle name="Comma 3 2 4 2 5 2" xfId="5640" xr:uid="{D1076F0F-AADE-4ED8-ADF6-C05A3626C252}"/>
    <cellStyle name="Comma 3 2 4 2 5 2 2" xfId="14693" xr:uid="{EE3AFA1A-76A0-411A-BAF7-57BF653234E4}"/>
    <cellStyle name="Comma 3 2 4 2 5 2 2 2" xfId="32803" xr:uid="{A6658BAE-BEAF-430B-BDD2-536AA436C4DC}"/>
    <cellStyle name="Comma 3 2 4 2 5 2 3" xfId="23750" xr:uid="{1C3AF6DF-EAA6-4D5E-B491-769F67A78077}"/>
    <cellStyle name="Comma 3 2 4 2 5 3" xfId="8654" xr:uid="{7B484975-018E-4C1A-ADD6-86F759E6205A}"/>
    <cellStyle name="Comma 3 2 4 2 5 3 2" xfId="17707" xr:uid="{BD866D7E-27C5-489C-82AD-523B8F3BF8D0}"/>
    <cellStyle name="Comma 3 2 4 2 5 3 2 2" xfId="35817" xr:uid="{8A13D8CC-CEF4-4DBA-B6FA-F654664D8596}"/>
    <cellStyle name="Comma 3 2 4 2 5 3 3" xfId="26764" xr:uid="{808E8AF9-2172-4ECA-A0EE-E1BA6177E440}"/>
    <cellStyle name="Comma 3 2 4 2 5 4" xfId="11675" xr:uid="{42661CEE-BC44-443A-8B11-54A088C349EC}"/>
    <cellStyle name="Comma 3 2 4 2 5 4 2" xfId="29785" xr:uid="{58512555-0DFA-4BD9-96CA-06105B82C756}"/>
    <cellStyle name="Comma 3 2 4 2 5 5" xfId="20732" xr:uid="{2AC8E950-233E-4784-A479-9C1217053C94}"/>
    <cellStyle name="Comma 3 2 4 2 6" xfId="3631" xr:uid="{FDC7FC56-A189-4AAA-B29F-B8DB20BB26AF}"/>
    <cellStyle name="Comma 3 2 4 2 6 2" xfId="12684" xr:uid="{B5CBBAC0-3E73-47F6-AA90-CF2BE0DBFC18}"/>
    <cellStyle name="Comma 3 2 4 2 6 2 2" xfId="30794" xr:uid="{C38399E9-CC10-4B11-8C6D-81DC89A19A8A}"/>
    <cellStyle name="Comma 3 2 4 2 6 3" xfId="21741" xr:uid="{ABAFF859-6085-4359-A37F-60953BE1F504}"/>
    <cellStyle name="Comma 3 2 4 2 7" xfId="6645" xr:uid="{F9FB8169-A58E-4B27-AB9B-C8D2D414E6B6}"/>
    <cellStyle name="Comma 3 2 4 2 7 2" xfId="15698" xr:uid="{219F2E98-BF52-4BC8-A89B-E073405AABAC}"/>
    <cellStyle name="Comma 3 2 4 2 7 2 2" xfId="33808" xr:uid="{658F6AF9-44FE-490E-83BD-233BC9D4B8D6}"/>
    <cellStyle name="Comma 3 2 4 2 7 3" xfId="24755" xr:uid="{C8C02007-AF39-4EF0-882D-EC424A0729DA}"/>
    <cellStyle name="Comma 3 2 4 2 8" xfId="9665" xr:uid="{33385FF9-E3DA-4842-A641-713E7DC0971F}"/>
    <cellStyle name="Comma 3 2 4 2 8 2" xfId="27775" xr:uid="{08314F35-6973-4D19-8339-6936C488EFC4}"/>
    <cellStyle name="Comma 3 2 4 2 9" xfId="18722" xr:uid="{7318A09C-9B49-447E-B323-8E06EA20D6F6}"/>
    <cellStyle name="Comma 3 2 4 3" xfId="856" xr:uid="{9235A6AD-2932-44DF-ACA1-294D74FA34C8}"/>
    <cellStyle name="Comma 3 2 4 3 2" xfId="1860" xr:uid="{DE418DAC-8827-46E6-B65B-B162258023DA}"/>
    <cellStyle name="Comma 3 2 4 3 2 2" xfId="4939" xr:uid="{A0AB97E6-FFF7-4E05-B6AB-CA8436BC1D7D}"/>
    <cellStyle name="Comma 3 2 4 3 2 2 2" xfId="13992" xr:uid="{BD3BB42A-DEC3-4E93-988B-4B420805796D}"/>
    <cellStyle name="Comma 3 2 4 3 2 2 2 2" xfId="32102" xr:uid="{BDF50AB5-F0C1-47BB-A446-6F8AC1CC08C8}"/>
    <cellStyle name="Comma 3 2 4 3 2 2 3" xfId="23049" xr:uid="{3C9622ED-B680-49B0-849F-2BFAD916755F}"/>
    <cellStyle name="Comma 3 2 4 3 2 3" xfId="7953" xr:uid="{5BC4A0FE-6A0E-4B3A-A52F-BE0FCDF2B2A1}"/>
    <cellStyle name="Comma 3 2 4 3 2 3 2" xfId="17006" xr:uid="{F523AF95-0C2A-4115-86CF-3D7559D616F1}"/>
    <cellStyle name="Comma 3 2 4 3 2 3 2 2" xfId="35116" xr:uid="{22C871D2-ABA4-426B-A8E0-38B83F36F836}"/>
    <cellStyle name="Comma 3 2 4 3 2 3 3" xfId="26063" xr:uid="{156D9660-094B-48A3-B63D-7521BBC5738F}"/>
    <cellStyle name="Comma 3 2 4 3 2 4" xfId="10974" xr:uid="{D717C0A5-F6FE-4099-9B8B-06FE1A4DF143}"/>
    <cellStyle name="Comma 3 2 4 3 2 4 2" xfId="29084" xr:uid="{04A2AAC5-AD93-4A2C-8516-C1FDD09D4B99}"/>
    <cellStyle name="Comma 3 2 4 3 2 5" xfId="20031" xr:uid="{8B0332A1-4B02-4BA7-A258-1232748E4058}"/>
    <cellStyle name="Comma 3 2 4 3 3" xfId="2864" xr:uid="{A9A24349-60B5-4BC7-9926-ABD8DCA38B1D}"/>
    <cellStyle name="Comma 3 2 4 3 3 2" xfId="5943" xr:uid="{21F855CD-24EA-472D-8A19-BF44FDFCE042}"/>
    <cellStyle name="Comma 3 2 4 3 3 2 2" xfId="14996" xr:uid="{13BD14FE-F74A-42AB-B340-F5BD2446AC53}"/>
    <cellStyle name="Comma 3 2 4 3 3 2 2 2" xfId="33106" xr:uid="{E1419060-8AB8-4796-82F1-582FB98EBAF2}"/>
    <cellStyle name="Comma 3 2 4 3 3 2 3" xfId="24053" xr:uid="{515A8905-8466-4DA9-8838-55197EE1CB5A}"/>
    <cellStyle name="Comma 3 2 4 3 3 3" xfId="8957" xr:uid="{0007A29A-CF3E-49B2-9AC3-2B4A185F15E1}"/>
    <cellStyle name="Comma 3 2 4 3 3 3 2" xfId="18010" xr:uid="{79D6FDBA-E742-4CE9-A95F-39D63F38EF42}"/>
    <cellStyle name="Comma 3 2 4 3 3 3 2 2" xfId="36120" xr:uid="{A6139F73-C761-4C9E-A401-5BF54E3A4DC6}"/>
    <cellStyle name="Comma 3 2 4 3 3 3 3" xfId="27067" xr:uid="{AE2D3116-BE89-4B08-A15D-31955EE9C59F}"/>
    <cellStyle name="Comma 3 2 4 3 3 4" xfId="11978" xr:uid="{2CDD3107-E8C4-4775-BA62-9B8C10EDB578}"/>
    <cellStyle name="Comma 3 2 4 3 3 4 2" xfId="30088" xr:uid="{6FB3578D-4C9B-4A50-90F2-5A42879618CC}"/>
    <cellStyle name="Comma 3 2 4 3 3 5" xfId="21035" xr:uid="{A273C243-9B52-4107-89BD-268F9C331195}"/>
    <cellStyle name="Comma 3 2 4 3 4" xfId="3935" xr:uid="{E76EA784-BA79-4CA4-891E-CE104227FF52}"/>
    <cellStyle name="Comma 3 2 4 3 4 2" xfId="12988" xr:uid="{F50FBF6C-FED9-4103-9984-1D6C36F7523E}"/>
    <cellStyle name="Comma 3 2 4 3 4 2 2" xfId="31098" xr:uid="{F500BAF2-F7D6-4353-9401-0582037DC792}"/>
    <cellStyle name="Comma 3 2 4 3 4 3" xfId="22045" xr:uid="{709BAC6E-E65A-4D7B-9AC1-6E6D3FA4D62B}"/>
    <cellStyle name="Comma 3 2 4 3 5" xfId="6949" xr:uid="{CE2440DB-8E32-4B91-BCA6-ABB2BFFD9D6F}"/>
    <cellStyle name="Comma 3 2 4 3 5 2" xfId="16002" xr:uid="{CE4B5CB2-B96B-41E2-9C43-3A5041F72C39}"/>
    <cellStyle name="Comma 3 2 4 3 5 2 2" xfId="34112" xr:uid="{134D7969-5679-42DB-97B4-4717B11B42CB}"/>
    <cellStyle name="Comma 3 2 4 3 5 3" xfId="25059" xr:uid="{A1F7F678-E25A-4BBA-8D42-0BAE0C058CFA}"/>
    <cellStyle name="Comma 3 2 4 3 6" xfId="9970" xr:uid="{D0891AC8-AB49-41E2-AE7C-F1B860A99C7F}"/>
    <cellStyle name="Comma 3 2 4 3 6 2" xfId="28080" xr:uid="{018E3FB4-BD5B-4B0D-92D4-B6DA459CCC6B}"/>
    <cellStyle name="Comma 3 2 4 3 7" xfId="19027" xr:uid="{01DD15FF-B739-4A3B-AB81-2ED8CA68E1E9}"/>
    <cellStyle name="Comma 3 2 4 4" xfId="857" xr:uid="{BE63BAF1-9AAC-4466-B42F-3D1FDF9A8FB5}"/>
    <cellStyle name="Comma 3 2 4 4 2" xfId="1861" xr:uid="{54AC0F3B-15C1-44C4-9917-CE4E3D5CB8F5}"/>
    <cellStyle name="Comma 3 2 4 4 2 2" xfId="4940" xr:uid="{59BB7A79-52CB-4A9C-8B79-54A9A0C9D437}"/>
    <cellStyle name="Comma 3 2 4 4 2 2 2" xfId="13993" xr:uid="{6CE3C1D3-9B6C-4F06-98AC-0D76C6B39825}"/>
    <cellStyle name="Comma 3 2 4 4 2 2 2 2" xfId="32103" xr:uid="{06E60820-B0E3-4218-B72C-EB5B8F3FEECE}"/>
    <cellStyle name="Comma 3 2 4 4 2 2 3" xfId="23050" xr:uid="{E78607C8-AB36-492B-AECD-5E7174DCF54B}"/>
    <cellStyle name="Comma 3 2 4 4 2 3" xfId="7954" xr:uid="{E80012AC-F22D-4D96-A0C6-D3E6F87212F7}"/>
    <cellStyle name="Comma 3 2 4 4 2 3 2" xfId="17007" xr:uid="{FBF36C91-A38E-4F7B-9721-E20D3B6EF110}"/>
    <cellStyle name="Comma 3 2 4 4 2 3 2 2" xfId="35117" xr:uid="{020E642A-DCD3-4A3E-9FA0-30708CAA7F28}"/>
    <cellStyle name="Comma 3 2 4 4 2 3 3" xfId="26064" xr:uid="{51590A84-04DC-4A85-90A6-B7ACCA6DA88C}"/>
    <cellStyle name="Comma 3 2 4 4 2 4" xfId="10975" xr:uid="{565760F8-B146-4472-A5F7-A0225CF3610C}"/>
    <cellStyle name="Comma 3 2 4 4 2 4 2" xfId="29085" xr:uid="{A99D7999-D407-4ED5-A889-3CEBDCA5C007}"/>
    <cellStyle name="Comma 3 2 4 4 2 5" xfId="20032" xr:uid="{5E977C9B-80D0-44D4-B8B1-14EE56AB3BD2}"/>
    <cellStyle name="Comma 3 2 4 4 3" xfId="2865" xr:uid="{543AD67A-7089-48F2-B991-689D2A548367}"/>
    <cellStyle name="Comma 3 2 4 4 3 2" xfId="5944" xr:uid="{0976F6B0-149B-4865-B6EF-0BDFE04D098F}"/>
    <cellStyle name="Comma 3 2 4 4 3 2 2" xfId="14997" xr:uid="{4C351BE3-931D-4C1E-BDC3-F35CC2BB8BF4}"/>
    <cellStyle name="Comma 3 2 4 4 3 2 2 2" xfId="33107" xr:uid="{89BA6E66-73D1-49DE-BB7C-EBC8A06493C9}"/>
    <cellStyle name="Comma 3 2 4 4 3 2 3" xfId="24054" xr:uid="{E121504A-628A-4384-A0C0-D8727E6134EE}"/>
    <cellStyle name="Comma 3 2 4 4 3 3" xfId="8958" xr:uid="{5F929753-51E3-46E5-9477-C52C9583A6FC}"/>
    <cellStyle name="Comma 3 2 4 4 3 3 2" xfId="18011" xr:uid="{979E3BF6-D026-4B8A-BBCF-0E7702967C49}"/>
    <cellStyle name="Comma 3 2 4 4 3 3 2 2" xfId="36121" xr:uid="{E6AFD99C-AC30-4C4F-8EB3-B80A96AAAA63}"/>
    <cellStyle name="Comma 3 2 4 4 3 3 3" xfId="27068" xr:uid="{E5B5CB87-7012-4A69-98CD-AEB76B13A505}"/>
    <cellStyle name="Comma 3 2 4 4 3 4" xfId="11979" xr:uid="{FA9BD10D-8E54-46DA-8BD4-CC2278F533AC}"/>
    <cellStyle name="Comma 3 2 4 4 3 4 2" xfId="30089" xr:uid="{2FD571A5-9CDA-460C-B248-0562DAA350AE}"/>
    <cellStyle name="Comma 3 2 4 4 3 5" xfId="21036" xr:uid="{A3FC4FDD-0199-4D17-A512-137686062AF1}"/>
    <cellStyle name="Comma 3 2 4 4 4" xfId="3936" xr:uid="{784EE484-4F91-4D3C-82E5-EDF25348AC09}"/>
    <cellStyle name="Comma 3 2 4 4 4 2" xfId="12989" xr:uid="{7BED41A8-12C6-43E7-88EE-8B6D4A42E7B8}"/>
    <cellStyle name="Comma 3 2 4 4 4 2 2" xfId="31099" xr:uid="{83B6B6A3-FB96-40AD-9578-E3629D13782B}"/>
    <cellStyle name="Comma 3 2 4 4 4 3" xfId="22046" xr:uid="{9FE45B67-F278-4C20-B743-8A94893EAE95}"/>
    <cellStyle name="Comma 3 2 4 4 5" xfId="6950" xr:uid="{B1EC86C0-B216-4327-8055-631F92B12DAA}"/>
    <cellStyle name="Comma 3 2 4 4 5 2" xfId="16003" xr:uid="{8553ABE6-7052-4FDD-9097-B6989CC08B4C}"/>
    <cellStyle name="Comma 3 2 4 4 5 2 2" xfId="34113" xr:uid="{CB62671D-6DD6-4477-802B-572881570FAC}"/>
    <cellStyle name="Comma 3 2 4 4 5 3" xfId="25060" xr:uid="{7C69C716-FADA-43B7-AAF1-9BCF38D97623}"/>
    <cellStyle name="Comma 3 2 4 4 6" xfId="9971" xr:uid="{67FFC793-7AF3-447E-B509-398F3F6767F4}"/>
    <cellStyle name="Comma 3 2 4 4 6 2" xfId="28081" xr:uid="{6CD00F87-764C-408C-B0B7-FDA4B09FD834}"/>
    <cellStyle name="Comma 3 2 4 4 7" xfId="19028" xr:uid="{FA0778B9-FA4A-48DA-9C09-FD116657EBFE}"/>
    <cellStyle name="Comma 3 2 4 5" xfId="1386" xr:uid="{F2DE66A9-0AFE-47E2-BA1F-918200930718}"/>
    <cellStyle name="Comma 3 2 4 5 2" xfId="4465" xr:uid="{38E3EF51-B38B-40E7-8A5C-ED05ECBE7A98}"/>
    <cellStyle name="Comma 3 2 4 5 2 2" xfId="13518" xr:uid="{53D9AC6D-63D8-465D-842B-A70BBC1EA589}"/>
    <cellStyle name="Comma 3 2 4 5 2 2 2" xfId="31628" xr:uid="{10639551-69D7-46A9-B059-E935B6CFFC9F}"/>
    <cellStyle name="Comma 3 2 4 5 2 3" xfId="22575" xr:uid="{3AF8DAFF-9D40-41C8-9894-142129D850D8}"/>
    <cellStyle name="Comma 3 2 4 5 3" xfId="7479" xr:uid="{8A04EE94-6F7E-4143-920F-14AD37223905}"/>
    <cellStyle name="Comma 3 2 4 5 3 2" xfId="16532" xr:uid="{51AACB26-A60E-4237-8562-36F4A47818BD}"/>
    <cellStyle name="Comma 3 2 4 5 3 2 2" xfId="34642" xr:uid="{13B4DFF9-72E9-478D-B507-3DF1DB6C6941}"/>
    <cellStyle name="Comma 3 2 4 5 3 3" xfId="25589" xr:uid="{3AB039DA-8EEF-4205-B8A4-293E4111774A}"/>
    <cellStyle name="Comma 3 2 4 5 4" xfId="10500" xr:uid="{307EB2E7-DEA2-42CE-908F-F0631E685B80}"/>
    <cellStyle name="Comma 3 2 4 5 4 2" xfId="28610" xr:uid="{B59C8A56-8DFB-446F-8D70-DA1DFDE24518}"/>
    <cellStyle name="Comma 3 2 4 5 5" xfId="19557" xr:uid="{057B36B3-B23D-4D19-990F-60981BD055B7}"/>
    <cellStyle name="Comma 3 2 4 6" xfId="2390" xr:uid="{F054F980-FC19-473C-A41C-6464DEEECEB3}"/>
    <cellStyle name="Comma 3 2 4 6 2" xfId="5469" xr:uid="{DECD8281-7359-4B89-AAAA-81C6ED521D7A}"/>
    <cellStyle name="Comma 3 2 4 6 2 2" xfId="14522" xr:uid="{9D53BA3A-52CE-4349-9989-4BA4440FE8D1}"/>
    <cellStyle name="Comma 3 2 4 6 2 2 2" xfId="32632" xr:uid="{D7283CBA-85A6-4055-B32F-4D5421559F77}"/>
    <cellStyle name="Comma 3 2 4 6 2 3" xfId="23579" xr:uid="{887B1896-1B2A-4EBB-A7A8-D4D42EC68E68}"/>
    <cellStyle name="Comma 3 2 4 6 3" xfId="8483" xr:uid="{E3C2597A-2953-4BDE-B20B-9794657B703D}"/>
    <cellStyle name="Comma 3 2 4 6 3 2" xfId="17536" xr:uid="{D97A324F-55A5-4656-8D45-1E253EEC3A8A}"/>
    <cellStyle name="Comma 3 2 4 6 3 2 2" xfId="35646" xr:uid="{1D8544E1-3D8E-4523-AB4E-5512F8A4B030}"/>
    <cellStyle name="Comma 3 2 4 6 3 3" xfId="26593" xr:uid="{368C730F-FBAC-44D4-86ED-D936A7ED0D32}"/>
    <cellStyle name="Comma 3 2 4 6 4" xfId="11504" xr:uid="{C50BAEE2-F09F-4DA6-82FB-D1387B7D2484}"/>
    <cellStyle name="Comma 3 2 4 6 4 2" xfId="29614" xr:uid="{00C3011F-B6FA-47D6-AA84-29328DF3E35C}"/>
    <cellStyle name="Comma 3 2 4 6 5" xfId="20561" xr:uid="{C94C539D-A071-4A07-B2ED-DB5C8B4CE034}"/>
    <cellStyle name="Comma 3 2 4 7" xfId="3459" xr:uid="{5C8CB150-48CB-4115-8E00-6765AFCE009C}"/>
    <cellStyle name="Comma 3 2 4 7 2" xfId="12512" xr:uid="{C0636DF4-2546-428E-B14B-A43DB663547C}"/>
    <cellStyle name="Comma 3 2 4 7 2 2" xfId="30622" xr:uid="{1710A883-71A6-412E-9510-08CD1BB1D15F}"/>
    <cellStyle name="Comma 3 2 4 7 3" xfId="21569" xr:uid="{E18AA56F-EC47-4BED-8205-985C0A9CCBB2}"/>
    <cellStyle name="Comma 3 2 4 8" xfId="6473" xr:uid="{A96080BF-8161-4C87-80FF-DA5F55B43E9E}"/>
    <cellStyle name="Comma 3 2 4 8 2" xfId="15526" xr:uid="{7E588C21-962B-493F-969A-E5157BA4E544}"/>
    <cellStyle name="Comma 3 2 4 8 2 2" xfId="33636" xr:uid="{8263C606-64D5-4A83-8191-C55A1EAA9C04}"/>
    <cellStyle name="Comma 3 2 4 8 3" xfId="24583" xr:uid="{7CDE7EB3-42DE-4269-9602-1C5F40778C37}"/>
    <cellStyle name="Comma 3 2 4 9" xfId="9493" xr:uid="{B0EEE68F-A91F-449A-B08A-BC7340BE9B05}"/>
    <cellStyle name="Comma 3 2 4 9 2" xfId="27603" xr:uid="{68CC90E4-9977-4D9E-95DB-DBD2915BAD38}"/>
    <cellStyle name="Comma 3 2 5" xfId="433" xr:uid="{7A0CAF82-0F66-47C9-ABB5-79F56F58CE94}"/>
    <cellStyle name="Comma 3 2 5 2" xfId="858" xr:uid="{6EEFC5B3-12B2-4D4D-9056-97F516E9B262}"/>
    <cellStyle name="Comma 3 2 5 2 2" xfId="1862" xr:uid="{9C27CE6D-408A-4103-AD86-98318EA6A39B}"/>
    <cellStyle name="Comma 3 2 5 2 2 2" xfId="4941" xr:uid="{BDB8DC27-0E8D-4D8C-B599-5DB97358DB36}"/>
    <cellStyle name="Comma 3 2 5 2 2 2 2" xfId="13994" xr:uid="{D2EBCD63-1913-4726-9D63-3BFC49243DAE}"/>
    <cellStyle name="Comma 3 2 5 2 2 2 2 2" xfId="32104" xr:uid="{55FB8AEC-AAF0-42CA-BEBA-5FE3FEC23A0E}"/>
    <cellStyle name="Comma 3 2 5 2 2 2 3" xfId="23051" xr:uid="{E69C3ABF-6C0A-4BC0-A6F6-9424775FF9B6}"/>
    <cellStyle name="Comma 3 2 5 2 2 3" xfId="7955" xr:uid="{A71B9B6F-EF23-437C-ABF9-5E34A212F3A1}"/>
    <cellStyle name="Comma 3 2 5 2 2 3 2" xfId="17008" xr:uid="{8EB349F2-A304-4D77-8B9C-10A1DCF063DD}"/>
    <cellStyle name="Comma 3 2 5 2 2 3 2 2" xfId="35118" xr:uid="{6FF6E5F9-5C46-440E-A5CE-7E7F15ADC0A1}"/>
    <cellStyle name="Comma 3 2 5 2 2 3 3" xfId="26065" xr:uid="{107734E1-53C2-40EB-A5CE-F0D4BB364B55}"/>
    <cellStyle name="Comma 3 2 5 2 2 4" xfId="10976" xr:uid="{6BB39D3F-6459-459E-AE5A-854BD9B29076}"/>
    <cellStyle name="Comma 3 2 5 2 2 4 2" xfId="29086" xr:uid="{24F88C05-0192-4827-BF47-63C2944606D2}"/>
    <cellStyle name="Comma 3 2 5 2 2 5" xfId="20033" xr:uid="{1B079157-C49C-48C4-BABB-E109E0C33278}"/>
    <cellStyle name="Comma 3 2 5 2 3" xfId="2866" xr:uid="{DF108988-EC45-4960-A7FE-985495C6A6F4}"/>
    <cellStyle name="Comma 3 2 5 2 3 2" xfId="5945" xr:uid="{E532F07F-E8C4-41A2-80B4-252652CBA5BE}"/>
    <cellStyle name="Comma 3 2 5 2 3 2 2" xfId="14998" xr:uid="{EA6E8F41-B64A-48EE-9609-A92389AFD103}"/>
    <cellStyle name="Comma 3 2 5 2 3 2 2 2" xfId="33108" xr:uid="{5507F03A-C807-47CF-998D-70E8789E8043}"/>
    <cellStyle name="Comma 3 2 5 2 3 2 3" xfId="24055" xr:uid="{1FCBD252-ACB2-4182-AF71-5B0ED9EE27C0}"/>
    <cellStyle name="Comma 3 2 5 2 3 3" xfId="8959" xr:uid="{0AA72AF0-429C-439B-BC12-D227C563F7DB}"/>
    <cellStyle name="Comma 3 2 5 2 3 3 2" xfId="18012" xr:uid="{D75BCCFE-8262-4CCE-A1D0-E102497B5006}"/>
    <cellStyle name="Comma 3 2 5 2 3 3 2 2" xfId="36122" xr:uid="{C489B6D2-5EB3-4DE2-A6A5-7D9E678B0A9D}"/>
    <cellStyle name="Comma 3 2 5 2 3 3 3" xfId="27069" xr:uid="{2C478984-CC1E-499F-AD24-C6CFBB1CADA1}"/>
    <cellStyle name="Comma 3 2 5 2 3 4" xfId="11980" xr:uid="{36D0168F-D517-4168-9CF5-21C0D1BAFABA}"/>
    <cellStyle name="Comma 3 2 5 2 3 4 2" xfId="30090" xr:uid="{94697303-1554-4550-ADC5-2E601730DCED}"/>
    <cellStyle name="Comma 3 2 5 2 3 5" xfId="21037" xr:uid="{E51FFF9A-5CFB-4F96-8F6C-5B655E8C7691}"/>
    <cellStyle name="Comma 3 2 5 2 4" xfId="3937" xr:uid="{8BE43736-2C3A-4786-890B-CAFFC5E61121}"/>
    <cellStyle name="Comma 3 2 5 2 4 2" xfId="12990" xr:uid="{E296BCB2-8CFE-4537-BC58-DA3ECC803453}"/>
    <cellStyle name="Comma 3 2 5 2 4 2 2" xfId="31100" xr:uid="{75192938-8BAE-4EB6-8864-627C9C0C55FE}"/>
    <cellStyle name="Comma 3 2 5 2 4 3" xfId="22047" xr:uid="{26030BBE-E49B-4EA4-9AAD-B4CBD505EBD0}"/>
    <cellStyle name="Comma 3 2 5 2 5" xfId="6951" xr:uid="{19FFC309-7895-4B2D-B1FB-0C98713BED92}"/>
    <cellStyle name="Comma 3 2 5 2 5 2" xfId="16004" xr:uid="{34F7C1F5-1460-480E-9FF3-CA74F8099DD0}"/>
    <cellStyle name="Comma 3 2 5 2 5 2 2" xfId="34114" xr:uid="{3339F432-E6E7-48A2-AB07-3A3ACB7DE034}"/>
    <cellStyle name="Comma 3 2 5 2 5 3" xfId="25061" xr:uid="{F988A9BD-DF96-431A-B8B2-7D40C73670CF}"/>
    <cellStyle name="Comma 3 2 5 2 6" xfId="9972" xr:uid="{849EBE66-0796-4EAE-A164-734AEA82EEBA}"/>
    <cellStyle name="Comma 3 2 5 2 6 2" xfId="28082" xr:uid="{46EC7DA1-72B3-4C86-AC5E-1EEC2562C952}"/>
    <cellStyle name="Comma 3 2 5 2 7" xfId="19029" xr:uid="{1EB0408D-1D53-4C73-AA93-40166324EE6D}"/>
    <cellStyle name="Comma 3 2 5 3" xfId="859" xr:uid="{C2405971-E585-4C4C-A178-80C51412CE9F}"/>
    <cellStyle name="Comma 3 2 5 3 2" xfId="1863" xr:uid="{166CCF9C-289C-494D-980F-82424D04D316}"/>
    <cellStyle name="Comma 3 2 5 3 2 2" xfId="4942" xr:uid="{3B889473-F54D-4358-863F-0E9AA3FCE523}"/>
    <cellStyle name="Comma 3 2 5 3 2 2 2" xfId="13995" xr:uid="{30A39C26-643A-41B1-AB2D-BD8C845F29C5}"/>
    <cellStyle name="Comma 3 2 5 3 2 2 2 2" xfId="32105" xr:uid="{6584CF5D-6C1C-4D9A-BD86-94B03306B2E8}"/>
    <cellStyle name="Comma 3 2 5 3 2 2 3" xfId="23052" xr:uid="{52E7E5DE-94BB-4A5B-B5CF-98CDC40BDDD8}"/>
    <cellStyle name="Comma 3 2 5 3 2 3" xfId="7956" xr:uid="{B8D167FE-97AE-4B46-879E-EA7BA4C35ACC}"/>
    <cellStyle name="Comma 3 2 5 3 2 3 2" xfId="17009" xr:uid="{69284FC3-DE27-4D97-BA8A-DDDE3926E14A}"/>
    <cellStyle name="Comma 3 2 5 3 2 3 2 2" xfId="35119" xr:uid="{C5637F08-6690-4168-AE62-4C749A39CE60}"/>
    <cellStyle name="Comma 3 2 5 3 2 3 3" xfId="26066" xr:uid="{562226B1-C607-474D-A8E5-E81C8B5C814F}"/>
    <cellStyle name="Comma 3 2 5 3 2 4" xfId="10977" xr:uid="{107C0EA2-A46F-4B9D-858E-491B7F9DE551}"/>
    <cellStyle name="Comma 3 2 5 3 2 4 2" xfId="29087" xr:uid="{B055EAE0-C803-498C-BFF8-37B4200E8D94}"/>
    <cellStyle name="Comma 3 2 5 3 2 5" xfId="20034" xr:uid="{C83CA7F5-7A15-4E63-BF71-FFFD8CBFC3C6}"/>
    <cellStyle name="Comma 3 2 5 3 3" xfId="2867" xr:uid="{AA96147E-4EC7-462C-A2BD-8011EC13DB28}"/>
    <cellStyle name="Comma 3 2 5 3 3 2" xfId="5946" xr:uid="{8B62E05D-7C57-4A9C-A7A5-19D913B2F7FE}"/>
    <cellStyle name="Comma 3 2 5 3 3 2 2" xfId="14999" xr:uid="{1BF44E2B-1946-44BF-9A16-EB8583349E30}"/>
    <cellStyle name="Comma 3 2 5 3 3 2 2 2" xfId="33109" xr:uid="{55AC5326-D135-4A27-B5AB-ABF9911CD765}"/>
    <cellStyle name="Comma 3 2 5 3 3 2 3" xfId="24056" xr:uid="{4E70E39E-1C59-4FF0-ADCF-A56D05DDF5AA}"/>
    <cellStyle name="Comma 3 2 5 3 3 3" xfId="8960" xr:uid="{12013D43-32DA-4DD2-BD48-74DFFAE2894C}"/>
    <cellStyle name="Comma 3 2 5 3 3 3 2" xfId="18013" xr:uid="{E755329D-9F6A-4C86-A356-AD895E52F301}"/>
    <cellStyle name="Comma 3 2 5 3 3 3 2 2" xfId="36123" xr:uid="{E770A7F0-2915-4CC1-8AF8-20407F4804AB}"/>
    <cellStyle name="Comma 3 2 5 3 3 3 3" xfId="27070" xr:uid="{48E4DB4B-CF6A-423B-A514-DC3F25FD3F5E}"/>
    <cellStyle name="Comma 3 2 5 3 3 4" xfId="11981" xr:uid="{D8A350D9-224E-4D4D-8AF2-F5ED28286A04}"/>
    <cellStyle name="Comma 3 2 5 3 3 4 2" xfId="30091" xr:uid="{7941F64A-E88E-4B1A-B09C-CE057CEE7FB7}"/>
    <cellStyle name="Comma 3 2 5 3 3 5" xfId="21038" xr:uid="{6D6FCE64-E0E9-470F-BE00-955BB843E105}"/>
    <cellStyle name="Comma 3 2 5 3 4" xfId="3938" xr:uid="{4414F06E-7F69-4C33-92F9-1F2F2763AA9B}"/>
    <cellStyle name="Comma 3 2 5 3 4 2" xfId="12991" xr:uid="{9CA5AA3D-4E1A-4538-ACE4-E9087747D522}"/>
    <cellStyle name="Comma 3 2 5 3 4 2 2" xfId="31101" xr:uid="{0496A015-ED51-4183-9241-69597FD5144F}"/>
    <cellStyle name="Comma 3 2 5 3 4 3" xfId="22048" xr:uid="{5A19F521-61DE-4C4D-8F2C-CC0098044ED5}"/>
    <cellStyle name="Comma 3 2 5 3 5" xfId="6952" xr:uid="{58A87B54-FBFB-4A5F-87E0-381CD6208A5A}"/>
    <cellStyle name="Comma 3 2 5 3 5 2" xfId="16005" xr:uid="{661D9E89-0038-482A-919D-66E8509AC890}"/>
    <cellStyle name="Comma 3 2 5 3 5 2 2" xfId="34115" xr:uid="{FBD24D73-65C0-4179-A698-E342653CC4C1}"/>
    <cellStyle name="Comma 3 2 5 3 5 3" xfId="25062" xr:uid="{8035CD89-AAE1-4BBF-9508-686A22683CB2}"/>
    <cellStyle name="Comma 3 2 5 3 6" xfId="9973" xr:uid="{5E67FDA9-01A9-4A92-90CA-8BB5B9EB2027}"/>
    <cellStyle name="Comma 3 2 5 3 6 2" xfId="28083" xr:uid="{88BDDFEB-BC69-4D98-9C2D-85E3AB5787C9}"/>
    <cellStyle name="Comma 3 2 5 3 7" xfId="19030" xr:uid="{F6284AF9-ACD5-4400-A38E-6674D11B4DF9}"/>
    <cellStyle name="Comma 3 2 5 4" xfId="1442" xr:uid="{B50DB4C4-713B-4469-8ABA-4F6D40F77535}"/>
    <cellStyle name="Comma 3 2 5 4 2" xfId="4521" xr:uid="{D6B9E355-166A-4FB8-A9F6-FEE9CE87BAB1}"/>
    <cellStyle name="Comma 3 2 5 4 2 2" xfId="13574" xr:uid="{081ED826-B9E5-4975-87C1-10C14BA37CB6}"/>
    <cellStyle name="Comma 3 2 5 4 2 2 2" xfId="31684" xr:uid="{F1F9E10A-DCBB-40C1-B82C-4D4EDDF6D738}"/>
    <cellStyle name="Comma 3 2 5 4 2 3" xfId="22631" xr:uid="{C43C6538-E366-403A-975E-FD211D62D4EF}"/>
    <cellStyle name="Comma 3 2 5 4 3" xfId="7535" xr:uid="{39C73081-BE2A-4E29-ADB3-4193EE93A9D9}"/>
    <cellStyle name="Comma 3 2 5 4 3 2" xfId="16588" xr:uid="{D7D9F7FD-ADB1-42DD-8DE5-4E75A4967ED0}"/>
    <cellStyle name="Comma 3 2 5 4 3 2 2" xfId="34698" xr:uid="{A79F29A8-DF1B-47E5-B53F-2C62BBFD5B4E}"/>
    <cellStyle name="Comma 3 2 5 4 3 3" xfId="25645" xr:uid="{06399766-E8DD-48EB-A447-C938B33015A3}"/>
    <cellStyle name="Comma 3 2 5 4 4" xfId="10556" xr:uid="{03D069C5-83D8-44FD-AA1A-09A18E3F00C7}"/>
    <cellStyle name="Comma 3 2 5 4 4 2" xfId="28666" xr:uid="{09BEC8FF-8590-4AEE-A9F4-C533E5A6FAA5}"/>
    <cellStyle name="Comma 3 2 5 4 5" xfId="19613" xr:uid="{CB966419-92D7-4BFC-BB59-C35F3B7D95EF}"/>
    <cellStyle name="Comma 3 2 5 5" xfId="2446" xr:uid="{D13241F2-EBC7-4413-B106-CDDDC66E0E4B}"/>
    <cellStyle name="Comma 3 2 5 5 2" xfId="5525" xr:uid="{ADC33A1B-A57D-419C-8183-E13755D3316F}"/>
    <cellStyle name="Comma 3 2 5 5 2 2" xfId="14578" xr:uid="{906EE6AD-EF66-47DC-9990-7741738FD1F7}"/>
    <cellStyle name="Comma 3 2 5 5 2 2 2" xfId="32688" xr:uid="{2472D582-9CF7-4D9A-BC99-1AEED706CA87}"/>
    <cellStyle name="Comma 3 2 5 5 2 3" xfId="23635" xr:uid="{FBBA7ECC-0596-464D-AD39-BE01CA0F1D31}"/>
    <cellStyle name="Comma 3 2 5 5 3" xfId="8539" xr:uid="{645A133E-812E-42FA-8E3D-7A73570518A0}"/>
    <cellStyle name="Comma 3 2 5 5 3 2" xfId="17592" xr:uid="{854545A8-B775-4DA4-BD9B-D2B8DC74A411}"/>
    <cellStyle name="Comma 3 2 5 5 3 2 2" xfId="35702" xr:uid="{14213F4B-895D-4D23-8AA0-C66CE8BA93AF}"/>
    <cellStyle name="Comma 3 2 5 5 3 3" xfId="26649" xr:uid="{C5B88C67-0CD7-48F5-B50F-B73A519B965F}"/>
    <cellStyle name="Comma 3 2 5 5 4" xfId="11560" xr:uid="{D394A3C7-2820-4E7E-9B83-836F3FADDFB6}"/>
    <cellStyle name="Comma 3 2 5 5 4 2" xfId="29670" xr:uid="{7A2EB983-802E-4AD8-B44F-D5741ADE3D88}"/>
    <cellStyle name="Comma 3 2 5 5 5" xfId="20617" xr:uid="{287446FE-31A0-445A-A5CD-365AD4392AA7}"/>
    <cellStyle name="Comma 3 2 5 6" xfId="3516" xr:uid="{4C9FDE2D-BC33-4438-8E95-20843199DE29}"/>
    <cellStyle name="Comma 3 2 5 6 2" xfId="12569" xr:uid="{45AF726D-7A0E-49E9-A054-1D2E61D4095B}"/>
    <cellStyle name="Comma 3 2 5 6 2 2" xfId="30679" xr:uid="{D3B81C6D-C39D-4374-8C46-77FF5EE8DD1B}"/>
    <cellStyle name="Comma 3 2 5 6 3" xfId="21626" xr:uid="{232F518A-6450-4F3F-AF0C-051A8851B4F9}"/>
    <cellStyle name="Comma 3 2 5 7" xfId="6530" xr:uid="{5231487E-3639-4FB0-BE7D-A6034A65C83A}"/>
    <cellStyle name="Comma 3 2 5 7 2" xfId="15583" xr:uid="{A92DEFD8-7FAA-4869-BFBF-CE2E98CF39F0}"/>
    <cellStyle name="Comma 3 2 5 7 2 2" xfId="33693" xr:uid="{2F36584C-5C1E-48D1-863B-1DBC7478AB0A}"/>
    <cellStyle name="Comma 3 2 5 7 3" xfId="24640" xr:uid="{12F077A2-FA53-4A46-B3F1-8020659BBE23}"/>
    <cellStyle name="Comma 3 2 5 8" xfId="9550" xr:uid="{51106380-474A-41D0-BD7E-71A1177505D5}"/>
    <cellStyle name="Comma 3 2 5 8 2" xfId="27660" xr:uid="{095EC991-D029-4451-A5C1-202549230DD1}"/>
    <cellStyle name="Comma 3 2 5 9" xfId="18607" xr:uid="{283C6326-3792-4A10-AFF4-F15968FDD08B}"/>
    <cellStyle name="Comma 3 2 6" xfId="860" xr:uid="{05A7B10F-C1BC-452B-B2A9-0BB2625AC141}"/>
    <cellStyle name="Comma 3 2 6 2" xfId="1864" xr:uid="{F11CEA85-0F16-4EE0-9C2F-9209A0E178E7}"/>
    <cellStyle name="Comma 3 2 6 2 2" xfId="4943" xr:uid="{21E6EC57-D049-486C-A490-F721075AE26C}"/>
    <cellStyle name="Comma 3 2 6 2 2 2" xfId="13996" xr:uid="{C090B4D7-40C5-4268-A8DA-0454C0CCDA8F}"/>
    <cellStyle name="Comma 3 2 6 2 2 2 2" xfId="32106" xr:uid="{21286DB7-6D36-4F1C-834E-EE48B19E7D1A}"/>
    <cellStyle name="Comma 3 2 6 2 2 3" xfId="23053" xr:uid="{35A17351-1F87-47F4-8730-D70EBCF4BC8B}"/>
    <cellStyle name="Comma 3 2 6 2 3" xfId="7957" xr:uid="{6563A5D1-0C21-48AD-9A3D-015076ED4F23}"/>
    <cellStyle name="Comma 3 2 6 2 3 2" xfId="17010" xr:uid="{4C73C12B-2011-44ED-A3AB-09A436F2921A}"/>
    <cellStyle name="Comma 3 2 6 2 3 2 2" xfId="35120" xr:uid="{DF3852A1-9AFC-435F-A1C7-B8D7EF8FE565}"/>
    <cellStyle name="Comma 3 2 6 2 3 3" xfId="26067" xr:uid="{FF4A6A1E-5B81-472F-B205-0044B3469CF8}"/>
    <cellStyle name="Comma 3 2 6 2 4" xfId="10978" xr:uid="{D93E9E18-8763-46AB-8FD9-4C6ABC55ACFC}"/>
    <cellStyle name="Comma 3 2 6 2 4 2" xfId="29088" xr:uid="{7D50EA8A-2196-4877-ABE0-0BF835571548}"/>
    <cellStyle name="Comma 3 2 6 2 5" xfId="20035" xr:uid="{47941415-9999-4779-AD37-2DCDAF7D5439}"/>
    <cellStyle name="Comma 3 2 6 3" xfId="2868" xr:uid="{4C6C2A52-A11E-4D13-A8F7-8464ECF92389}"/>
    <cellStyle name="Comma 3 2 6 3 2" xfId="5947" xr:uid="{6EE3AF00-E124-400C-BF3F-DF85269757FB}"/>
    <cellStyle name="Comma 3 2 6 3 2 2" xfId="15000" xr:uid="{D810CC91-7217-4666-AEE6-0EB321040391}"/>
    <cellStyle name="Comma 3 2 6 3 2 2 2" xfId="33110" xr:uid="{A447C149-7FEC-48B2-B778-178368DBC880}"/>
    <cellStyle name="Comma 3 2 6 3 2 3" xfId="24057" xr:uid="{43FD9416-26BF-41ED-9F06-FE03A7CE518D}"/>
    <cellStyle name="Comma 3 2 6 3 3" xfId="8961" xr:uid="{0B028D57-D9A3-4D4A-AED3-6805C952F3C2}"/>
    <cellStyle name="Comma 3 2 6 3 3 2" xfId="18014" xr:uid="{B4C5A994-9CE3-4594-9491-C1144405F83C}"/>
    <cellStyle name="Comma 3 2 6 3 3 2 2" xfId="36124" xr:uid="{3FC5F20E-AA18-4CF9-AECD-D888A1E8E91A}"/>
    <cellStyle name="Comma 3 2 6 3 3 3" xfId="27071" xr:uid="{1CFDCE0F-05BA-448F-BBB4-05FE3896F56D}"/>
    <cellStyle name="Comma 3 2 6 3 4" xfId="11982" xr:uid="{2BA528B1-4EAE-44D3-A170-E828EEF3420D}"/>
    <cellStyle name="Comma 3 2 6 3 4 2" xfId="30092" xr:uid="{3B6B1FEA-0165-492A-8E8C-52E2F68870FC}"/>
    <cellStyle name="Comma 3 2 6 3 5" xfId="21039" xr:uid="{787457C3-B7A9-495C-B773-724A8A2B1C95}"/>
    <cellStyle name="Comma 3 2 6 4" xfId="3939" xr:uid="{87DAB18E-00EF-4700-B081-BBEB7665A559}"/>
    <cellStyle name="Comma 3 2 6 4 2" xfId="12992" xr:uid="{1AA3799B-43C8-413C-8C73-A1E68BCB9D76}"/>
    <cellStyle name="Comma 3 2 6 4 2 2" xfId="31102" xr:uid="{DAB17D26-BA29-4A0E-8E29-051790E44206}"/>
    <cellStyle name="Comma 3 2 6 4 3" xfId="22049" xr:uid="{C85EA9F7-2F6A-4FDB-8162-4551881A174A}"/>
    <cellStyle name="Comma 3 2 6 5" xfId="6953" xr:uid="{8713FBD3-44D8-476A-826D-0265F2E80E4A}"/>
    <cellStyle name="Comma 3 2 6 5 2" xfId="16006" xr:uid="{B8A052BC-09A3-4A6A-82CF-428484FBB949}"/>
    <cellStyle name="Comma 3 2 6 5 2 2" xfId="34116" xr:uid="{7C38326E-3F0B-4B8C-B212-5CA63805AB4B}"/>
    <cellStyle name="Comma 3 2 6 5 3" xfId="25063" xr:uid="{5B4A9439-72DD-4D5F-B035-23F541EFDC98}"/>
    <cellStyle name="Comma 3 2 6 6" xfId="9974" xr:uid="{20717B47-1DAE-4FC5-A0FE-0FE19D2B1C79}"/>
    <cellStyle name="Comma 3 2 6 6 2" xfId="28084" xr:uid="{5C9D2326-6971-41A5-8835-3277C7F17A60}"/>
    <cellStyle name="Comma 3 2 6 7" xfId="19031" xr:uid="{706D0627-844B-4F72-A3E0-38CBD51347C9}"/>
    <cellStyle name="Comma 3 2 7" xfId="861" xr:uid="{DDB60800-0DF3-40B2-812C-AC7DA42F3FC5}"/>
    <cellStyle name="Comma 3 2 7 2" xfId="1865" xr:uid="{DC4B0A0C-CA01-4166-9F58-9CA3A41E931B}"/>
    <cellStyle name="Comma 3 2 7 2 2" xfId="4944" xr:uid="{553F0489-BE0C-418B-9B53-C68B8F912E47}"/>
    <cellStyle name="Comma 3 2 7 2 2 2" xfId="13997" xr:uid="{95E39156-9853-4A2E-8095-9E478374D738}"/>
    <cellStyle name="Comma 3 2 7 2 2 2 2" xfId="32107" xr:uid="{3A6B4C74-3B34-4C1F-B4D5-ADAF03B04EDB}"/>
    <cellStyle name="Comma 3 2 7 2 2 3" xfId="23054" xr:uid="{F5CD3DC3-9D10-44B5-A9EB-DB5535EFC863}"/>
    <cellStyle name="Comma 3 2 7 2 3" xfId="7958" xr:uid="{13A31C50-DF33-4571-B010-297728399362}"/>
    <cellStyle name="Comma 3 2 7 2 3 2" xfId="17011" xr:uid="{AADDD9B4-757B-420B-A59D-40D81C86814F}"/>
    <cellStyle name="Comma 3 2 7 2 3 2 2" xfId="35121" xr:uid="{50A78B67-E002-4D11-9DC8-86D525791B1A}"/>
    <cellStyle name="Comma 3 2 7 2 3 3" xfId="26068" xr:uid="{07FE8167-ADD3-41C1-AC01-E67BAAD85EC9}"/>
    <cellStyle name="Comma 3 2 7 2 4" xfId="10979" xr:uid="{02DBF8F8-FF5E-40E6-BA96-27A13FD9800B}"/>
    <cellStyle name="Comma 3 2 7 2 4 2" xfId="29089" xr:uid="{4565FEA8-B582-48D9-8E88-C51BBAB46361}"/>
    <cellStyle name="Comma 3 2 7 2 5" xfId="20036" xr:uid="{D0689841-BFCC-4F54-95AB-E8BA5C84D889}"/>
    <cellStyle name="Comma 3 2 7 3" xfId="2869" xr:uid="{B92879E5-572C-48A9-9347-FEFB5B9A08B6}"/>
    <cellStyle name="Comma 3 2 7 3 2" xfId="5948" xr:uid="{BEA8C457-F051-488B-9799-DEAD9B2B39ED}"/>
    <cellStyle name="Comma 3 2 7 3 2 2" xfId="15001" xr:uid="{CC79241C-C8F7-4207-8592-759EE33E73BD}"/>
    <cellStyle name="Comma 3 2 7 3 2 2 2" xfId="33111" xr:uid="{6FA247C7-088F-4B76-814F-216F6B69108C}"/>
    <cellStyle name="Comma 3 2 7 3 2 3" xfId="24058" xr:uid="{97C4FE62-E682-4A0B-A5C7-58EE578B1525}"/>
    <cellStyle name="Comma 3 2 7 3 3" xfId="8962" xr:uid="{E28F9A5A-57B4-4318-8A16-37526448AC2B}"/>
    <cellStyle name="Comma 3 2 7 3 3 2" xfId="18015" xr:uid="{63986593-43E9-48BB-8B95-85DBE3645B2A}"/>
    <cellStyle name="Comma 3 2 7 3 3 2 2" xfId="36125" xr:uid="{C0C46E0D-A452-490B-AECB-4FBD6FA02596}"/>
    <cellStyle name="Comma 3 2 7 3 3 3" xfId="27072" xr:uid="{05DF92B8-6E09-4B8A-B2D9-30B4C3DE4556}"/>
    <cellStyle name="Comma 3 2 7 3 4" xfId="11983" xr:uid="{E55A8249-F7F4-43A8-868E-F143E2628AED}"/>
    <cellStyle name="Comma 3 2 7 3 4 2" xfId="30093" xr:uid="{D47ED615-7671-402B-8BD5-19656676A8A4}"/>
    <cellStyle name="Comma 3 2 7 3 5" xfId="21040" xr:uid="{941CBE19-9645-420F-AAD7-AA65ED51821A}"/>
    <cellStyle name="Comma 3 2 7 4" xfId="3940" xr:uid="{54AF9BB4-9BB6-4455-886C-F1980F4AD27E}"/>
    <cellStyle name="Comma 3 2 7 4 2" xfId="12993" xr:uid="{33140155-28BE-4BA3-84E1-9DD2EEB82A14}"/>
    <cellStyle name="Comma 3 2 7 4 2 2" xfId="31103" xr:uid="{A015C82B-C94C-4CE7-805B-5561811882E6}"/>
    <cellStyle name="Comma 3 2 7 4 3" xfId="22050" xr:uid="{188DC7C9-B844-47BB-A4DC-6C173FF37B01}"/>
    <cellStyle name="Comma 3 2 7 5" xfId="6954" xr:uid="{F430A16E-C38F-45C6-8579-A068A2A14C78}"/>
    <cellStyle name="Comma 3 2 7 5 2" xfId="16007" xr:uid="{1D1BD9BB-6171-486F-9FB6-123AA1C49841}"/>
    <cellStyle name="Comma 3 2 7 5 2 2" xfId="34117" xr:uid="{7139F8B3-FA92-4B21-A5AC-C5DBE65E5199}"/>
    <cellStyle name="Comma 3 2 7 5 3" xfId="25064" xr:uid="{B675E86A-5563-480F-8FBC-EBDA2E9E8A9B}"/>
    <cellStyle name="Comma 3 2 7 6" xfId="9975" xr:uid="{D3A6985B-C9E5-4635-9B95-17C7C520E1D8}"/>
    <cellStyle name="Comma 3 2 7 6 2" xfId="28085" xr:uid="{567F7C56-92A2-4B62-92F7-AC39BF340ED5}"/>
    <cellStyle name="Comma 3 2 7 7" xfId="19032" xr:uid="{320FCE19-F7EA-414F-9A9E-9A2365D9D4BA}"/>
    <cellStyle name="Comma 3 2 8" xfId="1271" xr:uid="{61A1EA84-BEC0-4439-A392-7CE81A01AAA0}"/>
    <cellStyle name="Comma 3 2 8 2" xfId="4350" xr:uid="{4E234073-BA2F-433F-9FB4-513F09207474}"/>
    <cellStyle name="Comma 3 2 8 2 2" xfId="13403" xr:uid="{25AA8E31-5C35-414E-86ED-935705040E2E}"/>
    <cellStyle name="Comma 3 2 8 2 2 2" xfId="31513" xr:uid="{DAD2D80E-725B-48B9-B77B-052C33F3CDBC}"/>
    <cellStyle name="Comma 3 2 8 2 3" xfId="22460" xr:uid="{17924C37-EB65-4EF4-80BA-57BA6B416CC6}"/>
    <cellStyle name="Comma 3 2 8 3" xfId="7364" xr:uid="{B106F5F0-DC3B-4E0B-A444-59D6D8CD7BD0}"/>
    <cellStyle name="Comma 3 2 8 3 2" xfId="16417" xr:uid="{90172026-E7BE-4C2B-B5EF-A8869BD65305}"/>
    <cellStyle name="Comma 3 2 8 3 2 2" xfId="34527" xr:uid="{B068CDB4-57E3-4488-BC2D-8D8D8FA05C55}"/>
    <cellStyle name="Comma 3 2 8 3 3" xfId="25474" xr:uid="{AB483D85-6F6E-4686-B827-B5100E06A137}"/>
    <cellStyle name="Comma 3 2 8 4" xfId="10385" xr:uid="{1649F31D-C0E8-41E5-B373-2C4089DC4DC9}"/>
    <cellStyle name="Comma 3 2 8 4 2" xfId="28495" xr:uid="{29B1FF53-BAAD-4F14-ABF3-AD38986C6A22}"/>
    <cellStyle name="Comma 3 2 8 5" xfId="19442" xr:uid="{62F18A76-5BE4-4866-8DAB-D0E5ECF5A304}"/>
    <cellStyle name="Comma 3 2 9" xfId="2275" xr:uid="{88B79AA0-4B83-4D2B-8BB4-C3C693B02C09}"/>
    <cellStyle name="Comma 3 2 9 2" xfId="5354" xr:uid="{0D7A620E-6BDC-445B-B2F8-F8C2165C0837}"/>
    <cellStyle name="Comma 3 2 9 2 2" xfId="14407" xr:uid="{6767CC07-359A-4273-903E-FE7FC68C0D41}"/>
    <cellStyle name="Comma 3 2 9 2 2 2" xfId="32517" xr:uid="{5464F097-B099-4B87-8A77-E8E8630893A0}"/>
    <cellStyle name="Comma 3 2 9 2 3" xfId="23464" xr:uid="{8FEBCEA1-E2B4-4089-93C7-88095BAC8104}"/>
    <cellStyle name="Comma 3 2 9 3" xfId="8368" xr:uid="{CDB341CB-374B-48DD-91E1-62E5E6990F40}"/>
    <cellStyle name="Comma 3 2 9 3 2" xfId="17421" xr:uid="{B04732FF-530D-4170-85AF-0FF6F4442587}"/>
    <cellStyle name="Comma 3 2 9 3 2 2" xfId="35531" xr:uid="{4ED39488-043F-4FC4-81FA-E7CD0DFE9141}"/>
    <cellStyle name="Comma 3 2 9 3 3" xfId="26478" xr:uid="{0B0CFDB8-C0B8-4048-AB20-6621299F8EEA}"/>
    <cellStyle name="Comma 3 2 9 4" xfId="11389" xr:uid="{BD364A3D-7F2D-4A02-AF12-65E873E41F73}"/>
    <cellStyle name="Comma 3 2 9 4 2" xfId="29499" xr:uid="{26F647CA-2F3D-419E-BB62-9F29A01BECF4}"/>
    <cellStyle name="Comma 3 2 9 5" xfId="20446" xr:uid="{433FACB2-7667-45DD-877C-5A3C81BD777A}"/>
    <cellStyle name="Comma 3 3" xfId="122" xr:uid="{12692E78-C666-411F-8B6F-A1ED03DBD740}"/>
    <cellStyle name="Comma 3 3 10" xfId="6374" xr:uid="{22A39CB6-E435-43D9-BB89-90E060DBD576}"/>
    <cellStyle name="Comma 3 3 10 2" xfId="15427" xr:uid="{B425F9C1-B771-4AC6-99FF-042450712F98}"/>
    <cellStyle name="Comma 3 3 10 2 2" xfId="33537" xr:uid="{60431BBD-0531-42F2-814B-96B3D7691C10}"/>
    <cellStyle name="Comma 3 3 10 3" xfId="24484" xr:uid="{6FF2D21E-1EC5-4188-986B-57842F5D83D0}"/>
    <cellStyle name="Comma 3 3 11" xfId="9394" xr:uid="{45098B2A-37EB-4E81-861E-F40CA64294D5}"/>
    <cellStyle name="Comma 3 3 11 2" xfId="27504" xr:uid="{DC7A35D8-2794-4265-A5FF-83EC7478D111}"/>
    <cellStyle name="Comma 3 3 12" xfId="18451" xr:uid="{9696C9A7-506E-41B5-8D30-21ABF9518AA3}"/>
    <cellStyle name="Comma 3 3 2" xfId="267" xr:uid="{9ABB4845-5308-46E0-A3B4-D8BA6C0B3415}"/>
    <cellStyle name="Comma 3 3 2 10" xfId="18510" xr:uid="{B01401F2-61D5-4FD1-8964-FF03B9B49B6B}"/>
    <cellStyle name="Comma 3 3 2 2" xfId="509" xr:uid="{E4EACDF4-6F9B-4802-950B-225F0C4B759F}"/>
    <cellStyle name="Comma 3 3 2 2 2" xfId="862" xr:uid="{1A5F2B09-07BC-4931-8239-4309AD011160}"/>
    <cellStyle name="Comma 3 3 2 2 2 2" xfId="1866" xr:uid="{4672D3F2-4871-4F54-B52A-026802316190}"/>
    <cellStyle name="Comma 3 3 2 2 2 2 2" xfId="4945" xr:uid="{447A2A25-1AC7-42E5-B88F-72CB9C0AF62E}"/>
    <cellStyle name="Comma 3 3 2 2 2 2 2 2" xfId="13998" xr:uid="{B2A358B8-DD7E-4451-9B80-48D2B7C01D64}"/>
    <cellStyle name="Comma 3 3 2 2 2 2 2 2 2" xfId="32108" xr:uid="{6AC222E6-511C-4084-A7A0-28A1DB2373F2}"/>
    <cellStyle name="Comma 3 3 2 2 2 2 2 3" xfId="23055" xr:uid="{5A1063CB-9725-408A-A125-FD471D3D7243}"/>
    <cellStyle name="Comma 3 3 2 2 2 2 3" xfId="7959" xr:uid="{645DF84B-335D-43FF-BDD0-FCF80C8A6161}"/>
    <cellStyle name="Comma 3 3 2 2 2 2 3 2" xfId="17012" xr:uid="{C88A5357-FF06-47DF-96A1-5F55D1E8D897}"/>
    <cellStyle name="Comma 3 3 2 2 2 2 3 2 2" xfId="35122" xr:uid="{EC59B694-5A5A-4B35-B47B-A9E5EE11E737}"/>
    <cellStyle name="Comma 3 3 2 2 2 2 3 3" xfId="26069" xr:uid="{08AF44B4-A59E-42FE-8576-467FFC1511C8}"/>
    <cellStyle name="Comma 3 3 2 2 2 2 4" xfId="10980" xr:uid="{38F39433-A39E-4947-8C2B-C4B9DB74221E}"/>
    <cellStyle name="Comma 3 3 2 2 2 2 4 2" xfId="29090" xr:uid="{4F725356-6E92-416E-BA66-54820D236185}"/>
    <cellStyle name="Comma 3 3 2 2 2 2 5" xfId="20037" xr:uid="{824B0310-7FFE-4FE2-82A9-092052062FBA}"/>
    <cellStyle name="Comma 3 3 2 2 2 3" xfId="2870" xr:uid="{749807B7-F42A-4983-842A-12A5BAF6B6B7}"/>
    <cellStyle name="Comma 3 3 2 2 2 3 2" xfId="5949" xr:uid="{0DEF961C-5D57-4F95-8F83-F2D5461AE616}"/>
    <cellStyle name="Comma 3 3 2 2 2 3 2 2" xfId="15002" xr:uid="{5C620AE1-3F74-4809-8EA4-0943BA096D32}"/>
    <cellStyle name="Comma 3 3 2 2 2 3 2 2 2" xfId="33112" xr:uid="{60FE3DDC-44BA-46C3-90F4-A650112A8601}"/>
    <cellStyle name="Comma 3 3 2 2 2 3 2 3" xfId="24059" xr:uid="{978B9053-E42D-4F61-9DDB-0EC15B17EC60}"/>
    <cellStyle name="Comma 3 3 2 2 2 3 3" xfId="8963" xr:uid="{38ED758D-1B49-4F0A-8CAA-9CC0D7970991}"/>
    <cellStyle name="Comma 3 3 2 2 2 3 3 2" xfId="18016" xr:uid="{2B473A5B-181E-4386-A22C-586C994E2F42}"/>
    <cellStyle name="Comma 3 3 2 2 2 3 3 2 2" xfId="36126" xr:uid="{353196A3-2B72-4072-A056-0C11993CE612}"/>
    <cellStyle name="Comma 3 3 2 2 2 3 3 3" xfId="27073" xr:uid="{B5F298BE-D0AA-4C98-ADEA-DD4202462438}"/>
    <cellStyle name="Comma 3 3 2 2 2 3 4" xfId="11984" xr:uid="{713C9BA0-3B22-492D-9C3E-045699317F64}"/>
    <cellStyle name="Comma 3 3 2 2 2 3 4 2" xfId="30094" xr:uid="{45BB323E-54EE-4E4A-8124-AD2E54EE4AED}"/>
    <cellStyle name="Comma 3 3 2 2 2 3 5" xfId="21041" xr:uid="{B269A9D2-465A-4DA1-A1A2-F00059135DA8}"/>
    <cellStyle name="Comma 3 3 2 2 2 4" xfId="3941" xr:uid="{0E8FAB14-A21B-4800-BC09-FC42C6E1F6C5}"/>
    <cellStyle name="Comma 3 3 2 2 2 4 2" xfId="12994" xr:uid="{EB330EBE-72D7-44B2-935D-1E9515CB56F8}"/>
    <cellStyle name="Comma 3 3 2 2 2 4 2 2" xfId="31104" xr:uid="{000A0211-2D9C-45B7-B985-036A7F80A654}"/>
    <cellStyle name="Comma 3 3 2 2 2 4 3" xfId="22051" xr:uid="{4F952D68-1936-4145-8693-5AA985A7AF8F}"/>
    <cellStyle name="Comma 3 3 2 2 2 5" xfId="6955" xr:uid="{519BB7C9-6816-4F50-8DC8-2E8EDFDAA2D4}"/>
    <cellStyle name="Comma 3 3 2 2 2 5 2" xfId="16008" xr:uid="{436C6FF3-40A7-452A-9AA8-57523E560637}"/>
    <cellStyle name="Comma 3 3 2 2 2 5 2 2" xfId="34118" xr:uid="{54FB45F9-498F-4019-81AA-C640D1F7F3DE}"/>
    <cellStyle name="Comma 3 3 2 2 2 5 3" xfId="25065" xr:uid="{CCB224A8-67D6-4CBE-883D-2EB7A9EBFFD1}"/>
    <cellStyle name="Comma 3 3 2 2 2 6" xfId="9976" xr:uid="{FA4C63F9-426C-41A4-A4E6-E52D38C94763}"/>
    <cellStyle name="Comma 3 3 2 2 2 6 2" xfId="28086" xr:uid="{9C17A884-06C7-4B78-B3D1-7524AEC936F2}"/>
    <cellStyle name="Comma 3 3 2 2 2 7" xfId="19033" xr:uid="{EAADCDA3-106B-4078-BD0E-0786DDBDA492}"/>
    <cellStyle name="Comma 3 3 2 2 3" xfId="863" xr:uid="{CC21567D-4F60-497C-AE89-1F59D1F37FCE}"/>
    <cellStyle name="Comma 3 3 2 2 3 2" xfId="1867" xr:uid="{A7A5952A-CDE0-439D-B3C8-6F4AE3B92945}"/>
    <cellStyle name="Comma 3 3 2 2 3 2 2" xfId="4946" xr:uid="{71E66F27-7C2C-47CA-B2EE-3C521259F0BD}"/>
    <cellStyle name="Comma 3 3 2 2 3 2 2 2" xfId="13999" xr:uid="{364874DE-2FFC-49CC-BC8A-F61E81EAA315}"/>
    <cellStyle name="Comma 3 3 2 2 3 2 2 2 2" xfId="32109" xr:uid="{68FEC553-6E45-4272-8314-341D78518202}"/>
    <cellStyle name="Comma 3 3 2 2 3 2 2 3" xfId="23056" xr:uid="{0FEFDE28-408A-48A0-B35D-4C4C61D1D62D}"/>
    <cellStyle name="Comma 3 3 2 2 3 2 3" xfId="7960" xr:uid="{2EBC64DA-32A3-401C-9855-1B83CCF53124}"/>
    <cellStyle name="Comma 3 3 2 2 3 2 3 2" xfId="17013" xr:uid="{2A836CE5-8B47-4196-A32C-C5DF21434D9B}"/>
    <cellStyle name="Comma 3 3 2 2 3 2 3 2 2" xfId="35123" xr:uid="{F3D42475-56E0-426C-8B1D-45E08F29AA1A}"/>
    <cellStyle name="Comma 3 3 2 2 3 2 3 3" xfId="26070" xr:uid="{B831615D-ABA4-4368-8349-AD515B106B89}"/>
    <cellStyle name="Comma 3 3 2 2 3 2 4" xfId="10981" xr:uid="{102DADFD-4F95-4F0D-9E37-AA345F365BC1}"/>
    <cellStyle name="Comma 3 3 2 2 3 2 4 2" xfId="29091" xr:uid="{CAF60C99-6242-402A-B5B6-783BD5CE4C81}"/>
    <cellStyle name="Comma 3 3 2 2 3 2 5" xfId="20038" xr:uid="{27040D1C-09E0-4D2E-8A1D-96EFF6C2E15C}"/>
    <cellStyle name="Comma 3 3 2 2 3 3" xfId="2871" xr:uid="{8D4A9AD6-61BB-4D07-8526-07126C247936}"/>
    <cellStyle name="Comma 3 3 2 2 3 3 2" xfId="5950" xr:uid="{81592A05-D81D-49DA-9F16-E74B3AEFF4A3}"/>
    <cellStyle name="Comma 3 3 2 2 3 3 2 2" xfId="15003" xr:uid="{561C7204-7826-4D47-AA77-933539057156}"/>
    <cellStyle name="Comma 3 3 2 2 3 3 2 2 2" xfId="33113" xr:uid="{E36B6BC4-9ED6-4A77-AAE2-A04996CC0EED}"/>
    <cellStyle name="Comma 3 3 2 2 3 3 2 3" xfId="24060" xr:uid="{5DB2DB91-F7F4-446F-A66E-A713FECF934A}"/>
    <cellStyle name="Comma 3 3 2 2 3 3 3" xfId="8964" xr:uid="{79BA5453-CE21-4ED3-A6C1-F1251D0B991E}"/>
    <cellStyle name="Comma 3 3 2 2 3 3 3 2" xfId="18017" xr:uid="{1401CA39-D114-4202-8AB0-B8A6EF39C525}"/>
    <cellStyle name="Comma 3 3 2 2 3 3 3 2 2" xfId="36127" xr:uid="{B5319DCD-3120-4DFD-B7B5-BD7B37D7B99D}"/>
    <cellStyle name="Comma 3 3 2 2 3 3 3 3" xfId="27074" xr:uid="{FF0062F8-FD0F-4824-9903-D44AC5B6BABB}"/>
    <cellStyle name="Comma 3 3 2 2 3 3 4" xfId="11985" xr:uid="{C5B120FA-5236-41E3-BC29-35BAE8109905}"/>
    <cellStyle name="Comma 3 3 2 2 3 3 4 2" xfId="30095" xr:uid="{798095A9-0FA9-40C8-9346-8EDAA6D6A054}"/>
    <cellStyle name="Comma 3 3 2 2 3 3 5" xfId="21042" xr:uid="{12A6E594-73F4-4953-A2F2-AEE262B7D969}"/>
    <cellStyle name="Comma 3 3 2 2 3 4" xfId="3942" xr:uid="{883D8F51-E2DA-469C-ADF6-9912C5E9DBC3}"/>
    <cellStyle name="Comma 3 3 2 2 3 4 2" xfId="12995" xr:uid="{56E1E059-F578-477A-8B07-A9395A509DF9}"/>
    <cellStyle name="Comma 3 3 2 2 3 4 2 2" xfId="31105" xr:uid="{5BC81B39-D109-40F8-BC3A-9977DD841DC8}"/>
    <cellStyle name="Comma 3 3 2 2 3 4 3" xfId="22052" xr:uid="{DB70C0FC-1C6F-4413-9E64-8C3D6A9BCEA8}"/>
    <cellStyle name="Comma 3 3 2 2 3 5" xfId="6956" xr:uid="{65BB0FE6-FD66-434D-8421-B614E0DCB50B}"/>
    <cellStyle name="Comma 3 3 2 2 3 5 2" xfId="16009" xr:uid="{991F4CD0-3448-4E0C-8B05-5FB40EFCD360}"/>
    <cellStyle name="Comma 3 3 2 2 3 5 2 2" xfId="34119" xr:uid="{0189C27D-0330-4101-B84F-B0116A9BDCA7}"/>
    <cellStyle name="Comma 3 3 2 2 3 5 3" xfId="25066" xr:uid="{DA9F7F42-4B96-4BA2-8B35-E823320A9A7F}"/>
    <cellStyle name="Comma 3 3 2 2 3 6" xfId="9977" xr:uid="{16BF42E5-5FC4-4408-B762-7ACF8CC5542F}"/>
    <cellStyle name="Comma 3 3 2 2 3 6 2" xfId="28087" xr:uid="{D3A8076C-3F77-4607-B7D3-9E0C466BB8B4}"/>
    <cellStyle name="Comma 3 3 2 2 3 7" xfId="19034" xr:uid="{F2022D5F-F453-49BC-B348-B2CFF7CA9FE6}"/>
    <cellStyle name="Comma 3 3 2 2 4" xfId="1517" xr:uid="{A2643794-9D4D-4DE8-9948-B4E9C9BF8AAE}"/>
    <cellStyle name="Comma 3 3 2 2 4 2" xfId="4596" xr:uid="{9B72CCC0-8CF9-487D-B3A7-81D43D42E859}"/>
    <cellStyle name="Comma 3 3 2 2 4 2 2" xfId="13649" xr:uid="{5392E6BC-972C-445F-805C-CD97C8071224}"/>
    <cellStyle name="Comma 3 3 2 2 4 2 2 2" xfId="31759" xr:uid="{8DC66468-52DE-40C5-9F19-29E12C4105A0}"/>
    <cellStyle name="Comma 3 3 2 2 4 2 3" xfId="22706" xr:uid="{0A18C8AF-C2B6-41B3-A769-33CE6BBE5504}"/>
    <cellStyle name="Comma 3 3 2 2 4 3" xfId="7610" xr:uid="{042981DB-A8CB-44C8-A426-407EF502E4A2}"/>
    <cellStyle name="Comma 3 3 2 2 4 3 2" xfId="16663" xr:uid="{ED93B520-F6C7-4758-878E-DC7038959DCB}"/>
    <cellStyle name="Comma 3 3 2 2 4 3 2 2" xfId="34773" xr:uid="{0A2A51BE-5402-4D2C-8BFD-89F770DDAC40}"/>
    <cellStyle name="Comma 3 3 2 2 4 3 3" xfId="25720" xr:uid="{11DA3484-4960-441D-B022-BBAE79AFAF9F}"/>
    <cellStyle name="Comma 3 3 2 2 4 4" xfId="10631" xr:uid="{1B643EB3-2C4D-41D9-9C45-CA4263CE4D0D}"/>
    <cellStyle name="Comma 3 3 2 2 4 4 2" xfId="28741" xr:uid="{F1FDF483-4160-4A3C-9B4C-5A65F098F5D4}"/>
    <cellStyle name="Comma 3 3 2 2 4 5" xfId="19688" xr:uid="{59ACA3D8-A410-4CEC-982F-916B4251A9EF}"/>
    <cellStyle name="Comma 3 3 2 2 5" xfId="2521" xr:uid="{490A9910-34AB-470A-9D3F-BA809A989567}"/>
    <cellStyle name="Comma 3 3 2 2 5 2" xfId="5600" xr:uid="{D1E2FB2F-3D4B-47A7-A090-BC7830250AB9}"/>
    <cellStyle name="Comma 3 3 2 2 5 2 2" xfId="14653" xr:uid="{E9385E36-C448-4544-9A01-89D739695DCA}"/>
    <cellStyle name="Comma 3 3 2 2 5 2 2 2" xfId="32763" xr:uid="{A015A08D-A29D-4F13-BF76-C6629EDCB79B}"/>
    <cellStyle name="Comma 3 3 2 2 5 2 3" xfId="23710" xr:uid="{D826CFE7-C491-46A3-A259-C34621AA7482}"/>
    <cellStyle name="Comma 3 3 2 2 5 3" xfId="8614" xr:uid="{DF4C7C5A-A620-4AA9-BF42-DF8E0F3AD60B}"/>
    <cellStyle name="Comma 3 3 2 2 5 3 2" xfId="17667" xr:uid="{A955A936-451B-4E4D-B85E-A65D90CC5B58}"/>
    <cellStyle name="Comma 3 3 2 2 5 3 2 2" xfId="35777" xr:uid="{80455CA6-9A4B-4A42-8BC8-2E47D8B95F80}"/>
    <cellStyle name="Comma 3 3 2 2 5 3 3" xfId="26724" xr:uid="{3C355DE0-DE85-4FC5-AF7D-99A8DCCAD3D9}"/>
    <cellStyle name="Comma 3 3 2 2 5 4" xfId="11635" xr:uid="{CBD4DED4-A6D7-4845-A87F-886A5A8F176E}"/>
    <cellStyle name="Comma 3 3 2 2 5 4 2" xfId="29745" xr:uid="{A8392000-D55A-42AA-A101-1266D5C9EE61}"/>
    <cellStyle name="Comma 3 3 2 2 5 5" xfId="20692" xr:uid="{34E48B76-74A4-4C8D-80E2-83EADA523E46}"/>
    <cellStyle name="Comma 3 3 2 2 6" xfId="3591" xr:uid="{4DAC37F6-F960-4E4A-9725-6BA2681D6348}"/>
    <cellStyle name="Comma 3 3 2 2 6 2" xfId="12644" xr:uid="{6EC7E701-8CB1-4EED-8753-5F5898432E3B}"/>
    <cellStyle name="Comma 3 3 2 2 6 2 2" xfId="30754" xr:uid="{C8822FC9-7EE4-483A-91F2-410303CBC62A}"/>
    <cellStyle name="Comma 3 3 2 2 6 3" xfId="21701" xr:uid="{FA18B618-EE7C-4B94-8C6B-DA4E9448C7A7}"/>
    <cellStyle name="Comma 3 3 2 2 7" xfId="6605" xr:uid="{0AFFFAF3-512D-4DD1-9CA6-C2BDE7E765CB}"/>
    <cellStyle name="Comma 3 3 2 2 7 2" xfId="15658" xr:uid="{73B1A5E5-6B0E-436D-B690-52CB784906EF}"/>
    <cellStyle name="Comma 3 3 2 2 7 2 2" xfId="33768" xr:uid="{E359E3DF-4C2E-45C6-8F9F-8E1F4CCB52DE}"/>
    <cellStyle name="Comma 3 3 2 2 7 3" xfId="24715" xr:uid="{D0B2C07A-F79E-44DA-B912-BFAAD4D95155}"/>
    <cellStyle name="Comma 3 3 2 2 8" xfId="9625" xr:uid="{04C29072-ABEB-43B9-B4AA-48C3F8570F1A}"/>
    <cellStyle name="Comma 3 3 2 2 8 2" xfId="27735" xr:uid="{A27FD342-E9DD-425D-B19D-A31E98899AED}"/>
    <cellStyle name="Comma 3 3 2 2 9" xfId="18682" xr:uid="{268D609D-DC61-43ED-B38D-DBD441DBC44C}"/>
    <cellStyle name="Comma 3 3 2 3" xfId="864" xr:uid="{13A5F5F7-7134-4004-BAE5-967B7CA68750}"/>
    <cellStyle name="Comma 3 3 2 3 2" xfId="1868" xr:uid="{A7E724E8-B77E-4C1D-9EA2-943C05933D6F}"/>
    <cellStyle name="Comma 3 3 2 3 2 2" xfId="4947" xr:uid="{A57DB2B6-351E-42D2-99C5-77F50B79F242}"/>
    <cellStyle name="Comma 3 3 2 3 2 2 2" xfId="14000" xr:uid="{603898F1-0242-4D05-B860-CF53F2DC58A5}"/>
    <cellStyle name="Comma 3 3 2 3 2 2 2 2" xfId="32110" xr:uid="{A07F8529-B994-4262-8B0F-1C02AC14BAA0}"/>
    <cellStyle name="Comma 3 3 2 3 2 2 3" xfId="23057" xr:uid="{44A07546-CF03-4A18-8BB7-FB6C3F2856A3}"/>
    <cellStyle name="Comma 3 3 2 3 2 3" xfId="7961" xr:uid="{ED396D4C-1ACA-436E-ABF4-B8F496590E8B}"/>
    <cellStyle name="Comma 3 3 2 3 2 3 2" xfId="17014" xr:uid="{B753E561-C607-47D0-9452-F222ADB0AB75}"/>
    <cellStyle name="Comma 3 3 2 3 2 3 2 2" xfId="35124" xr:uid="{69920E2F-F0B8-421D-8591-C4D28E2C7AFC}"/>
    <cellStyle name="Comma 3 3 2 3 2 3 3" xfId="26071" xr:uid="{FB97E027-9E42-4F11-8DD0-7FED5781B16F}"/>
    <cellStyle name="Comma 3 3 2 3 2 4" xfId="10982" xr:uid="{68137D4C-CA06-4618-8DE9-9205C388A668}"/>
    <cellStyle name="Comma 3 3 2 3 2 4 2" xfId="29092" xr:uid="{1CB7086C-FCBA-4D18-AACD-3D18F6B83F04}"/>
    <cellStyle name="Comma 3 3 2 3 2 5" xfId="20039" xr:uid="{A8C48FED-3063-44E5-9782-1E82BBF2298E}"/>
    <cellStyle name="Comma 3 3 2 3 3" xfId="2872" xr:uid="{C8A1193D-9A36-48EF-B3E0-A56688E6BCC6}"/>
    <cellStyle name="Comma 3 3 2 3 3 2" xfId="5951" xr:uid="{141EB544-8904-4241-9AC3-C40E6B2F824B}"/>
    <cellStyle name="Comma 3 3 2 3 3 2 2" xfId="15004" xr:uid="{BBD04526-809E-49C4-8B8F-25F202C41064}"/>
    <cellStyle name="Comma 3 3 2 3 3 2 2 2" xfId="33114" xr:uid="{79CA57E3-DAF5-4D2C-A83B-76631B9537CB}"/>
    <cellStyle name="Comma 3 3 2 3 3 2 3" xfId="24061" xr:uid="{2C4522C8-ADCF-49EA-84EE-494C0D4CE123}"/>
    <cellStyle name="Comma 3 3 2 3 3 3" xfId="8965" xr:uid="{15CF3E98-CD67-4208-A2FE-340C6289B9B9}"/>
    <cellStyle name="Comma 3 3 2 3 3 3 2" xfId="18018" xr:uid="{53EC1C9E-DC07-4413-A3A5-789C7952C095}"/>
    <cellStyle name="Comma 3 3 2 3 3 3 2 2" xfId="36128" xr:uid="{AE78AB9F-E5DF-4061-A618-D442A1AA8E3A}"/>
    <cellStyle name="Comma 3 3 2 3 3 3 3" xfId="27075" xr:uid="{0BCEB5BE-346B-41DE-86A6-9EBEAE7CF055}"/>
    <cellStyle name="Comma 3 3 2 3 3 4" xfId="11986" xr:uid="{FB86F197-5492-4527-95DD-CB63CBDFBA21}"/>
    <cellStyle name="Comma 3 3 2 3 3 4 2" xfId="30096" xr:uid="{40FC1215-16F1-49DC-994A-E57BB2AA95D4}"/>
    <cellStyle name="Comma 3 3 2 3 3 5" xfId="21043" xr:uid="{1495359B-EDED-4BA9-A462-B55B89A6E735}"/>
    <cellStyle name="Comma 3 3 2 3 4" xfId="3943" xr:uid="{E53B6259-180D-4277-AC11-0EFD2D280051}"/>
    <cellStyle name="Comma 3 3 2 3 4 2" xfId="12996" xr:uid="{7D13B77A-4D3D-4787-8FEC-FCB0C2859920}"/>
    <cellStyle name="Comma 3 3 2 3 4 2 2" xfId="31106" xr:uid="{D00B8581-196E-4EE3-986C-42472B994B9F}"/>
    <cellStyle name="Comma 3 3 2 3 4 3" xfId="22053" xr:uid="{5CDDA46A-2F5D-4233-92C3-B2638314004F}"/>
    <cellStyle name="Comma 3 3 2 3 5" xfId="6957" xr:uid="{3F996F93-AF5B-4878-8BC5-29266943B80A}"/>
    <cellStyle name="Comma 3 3 2 3 5 2" xfId="16010" xr:uid="{88224E51-8C23-4002-8FE5-F4A884A18B92}"/>
    <cellStyle name="Comma 3 3 2 3 5 2 2" xfId="34120" xr:uid="{DC5EC941-C28E-4C87-A9B0-CF7ADD8238DB}"/>
    <cellStyle name="Comma 3 3 2 3 5 3" xfId="25067" xr:uid="{34D87FFB-5497-45CB-9EBA-77C9FB7A641F}"/>
    <cellStyle name="Comma 3 3 2 3 6" xfId="9978" xr:uid="{E8D3EBB3-A2B9-4501-BB8A-56F51EF220BB}"/>
    <cellStyle name="Comma 3 3 2 3 6 2" xfId="28088" xr:uid="{013E97C5-B461-4F98-B747-C19D29B64A63}"/>
    <cellStyle name="Comma 3 3 2 3 7" xfId="19035" xr:uid="{ABFFD0B0-4E6F-4A7F-BE91-5D60DB3AB4C4}"/>
    <cellStyle name="Comma 3 3 2 4" xfId="865" xr:uid="{9984D74C-141C-4669-9A67-236B139FB161}"/>
    <cellStyle name="Comma 3 3 2 4 2" xfId="1869" xr:uid="{0BAE7D40-5349-4044-89C1-55E6D9B69811}"/>
    <cellStyle name="Comma 3 3 2 4 2 2" xfId="4948" xr:uid="{BDADF3D6-5046-4285-AE89-5E0983BD1FEE}"/>
    <cellStyle name="Comma 3 3 2 4 2 2 2" xfId="14001" xr:uid="{CD816330-4111-4DEC-B2F9-44CCE49B3A74}"/>
    <cellStyle name="Comma 3 3 2 4 2 2 2 2" xfId="32111" xr:uid="{D8E8122A-3B58-4892-A458-F9246E472C94}"/>
    <cellStyle name="Comma 3 3 2 4 2 2 3" xfId="23058" xr:uid="{84BDD8D4-5D0A-46CE-A0C8-7DAA74D019A7}"/>
    <cellStyle name="Comma 3 3 2 4 2 3" xfId="7962" xr:uid="{809343EA-F007-45CF-96A3-3BE0431E1F17}"/>
    <cellStyle name="Comma 3 3 2 4 2 3 2" xfId="17015" xr:uid="{864BCE89-48E1-4AC4-BCC2-D91ABA1DA0F7}"/>
    <cellStyle name="Comma 3 3 2 4 2 3 2 2" xfId="35125" xr:uid="{6E7BDF6B-C6BD-4E2E-B173-BB023D88E03F}"/>
    <cellStyle name="Comma 3 3 2 4 2 3 3" xfId="26072" xr:uid="{11D6B065-3FBF-45F2-8790-C135A5A9428D}"/>
    <cellStyle name="Comma 3 3 2 4 2 4" xfId="10983" xr:uid="{E0B6E883-1802-4350-8C29-A8B3BF9DDB08}"/>
    <cellStyle name="Comma 3 3 2 4 2 4 2" xfId="29093" xr:uid="{426CA204-561C-4FA8-B209-3C69CFBDF3DC}"/>
    <cellStyle name="Comma 3 3 2 4 2 5" xfId="20040" xr:uid="{7A72719E-1025-4E94-A761-56E31921EBE5}"/>
    <cellStyle name="Comma 3 3 2 4 3" xfId="2873" xr:uid="{3F73A8B7-A7BE-4076-86E0-86A171400084}"/>
    <cellStyle name="Comma 3 3 2 4 3 2" xfId="5952" xr:uid="{912BFAB5-0724-4CD5-987A-D8295E00C86C}"/>
    <cellStyle name="Comma 3 3 2 4 3 2 2" xfId="15005" xr:uid="{F927746C-ABA9-4A62-9752-792A5D7414D2}"/>
    <cellStyle name="Comma 3 3 2 4 3 2 2 2" xfId="33115" xr:uid="{35FBC228-FC76-4C22-B89E-D791D3FFDCB1}"/>
    <cellStyle name="Comma 3 3 2 4 3 2 3" xfId="24062" xr:uid="{5940AEEC-080C-4379-8448-7386BDB1A5CD}"/>
    <cellStyle name="Comma 3 3 2 4 3 3" xfId="8966" xr:uid="{1B693CF7-B96D-4BFB-AE5C-973D66428D08}"/>
    <cellStyle name="Comma 3 3 2 4 3 3 2" xfId="18019" xr:uid="{F3A32AAB-5154-40B3-96A6-DF6B58DC34B3}"/>
    <cellStyle name="Comma 3 3 2 4 3 3 2 2" xfId="36129" xr:uid="{B86DCAA1-E986-4A56-9BEE-27C3FF3A0DA1}"/>
    <cellStyle name="Comma 3 3 2 4 3 3 3" xfId="27076" xr:uid="{44D02C5F-00B4-46F7-8224-17989541FB0F}"/>
    <cellStyle name="Comma 3 3 2 4 3 4" xfId="11987" xr:uid="{21EBAD8B-EC5C-4854-9114-B62E9EEFE3F1}"/>
    <cellStyle name="Comma 3 3 2 4 3 4 2" xfId="30097" xr:uid="{0992FF89-C070-4DCD-A555-7D3773AA3129}"/>
    <cellStyle name="Comma 3 3 2 4 3 5" xfId="21044" xr:uid="{53762BD1-8ED7-4343-91B6-6BC0225BA53E}"/>
    <cellStyle name="Comma 3 3 2 4 4" xfId="3944" xr:uid="{D979A7DC-42D5-4E78-ACA8-03241C33FAA1}"/>
    <cellStyle name="Comma 3 3 2 4 4 2" xfId="12997" xr:uid="{3099C334-13B9-46AA-924B-437B4B493C87}"/>
    <cellStyle name="Comma 3 3 2 4 4 2 2" xfId="31107" xr:uid="{9C257344-9839-43E0-A834-89BDC4954B0E}"/>
    <cellStyle name="Comma 3 3 2 4 4 3" xfId="22054" xr:uid="{7550ECC9-A09E-4236-95A3-36552C51562F}"/>
    <cellStyle name="Comma 3 3 2 4 5" xfId="6958" xr:uid="{C2442E5D-0A40-4D61-A340-6803C50E878F}"/>
    <cellStyle name="Comma 3 3 2 4 5 2" xfId="16011" xr:uid="{D025E562-75A4-4EF1-BE76-94CA11AFB8E6}"/>
    <cellStyle name="Comma 3 3 2 4 5 2 2" xfId="34121" xr:uid="{075A9015-257B-4912-BC9C-659DB5CA7C3F}"/>
    <cellStyle name="Comma 3 3 2 4 5 3" xfId="25068" xr:uid="{51721EF6-A75C-451C-86F3-32345FC71337}"/>
    <cellStyle name="Comma 3 3 2 4 6" xfId="9979" xr:uid="{9D332A99-A65C-4B4C-8A33-853D6B426DAF}"/>
    <cellStyle name="Comma 3 3 2 4 6 2" xfId="28089" xr:uid="{E7497B84-0079-4D8B-9F66-CEE6E07784B3}"/>
    <cellStyle name="Comma 3 3 2 4 7" xfId="19036" xr:uid="{74B12BAD-7C3E-4ED6-A358-78FED115D992}"/>
    <cellStyle name="Comma 3 3 2 5" xfId="1346" xr:uid="{73F4601C-062D-4832-9C9E-B2461CAD45D6}"/>
    <cellStyle name="Comma 3 3 2 5 2" xfId="4425" xr:uid="{7DEC2980-27D9-45DC-BD39-4454086C868E}"/>
    <cellStyle name="Comma 3 3 2 5 2 2" xfId="13478" xr:uid="{FBDA1BC9-76E3-4A2E-BEC2-4EC226495278}"/>
    <cellStyle name="Comma 3 3 2 5 2 2 2" xfId="31588" xr:uid="{B66EA982-8278-4ED4-B2CF-61D3531DFA71}"/>
    <cellStyle name="Comma 3 3 2 5 2 3" xfId="22535" xr:uid="{24B1DF10-131E-4CE0-AE1F-BB852DE099AC}"/>
    <cellStyle name="Comma 3 3 2 5 3" xfId="7439" xr:uid="{E3DF5BD5-799C-47A4-B927-3B3F8406129E}"/>
    <cellStyle name="Comma 3 3 2 5 3 2" xfId="16492" xr:uid="{84ECA281-A8C7-4D74-A809-A2B63954784E}"/>
    <cellStyle name="Comma 3 3 2 5 3 2 2" xfId="34602" xr:uid="{5C57E598-99E4-4AEE-B09E-1CFC7D0470ED}"/>
    <cellStyle name="Comma 3 3 2 5 3 3" xfId="25549" xr:uid="{5549E288-8F72-414B-9E78-E01664824BC8}"/>
    <cellStyle name="Comma 3 3 2 5 4" xfId="10460" xr:uid="{A2D38D04-4D14-4B6A-A4B5-C8ED5763C79D}"/>
    <cellStyle name="Comma 3 3 2 5 4 2" xfId="28570" xr:uid="{909D2EEA-CACB-48E6-B30C-F6ED675CB660}"/>
    <cellStyle name="Comma 3 3 2 5 5" xfId="19517" xr:uid="{A1A07820-7973-4991-B405-F3159C0AB111}"/>
    <cellStyle name="Comma 3 3 2 6" xfId="2350" xr:uid="{FADE8CF2-4333-41B7-A986-B963B552A694}"/>
    <cellStyle name="Comma 3 3 2 6 2" xfId="5429" xr:uid="{8CC4308F-0191-422F-8C0D-CAB4C69AC4A1}"/>
    <cellStyle name="Comma 3 3 2 6 2 2" xfId="14482" xr:uid="{7300CBAB-5C78-4D38-92F9-52FE38AFE817}"/>
    <cellStyle name="Comma 3 3 2 6 2 2 2" xfId="32592" xr:uid="{02E191BA-3210-4D43-AA7A-6A903EF42605}"/>
    <cellStyle name="Comma 3 3 2 6 2 3" xfId="23539" xr:uid="{5F5A5ABC-C86A-4546-A7C8-414D8072E293}"/>
    <cellStyle name="Comma 3 3 2 6 3" xfId="8443" xr:uid="{78A731B7-20E6-497A-98BD-0A87314CED14}"/>
    <cellStyle name="Comma 3 3 2 6 3 2" xfId="17496" xr:uid="{83474061-87DB-446E-9C52-ABA03C45C47E}"/>
    <cellStyle name="Comma 3 3 2 6 3 2 2" xfId="35606" xr:uid="{FE5167CF-4803-4B2D-BFD3-1D02A54DB4F8}"/>
    <cellStyle name="Comma 3 3 2 6 3 3" xfId="26553" xr:uid="{FF332585-8881-4C87-B961-8F9E29F3A6F7}"/>
    <cellStyle name="Comma 3 3 2 6 4" xfId="11464" xr:uid="{F1422660-1B68-4428-9352-9D0AA835ACE2}"/>
    <cellStyle name="Comma 3 3 2 6 4 2" xfId="29574" xr:uid="{409F04DD-C6E5-429F-A0B7-C8C3DC79DDDF}"/>
    <cellStyle name="Comma 3 3 2 6 5" xfId="20521" xr:uid="{37FB68A7-89C2-4E4B-8340-E2502F991140}"/>
    <cellStyle name="Comma 3 3 2 7" xfId="3419" xr:uid="{333A7A5E-2E66-481A-AB8B-231B42A51FAC}"/>
    <cellStyle name="Comma 3 3 2 7 2" xfId="12472" xr:uid="{45156066-32E8-4420-B490-00D48026F225}"/>
    <cellStyle name="Comma 3 3 2 7 2 2" xfId="30582" xr:uid="{E0F3AA3F-7FD3-40C8-BD17-4D88BA883A22}"/>
    <cellStyle name="Comma 3 3 2 7 3" xfId="21529" xr:uid="{16017BA3-3D96-48D7-B41A-253051DFF07F}"/>
    <cellStyle name="Comma 3 3 2 8" xfId="6433" xr:uid="{DDEFAC6D-738B-4660-96E4-DA3A9A5431C5}"/>
    <cellStyle name="Comma 3 3 2 8 2" xfId="15486" xr:uid="{A35B6E7F-9951-4238-BC85-E6E004F24D0A}"/>
    <cellStyle name="Comma 3 3 2 8 2 2" xfId="33596" xr:uid="{8E83BA22-EA8E-4D1E-AA1F-70E348846618}"/>
    <cellStyle name="Comma 3 3 2 8 3" xfId="24543" xr:uid="{184ED124-CFFA-48B6-9CDC-981E6A3302ED}"/>
    <cellStyle name="Comma 3 3 2 9" xfId="9453" xr:uid="{37E9BFF1-76ED-4EFE-9499-EAF296DCAB3F}"/>
    <cellStyle name="Comma 3 3 2 9 2" xfId="27563" xr:uid="{4B543DEB-CF44-4C31-A6EB-DC765CFD556D}"/>
    <cellStyle name="Comma 3 3 3" xfId="351" xr:uid="{5913B554-8C7A-4F84-A342-A5704520447E}"/>
    <cellStyle name="Comma 3 3 3 10" xfId="18549" xr:uid="{17A0DB81-933C-463E-8BF9-0E34EB2FBDDC}"/>
    <cellStyle name="Comma 3 3 3 2" xfId="549" xr:uid="{952621D6-3665-4ABB-83B6-E0D97A2AE507}"/>
    <cellStyle name="Comma 3 3 3 2 2" xfId="866" xr:uid="{DE545E94-0342-4A68-8AF5-EE8E411A0D85}"/>
    <cellStyle name="Comma 3 3 3 2 2 2" xfId="1870" xr:uid="{2174B770-7A1B-45AC-9487-3542243C163F}"/>
    <cellStyle name="Comma 3 3 3 2 2 2 2" xfId="4949" xr:uid="{B9AAFEA6-25DA-406C-A7FD-175AAC9F43B7}"/>
    <cellStyle name="Comma 3 3 3 2 2 2 2 2" xfId="14002" xr:uid="{48358DE6-602E-492E-AA81-6A1653746083}"/>
    <cellStyle name="Comma 3 3 3 2 2 2 2 2 2" xfId="32112" xr:uid="{94AD02FF-6B4D-483B-BC2C-E786EC66439D}"/>
    <cellStyle name="Comma 3 3 3 2 2 2 2 3" xfId="23059" xr:uid="{1B9ECBB4-2272-4DD2-9FB5-D74C9EDA732A}"/>
    <cellStyle name="Comma 3 3 3 2 2 2 3" xfId="7963" xr:uid="{A5E2C228-344B-432F-B61A-FCFF160A06F3}"/>
    <cellStyle name="Comma 3 3 3 2 2 2 3 2" xfId="17016" xr:uid="{985298F6-171D-4A06-ADAA-7DDBE7E635C7}"/>
    <cellStyle name="Comma 3 3 3 2 2 2 3 2 2" xfId="35126" xr:uid="{610F83FE-2260-435C-BE69-33EBF3DF52D1}"/>
    <cellStyle name="Comma 3 3 3 2 2 2 3 3" xfId="26073" xr:uid="{2B75172C-50C9-4759-B462-2A5523914C6D}"/>
    <cellStyle name="Comma 3 3 3 2 2 2 4" xfId="10984" xr:uid="{EAEA10D3-2184-4107-A436-2B7B07CECE39}"/>
    <cellStyle name="Comma 3 3 3 2 2 2 4 2" xfId="29094" xr:uid="{EE20950D-14E5-467B-8855-0132BF1B13D7}"/>
    <cellStyle name="Comma 3 3 3 2 2 2 5" xfId="20041" xr:uid="{3A961433-13A0-4A99-BE01-8BE6FDDB8AAB}"/>
    <cellStyle name="Comma 3 3 3 2 2 3" xfId="2874" xr:uid="{000DA64A-E674-4718-B2F6-38E93E3816ED}"/>
    <cellStyle name="Comma 3 3 3 2 2 3 2" xfId="5953" xr:uid="{A27A9C8A-B899-4CE7-9521-9DB58809614A}"/>
    <cellStyle name="Comma 3 3 3 2 2 3 2 2" xfId="15006" xr:uid="{9C950F8A-390C-430D-9FC9-A180B6D3B0CB}"/>
    <cellStyle name="Comma 3 3 3 2 2 3 2 2 2" xfId="33116" xr:uid="{59DF35A5-BE38-4C6B-B228-4CEB23058268}"/>
    <cellStyle name="Comma 3 3 3 2 2 3 2 3" xfId="24063" xr:uid="{3EB8E5B1-A95B-4075-B67C-94E23F479832}"/>
    <cellStyle name="Comma 3 3 3 2 2 3 3" xfId="8967" xr:uid="{C5198195-FF92-4036-8974-A5917351F9CE}"/>
    <cellStyle name="Comma 3 3 3 2 2 3 3 2" xfId="18020" xr:uid="{03A70B4F-F0EB-42BB-B771-C017A17DBC5F}"/>
    <cellStyle name="Comma 3 3 3 2 2 3 3 2 2" xfId="36130" xr:uid="{E436852C-3A7F-4694-A9F3-F1546E72C7BB}"/>
    <cellStyle name="Comma 3 3 3 2 2 3 3 3" xfId="27077" xr:uid="{D9BF3F83-9998-4544-9EE0-D57139935CCB}"/>
    <cellStyle name="Comma 3 3 3 2 2 3 4" xfId="11988" xr:uid="{FF9FFB45-57E6-4BAD-872D-2AF9F89973CD}"/>
    <cellStyle name="Comma 3 3 3 2 2 3 4 2" xfId="30098" xr:uid="{7A2D5EAF-3269-4D7E-A39E-B15CDA5E5A0C}"/>
    <cellStyle name="Comma 3 3 3 2 2 3 5" xfId="21045" xr:uid="{71E090FF-D5E1-4A87-A21A-E0AEA337742B}"/>
    <cellStyle name="Comma 3 3 3 2 2 4" xfId="3945" xr:uid="{1CA33E44-11B5-4ECA-B938-9CBD8D1122B4}"/>
    <cellStyle name="Comma 3 3 3 2 2 4 2" xfId="12998" xr:uid="{1F45BF45-40D1-4D87-B995-5907ADF51822}"/>
    <cellStyle name="Comma 3 3 3 2 2 4 2 2" xfId="31108" xr:uid="{8C4624CC-743E-40B4-9E5B-9D9A97E5219C}"/>
    <cellStyle name="Comma 3 3 3 2 2 4 3" xfId="22055" xr:uid="{3E10AC6E-BBC1-431D-A670-FE1D6F6BDC6C}"/>
    <cellStyle name="Comma 3 3 3 2 2 5" xfId="6959" xr:uid="{209A4C70-B891-45BF-B25F-7287C887FDD4}"/>
    <cellStyle name="Comma 3 3 3 2 2 5 2" xfId="16012" xr:uid="{35BA87F4-F058-49F0-81F5-E611F40A0C66}"/>
    <cellStyle name="Comma 3 3 3 2 2 5 2 2" xfId="34122" xr:uid="{A582B88C-58F5-4DC1-8CEF-67617C0292BB}"/>
    <cellStyle name="Comma 3 3 3 2 2 5 3" xfId="25069" xr:uid="{7CCE936D-025D-4A54-8AA5-569DAAD9AB65}"/>
    <cellStyle name="Comma 3 3 3 2 2 6" xfId="9980" xr:uid="{87689848-8727-450B-95AD-B40720A39E82}"/>
    <cellStyle name="Comma 3 3 3 2 2 6 2" xfId="28090" xr:uid="{4D3598B5-E62C-4854-9495-5276B81A0C40}"/>
    <cellStyle name="Comma 3 3 3 2 2 7" xfId="19037" xr:uid="{3362B87E-2C8E-465A-A8BC-1C4786EDB42B}"/>
    <cellStyle name="Comma 3 3 3 2 3" xfId="867" xr:uid="{4FF745FD-D088-4093-A129-74327AC5E053}"/>
    <cellStyle name="Comma 3 3 3 2 3 2" xfId="1871" xr:uid="{B03298DA-380F-4B30-BCAD-9C3B8340011B}"/>
    <cellStyle name="Comma 3 3 3 2 3 2 2" xfId="4950" xr:uid="{C78DC44B-68A9-4CC1-B804-4C520685F424}"/>
    <cellStyle name="Comma 3 3 3 2 3 2 2 2" xfId="14003" xr:uid="{98F636A4-9FA8-4245-BC1E-FCEC07C8C9A3}"/>
    <cellStyle name="Comma 3 3 3 2 3 2 2 2 2" xfId="32113" xr:uid="{DFAFAB14-B68F-47AE-9990-033117C51E6C}"/>
    <cellStyle name="Comma 3 3 3 2 3 2 2 3" xfId="23060" xr:uid="{CEAFEB08-34F9-4015-BD48-BC794013B72F}"/>
    <cellStyle name="Comma 3 3 3 2 3 2 3" xfId="7964" xr:uid="{D65DC51F-3F36-41CA-926E-2D53899BB937}"/>
    <cellStyle name="Comma 3 3 3 2 3 2 3 2" xfId="17017" xr:uid="{E764EC4F-B6D6-4C56-AA71-1E4A27F55747}"/>
    <cellStyle name="Comma 3 3 3 2 3 2 3 2 2" xfId="35127" xr:uid="{58DC3639-426D-4C4B-9AAD-101966455974}"/>
    <cellStyle name="Comma 3 3 3 2 3 2 3 3" xfId="26074" xr:uid="{2D62A25A-5ADD-41DB-B25E-81D11EEFC27A}"/>
    <cellStyle name="Comma 3 3 3 2 3 2 4" xfId="10985" xr:uid="{8206BC17-E5B8-4CDC-A768-5C3C7239A0B6}"/>
    <cellStyle name="Comma 3 3 3 2 3 2 4 2" xfId="29095" xr:uid="{DF354228-7AA9-496E-91DF-1D813932E406}"/>
    <cellStyle name="Comma 3 3 3 2 3 2 5" xfId="20042" xr:uid="{B2B8D0A2-14B8-4663-A9E1-1B85BA85551F}"/>
    <cellStyle name="Comma 3 3 3 2 3 3" xfId="2875" xr:uid="{3952C0C1-A817-4721-9DDE-C4CB0689F127}"/>
    <cellStyle name="Comma 3 3 3 2 3 3 2" xfId="5954" xr:uid="{600C13C8-AC1F-4A8E-9520-54649566C4D5}"/>
    <cellStyle name="Comma 3 3 3 2 3 3 2 2" xfId="15007" xr:uid="{33438D95-DF2D-4D33-9B5C-9A774A14525C}"/>
    <cellStyle name="Comma 3 3 3 2 3 3 2 2 2" xfId="33117" xr:uid="{62C9C598-2A8F-4FD0-85D7-3A00CEA461AB}"/>
    <cellStyle name="Comma 3 3 3 2 3 3 2 3" xfId="24064" xr:uid="{9C77BAD9-01E4-4D54-91FB-8F8BEB29B6F8}"/>
    <cellStyle name="Comma 3 3 3 2 3 3 3" xfId="8968" xr:uid="{5B9FD744-E555-4BEA-8EBD-FBED59EF5B97}"/>
    <cellStyle name="Comma 3 3 3 2 3 3 3 2" xfId="18021" xr:uid="{D73C1774-2FDE-4F0A-970D-6B3776DFC103}"/>
    <cellStyle name="Comma 3 3 3 2 3 3 3 2 2" xfId="36131" xr:uid="{42C40FB9-28B4-4FA5-BAEC-D999CFD32862}"/>
    <cellStyle name="Comma 3 3 3 2 3 3 3 3" xfId="27078" xr:uid="{BEE1F146-5ABB-4FC6-B400-6987E010DB54}"/>
    <cellStyle name="Comma 3 3 3 2 3 3 4" xfId="11989" xr:uid="{64AE92EE-88A3-4B0F-B084-BDEA74C1B87D}"/>
    <cellStyle name="Comma 3 3 3 2 3 3 4 2" xfId="30099" xr:uid="{5AFA7851-5764-48F3-BBCD-C6D2904E5886}"/>
    <cellStyle name="Comma 3 3 3 2 3 3 5" xfId="21046" xr:uid="{D789BC4C-2D12-4367-9859-40CF67B04F7B}"/>
    <cellStyle name="Comma 3 3 3 2 3 4" xfId="3946" xr:uid="{120CD7F3-3715-44BD-93C4-640ED3912C86}"/>
    <cellStyle name="Comma 3 3 3 2 3 4 2" xfId="12999" xr:uid="{BFABA398-BCEB-4BCD-B1BB-221BAF692361}"/>
    <cellStyle name="Comma 3 3 3 2 3 4 2 2" xfId="31109" xr:uid="{3E8556AC-9BBB-40AE-8DB4-C38FDCDB0908}"/>
    <cellStyle name="Comma 3 3 3 2 3 4 3" xfId="22056" xr:uid="{BD1E88A9-FA97-4305-A4A5-36B62FC5263F}"/>
    <cellStyle name="Comma 3 3 3 2 3 5" xfId="6960" xr:uid="{8B26BA01-3EED-4BA5-A6D6-590FD9EBD089}"/>
    <cellStyle name="Comma 3 3 3 2 3 5 2" xfId="16013" xr:uid="{184F7BC7-828E-4A32-AADB-73362A173A7A}"/>
    <cellStyle name="Comma 3 3 3 2 3 5 2 2" xfId="34123" xr:uid="{C8E64D1F-354C-4897-879B-8FBEAA0666CD}"/>
    <cellStyle name="Comma 3 3 3 2 3 5 3" xfId="25070" xr:uid="{47E88D9F-F75A-46F2-BCFC-72179E3AB3A8}"/>
    <cellStyle name="Comma 3 3 3 2 3 6" xfId="9981" xr:uid="{C8AA6BBA-2378-4FA3-8623-766E7443C0E0}"/>
    <cellStyle name="Comma 3 3 3 2 3 6 2" xfId="28091" xr:uid="{10B07694-AE14-4A94-BB48-011F9C990FAF}"/>
    <cellStyle name="Comma 3 3 3 2 3 7" xfId="19038" xr:uid="{E18B97AD-842C-4A1E-8D2F-995821B41A60}"/>
    <cellStyle name="Comma 3 3 3 2 4" xfId="1556" xr:uid="{437B6EA8-C656-4695-8957-53A252028DE9}"/>
    <cellStyle name="Comma 3 3 3 2 4 2" xfId="4635" xr:uid="{87BD6A3E-8C8B-4014-B3E0-10D794139F17}"/>
    <cellStyle name="Comma 3 3 3 2 4 2 2" xfId="13688" xr:uid="{A58525F3-AFEC-408B-9968-27DD5E34ACFC}"/>
    <cellStyle name="Comma 3 3 3 2 4 2 2 2" xfId="31798" xr:uid="{508C2E86-8D86-472E-B9AE-4E81F00217BE}"/>
    <cellStyle name="Comma 3 3 3 2 4 2 3" xfId="22745" xr:uid="{E00747F0-013B-4089-A7A8-C8796374ECA1}"/>
    <cellStyle name="Comma 3 3 3 2 4 3" xfId="7649" xr:uid="{7956ABDF-820E-42AD-BD66-2A8B068A2DB1}"/>
    <cellStyle name="Comma 3 3 3 2 4 3 2" xfId="16702" xr:uid="{42381302-9BE7-4C24-91A0-75174846CB1C}"/>
    <cellStyle name="Comma 3 3 3 2 4 3 2 2" xfId="34812" xr:uid="{A442B9FA-EE37-4C89-8DB5-68A2BAD0262A}"/>
    <cellStyle name="Comma 3 3 3 2 4 3 3" xfId="25759" xr:uid="{8FB858D3-3B58-4700-829E-91DA317D0303}"/>
    <cellStyle name="Comma 3 3 3 2 4 4" xfId="10670" xr:uid="{FB091247-4855-497D-9193-0E01AE6CDD6E}"/>
    <cellStyle name="Comma 3 3 3 2 4 4 2" xfId="28780" xr:uid="{93858F7F-1836-4FA8-A0E9-6FBBEA188EC1}"/>
    <cellStyle name="Comma 3 3 3 2 4 5" xfId="19727" xr:uid="{F50A670A-DC73-411F-9696-18D3D06ED55A}"/>
    <cellStyle name="Comma 3 3 3 2 5" xfId="2560" xr:uid="{5279B5D9-178E-4BBC-8960-5163EA6F1C14}"/>
    <cellStyle name="Comma 3 3 3 2 5 2" xfId="5639" xr:uid="{3953E8A6-E367-46B0-9C54-0D9C9A8D8704}"/>
    <cellStyle name="Comma 3 3 3 2 5 2 2" xfId="14692" xr:uid="{9F30A742-D2AB-43DC-8268-E672853FFE0A}"/>
    <cellStyle name="Comma 3 3 3 2 5 2 2 2" xfId="32802" xr:uid="{F083C8C5-F3FB-4982-B255-600F8CAADEB4}"/>
    <cellStyle name="Comma 3 3 3 2 5 2 3" xfId="23749" xr:uid="{56E1B352-EC37-4A15-8305-8C8570DCB32A}"/>
    <cellStyle name="Comma 3 3 3 2 5 3" xfId="8653" xr:uid="{CA96F8F5-EA39-4B6C-85CF-4D3EC4D55457}"/>
    <cellStyle name="Comma 3 3 3 2 5 3 2" xfId="17706" xr:uid="{C6085C85-9543-4F0E-9D4F-3B10A1B8809B}"/>
    <cellStyle name="Comma 3 3 3 2 5 3 2 2" xfId="35816" xr:uid="{44B80E4C-02E2-430E-B7F4-7D74513BFE68}"/>
    <cellStyle name="Comma 3 3 3 2 5 3 3" xfId="26763" xr:uid="{20AD7D82-1B51-4FD4-B508-E60475812685}"/>
    <cellStyle name="Comma 3 3 3 2 5 4" xfId="11674" xr:uid="{C4F55A7D-B4ED-4698-8D44-687DCEB85CFE}"/>
    <cellStyle name="Comma 3 3 3 2 5 4 2" xfId="29784" xr:uid="{A610E9ED-06B6-44F0-8DA0-9065D0E1635F}"/>
    <cellStyle name="Comma 3 3 3 2 5 5" xfId="20731" xr:uid="{CD0336F7-2E0C-4E72-8062-92A3FA7D9833}"/>
    <cellStyle name="Comma 3 3 3 2 6" xfId="3630" xr:uid="{EC582A5B-DFF7-4068-8DDC-E9D55313511B}"/>
    <cellStyle name="Comma 3 3 3 2 6 2" xfId="12683" xr:uid="{BC9D0CAC-7F2E-4268-B898-E55F07B216B2}"/>
    <cellStyle name="Comma 3 3 3 2 6 2 2" xfId="30793" xr:uid="{5EA46667-3C04-4C0B-93E9-BD6045F578B1}"/>
    <cellStyle name="Comma 3 3 3 2 6 3" xfId="21740" xr:uid="{DCA9A3FE-2CE1-4BEF-9C56-50AE909CF68A}"/>
    <cellStyle name="Comma 3 3 3 2 7" xfId="6644" xr:uid="{43516A68-C901-497C-9C52-B1BA68C75143}"/>
    <cellStyle name="Comma 3 3 3 2 7 2" xfId="15697" xr:uid="{C58ADCA0-2769-4B1E-8E47-A578BE97AAB1}"/>
    <cellStyle name="Comma 3 3 3 2 7 2 2" xfId="33807" xr:uid="{A515DC40-3EF1-4522-9434-B2BBC458515C}"/>
    <cellStyle name="Comma 3 3 3 2 7 3" xfId="24754" xr:uid="{668FF8A8-D6E9-4DCC-A4C5-3B3148D54556}"/>
    <cellStyle name="Comma 3 3 3 2 8" xfId="9664" xr:uid="{EFA00335-287C-441C-8CC6-26039B008F17}"/>
    <cellStyle name="Comma 3 3 3 2 8 2" xfId="27774" xr:uid="{2D6BBF3C-1957-4DD1-938C-172D39879EB4}"/>
    <cellStyle name="Comma 3 3 3 2 9" xfId="18721" xr:uid="{D283C917-8DF4-4981-BB66-C6DD4CA77533}"/>
    <cellStyle name="Comma 3 3 3 3" xfId="868" xr:uid="{BE51999F-65AD-4291-A805-0CBD87C36D59}"/>
    <cellStyle name="Comma 3 3 3 3 2" xfId="1872" xr:uid="{1BEE5259-66EF-4A9A-A27A-2E542F6DE0FE}"/>
    <cellStyle name="Comma 3 3 3 3 2 2" xfId="4951" xr:uid="{7828AF62-5CDB-46BB-A003-D533D29B85C5}"/>
    <cellStyle name="Comma 3 3 3 3 2 2 2" xfId="14004" xr:uid="{AFD03DB0-49AD-4877-8575-D5A778BDEA04}"/>
    <cellStyle name="Comma 3 3 3 3 2 2 2 2" xfId="32114" xr:uid="{F4B5FDD4-E35C-4A4E-B1FE-13DF005F750E}"/>
    <cellStyle name="Comma 3 3 3 3 2 2 3" xfId="23061" xr:uid="{F9251A19-CA3F-48EB-89F7-B7AAF95F7658}"/>
    <cellStyle name="Comma 3 3 3 3 2 3" xfId="7965" xr:uid="{599F6717-41D8-4BFA-9999-AD11627C5BB9}"/>
    <cellStyle name="Comma 3 3 3 3 2 3 2" xfId="17018" xr:uid="{57ECA18C-F807-40BE-9E79-ECBC5B9183C7}"/>
    <cellStyle name="Comma 3 3 3 3 2 3 2 2" xfId="35128" xr:uid="{8E2ED773-3084-4C54-9DA9-F1867F334FA6}"/>
    <cellStyle name="Comma 3 3 3 3 2 3 3" xfId="26075" xr:uid="{1523EFD6-EE07-4AA4-9816-339D9CD0555F}"/>
    <cellStyle name="Comma 3 3 3 3 2 4" xfId="10986" xr:uid="{1DC96124-8C2C-4C96-8293-ECC5B219D4FC}"/>
    <cellStyle name="Comma 3 3 3 3 2 4 2" xfId="29096" xr:uid="{02002382-22A0-4154-951C-9EF93E86203C}"/>
    <cellStyle name="Comma 3 3 3 3 2 5" xfId="20043" xr:uid="{5FBB9441-F996-490F-86DE-E041E0F96511}"/>
    <cellStyle name="Comma 3 3 3 3 3" xfId="2876" xr:uid="{2F1A5E90-344F-447F-A31E-8ADDBB78EE88}"/>
    <cellStyle name="Comma 3 3 3 3 3 2" xfId="5955" xr:uid="{8B85DC63-ED73-4CAB-8ED2-97F4F80BAE38}"/>
    <cellStyle name="Comma 3 3 3 3 3 2 2" xfId="15008" xr:uid="{FDBCB5BF-CC83-4878-82B4-8574C778E909}"/>
    <cellStyle name="Comma 3 3 3 3 3 2 2 2" xfId="33118" xr:uid="{9725C3C4-D433-4255-90F5-D43F5FC86095}"/>
    <cellStyle name="Comma 3 3 3 3 3 2 3" xfId="24065" xr:uid="{6733603F-63AF-4484-9B69-B1A412B31EA3}"/>
    <cellStyle name="Comma 3 3 3 3 3 3" xfId="8969" xr:uid="{92136B93-CB26-41FA-9CF8-52ECADFC126F}"/>
    <cellStyle name="Comma 3 3 3 3 3 3 2" xfId="18022" xr:uid="{10C82AB8-1648-4988-ADE0-737999FE2546}"/>
    <cellStyle name="Comma 3 3 3 3 3 3 2 2" xfId="36132" xr:uid="{C2274FC3-E313-430F-ABAA-9F3FA3E09AD4}"/>
    <cellStyle name="Comma 3 3 3 3 3 3 3" xfId="27079" xr:uid="{E5099B00-2979-4980-AA8A-27A31F04F5D5}"/>
    <cellStyle name="Comma 3 3 3 3 3 4" xfId="11990" xr:uid="{09A7CB94-43FF-482F-9B45-374B1A9ED54B}"/>
    <cellStyle name="Comma 3 3 3 3 3 4 2" xfId="30100" xr:uid="{A0AEEB9B-8FE6-4F97-BCB8-BE623C317712}"/>
    <cellStyle name="Comma 3 3 3 3 3 5" xfId="21047" xr:uid="{36DC2A2C-BBCB-4F0C-AF08-C1B8AB6ADB52}"/>
    <cellStyle name="Comma 3 3 3 3 4" xfId="3947" xr:uid="{AA69D0A5-5D9C-4D48-A630-D30DCFE7D6F4}"/>
    <cellStyle name="Comma 3 3 3 3 4 2" xfId="13000" xr:uid="{D8F009F8-77D1-4274-966D-41B866926940}"/>
    <cellStyle name="Comma 3 3 3 3 4 2 2" xfId="31110" xr:uid="{21EE1B31-2EF7-450E-BF7B-7F454BFC0DCB}"/>
    <cellStyle name="Comma 3 3 3 3 4 3" xfId="22057" xr:uid="{BA6D4FEC-24F7-4113-84B9-B024FFDDEE1A}"/>
    <cellStyle name="Comma 3 3 3 3 5" xfId="6961" xr:uid="{F201E969-0972-42C4-A80B-EF43C5E2F7B9}"/>
    <cellStyle name="Comma 3 3 3 3 5 2" xfId="16014" xr:uid="{9079A09F-9253-4948-8A22-AA545B0E720B}"/>
    <cellStyle name="Comma 3 3 3 3 5 2 2" xfId="34124" xr:uid="{F999B53E-4224-4826-8D2A-9E63BEA5B81A}"/>
    <cellStyle name="Comma 3 3 3 3 5 3" xfId="25071" xr:uid="{4AB1F6B6-A0B0-4022-8DA1-A41F5E57B513}"/>
    <cellStyle name="Comma 3 3 3 3 6" xfId="9982" xr:uid="{73C04227-252E-4DB9-8E7E-C64FBE1B5F3A}"/>
    <cellStyle name="Comma 3 3 3 3 6 2" xfId="28092" xr:uid="{9801998F-99A4-428A-91EF-65EFB565E783}"/>
    <cellStyle name="Comma 3 3 3 3 7" xfId="19039" xr:uid="{1465F084-B121-4E4E-AB2B-320F4D0D3890}"/>
    <cellStyle name="Comma 3 3 3 4" xfId="869" xr:uid="{A9B58732-EC53-44F7-B5A3-B8ACBE899974}"/>
    <cellStyle name="Comma 3 3 3 4 2" xfId="1873" xr:uid="{65586605-966F-454A-B867-B5500C3F126C}"/>
    <cellStyle name="Comma 3 3 3 4 2 2" xfId="4952" xr:uid="{F64E8828-DB9C-46D3-BEF0-0F6A9DC3A961}"/>
    <cellStyle name="Comma 3 3 3 4 2 2 2" xfId="14005" xr:uid="{8B11DFFA-0E39-41AD-B453-E119AE5F9AC0}"/>
    <cellStyle name="Comma 3 3 3 4 2 2 2 2" xfId="32115" xr:uid="{9D4DB783-2C5F-431C-9C54-C38DD877F703}"/>
    <cellStyle name="Comma 3 3 3 4 2 2 3" xfId="23062" xr:uid="{8D1CBFC5-88DC-4249-8407-4A7304E0A655}"/>
    <cellStyle name="Comma 3 3 3 4 2 3" xfId="7966" xr:uid="{214BF559-0389-485C-80E2-EB01DE5FD34B}"/>
    <cellStyle name="Comma 3 3 3 4 2 3 2" xfId="17019" xr:uid="{0AC34104-CD9D-4933-B372-A6C88587EA95}"/>
    <cellStyle name="Comma 3 3 3 4 2 3 2 2" xfId="35129" xr:uid="{CCB7FC43-C30E-4FC1-BB85-A5875D030AFB}"/>
    <cellStyle name="Comma 3 3 3 4 2 3 3" xfId="26076" xr:uid="{4B098F9F-50C6-41C4-A826-89469CA09158}"/>
    <cellStyle name="Comma 3 3 3 4 2 4" xfId="10987" xr:uid="{39574914-C553-4D73-958A-BFCC20CA43CC}"/>
    <cellStyle name="Comma 3 3 3 4 2 4 2" xfId="29097" xr:uid="{6D44EE39-2E11-4523-BD07-82974687C40A}"/>
    <cellStyle name="Comma 3 3 3 4 2 5" xfId="20044" xr:uid="{12BA6DC6-472A-40EC-99DA-C7A01E9A58FE}"/>
    <cellStyle name="Comma 3 3 3 4 3" xfId="2877" xr:uid="{2F3FD4A5-9E6B-4963-97D8-E0DB53F14C16}"/>
    <cellStyle name="Comma 3 3 3 4 3 2" xfId="5956" xr:uid="{73005A3B-D297-4195-994D-9D6E41693891}"/>
    <cellStyle name="Comma 3 3 3 4 3 2 2" xfId="15009" xr:uid="{684D3E6E-5013-42DD-93F2-BDCD3A7F16C8}"/>
    <cellStyle name="Comma 3 3 3 4 3 2 2 2" xfId="33119" xr:uid="{95A64778-C74B-495F-A21F-7CD52AA3A0C5}"/>
    <cellStyle name="Comma 3 3 3 4 3 2 3" xfId="24066" xr:uid="{C17D3048-0281-45F4-88BA-AE4421A94484}"/>
    <cellStyle name="Comma 3 3 3 4 3 3" xfId="8970" xr:uid="{EB8F2C13-DDCD-4BF6-A041-3AC7A05D8D1E}"/>
    <cellStyle name="Comma 3 3 3 4 3 3 2" xfId="18023" xr:uid="{65235C18-A5BD-477A-A8D8-C1C3DA9EE1B3}"/>
    <cellStyle name="Comma 3 3 3 4 3 3 2 2" xfId="36133" xr:uid="{EBF940A1-5803-49EA-A88A-07AE29E8CFB7}"/>
    <cellStyle name="Comma 3 3 3 4 3 3 3" xfId="27080" xr:uid="{32342E61-02A9-4F39-93D7-2D03783883CA}"/>
    <cellStyle name="Comma 3 3 3 4 3 4" xfId="11991" xr:uid="{5BAA4B8E-2669-4A9D-9147-4E78A8A001D3}"/>
    <cellStyle name="Comma 3 3 3 4 3 4 2" xfId="30101" xr:uid="{C7369124-B6A9-40CB-819B-F04AAF5F53AA}"/>
    <cellStyle name="Comma 3 3 3 4 3 5" xfId="21048" xr:uid="{346F2BF9-17B0-4470-8376-FCBB7ED9E8BD}"/>
    <cellStyle name="Comma 3 3 3 4 4" xfId="3948" xr:uid="{9F27492D-8070-4E28-840C-CD70346FCC35}"/>
    <cellStyle name="Comma 3 3 3 4 4 2" xfId="13001" xr:uid="{FA3FE44C-6ACA-4DA0-821B-84F926F54B4C}"/>
    <cellStyle name="Comma 3 3 3 4 4 2 2" xfId="31111" xr:uid="{C9A99356-5085-4063-A2A0-FBF19FAB1FC8}"/>
    <cellStyle name="Comma 3 3 3 4 4 3" xfId="22058" xr:uid="{E9794740-1700-4587-925E-A42AEE6D9C38}"/>
    <cellStyle name="Comma 3 3 3 4 5" xfId="6962" xr:uid="{EF752D36-28AF-411C-9818-54BFB614A6F9}"/>
    <cellStyle name="Comma 3 3 3 4 5 2" xfId="16015" xr:uid="{B9286AAD-2D72-4E57-A7E8-0F1587377FD9}"/>
    <cellStyle name="Comma 3 3 3 4 5 2 2" xfId="34125" xr:uid="{191D6C36-6760-4F9D-BCB3-DFFB51CB0954}"/>
    <cellStyle name="Comma 3 3 3 4 5 3" xfId="25072" xr:uid="{66F2583A-62CD-4ED3-AA2F-F203B87EC1A4}"/>
    <cellStyle name="Comma 3 3 3 4 6" xfId="9983" xr:uid="{FF62AC7C-9739-49BF-98D4-D21C4F6B5D17}"/>
    <cellStyle name="Comma 3 3 3 4 6 2" xfId="28093" xr:uid="{A1E88D40-C68C-4369-92C9-BD5FA045E811}"/>
    <cellStyle name="Comma 3 3 3 4 7" xfId="19040" xr:uid="{614FDA04-59C6-4866-9F3E-6348A3DC85B5}"/>
    <cellStyle name="Comma 3 3 3 5" xfId="1385" xr:uid="{2D1283DC-5E03-43B7-9CAB-E8ED2D25085F}"/>
    <cellStyle name="Comma 3 3 3 5 2" xfId="4464" xr:uid="{1F8D881D-A03E-4966-B69C-8FAA1EE4D600}"/>
    <cellStyle name="Comma 3 3 3 5 2 2" xfId="13517" xr:uid="{496FA994-FB88-4F94-91F9-37093B23958F}"/>
    <cellStyle name="Comma 3 3 3 5 2 2 2" xfId="31627" xr:uid="{A22F3EA9-EA7B-4DCE-AAD4-0A98F7386A2B}"/>
    <cellStyle name="Comma 3 3 3 5 2 3" xfId="22574" xr:uid="{F8FF9BEE-7F35-4430-8FBF-878A0FEFDCDA}"/>
    <cellStyle name="Comma 3 3 3 5 3" xfId="7478" xr:uid="{5535AD75-2FC6-4E61-B02F-3C305BCA3547}"/>
    <cellStyle name="Comma 3 3 3 5 3 2" xfId="16531" xr:uid="{F107B316-089C-42C1-8AFF-590F6BD4C8F0}"/>
    <cellStyle name="Comma 3 3 3 5 3 2 2" xfId="34641" xr:uid="{96E546C7-1E3F-4365-80D5-D03329CB30EB}"/>
    <cellStyle name="Comma 3 3 3 5 3 3" xfId="25588" xr:uid="{3F541196-0E5C-4776-B19E-A61E3889F8AD}"/>
    <cellStyle name="Comma 3 3 3 5 4" xfId="10499" xr:uid="{E2E5DDDC-6D4C-4690-A2E6-9586E0FB3BB3}"/>
    <cellStyle name="Comma 3 3 3 5 4 2" xfId="28609" xr:uid="{2F9E5951-B2A9-440D-BC7C-AEB66A105565}"/>
    <cellStyle name="Comma 3 3 3 5 5" xfId="19556" xr:uid="{03CB9C86-AF03-4D02-BB9E-DC831159BDC8}"/>
    <cellStyle name="Comma 3 3 3 6" xfId="2389" xr:uid="{C2D30D30-CA7B-4CB8-BA65-A422732CBF79}"/>
    <cellStyle name="Comma 3 3 3 6 2" xfId="5468" xr:uid="{1A9E57F6-B746-4DAD-9F02-73548E6C913C}"/>
    <cellStyle name="Comma 3 3 3 6 2 2" xfId="14521" xr:uid="{7E297DE5-F0C0-48EE-8D23-2532ABDA0B09}"/>
    <cellStyle name="Comma 3 3 3 6 2 2 2" xfId="32631" xr:uid="{02447E0A-B9C3-4426-9542-D14DEDD15341}"/>
    <cellStyle name="Comma 3 3 3 6 2 3" xfId="23578" xr:uid="{92A62542-353E-4A96-BE9A-270ECE745168}"/>
    <cellStyle name="Comma 3 3 3 6 3" xfId="8482" xr:uid="{4D4119E9-D5EF-4691-A488-AB91BC28986E}"/>
    <cellStyle name="Comma 3 3 3 6 3 2" xfId="17535" xr:uid="{82179886-2BD1-4049-A1AA-4C43141A0C8D}"/>
    <cellStyle name="Comma 3 3 3 6 3 2 2" xfId="35645" xr:uid="{71E946DD-0503-4564-AAE8-3884E5738107}"/>
    <cellStyle name="Comma 3 3 3 6 3 3" xfId="26592" xr:uid="{6A146102-1123-492B-83E0-D3F788CCF503}"/>
    <cellStyle name="Comma 3 3 3 6 4" xfId="11503" xr:uid="{DF2CF74D-DD5C-47DA-B816-1949F7421AEF}"/>
    <cellStyle name="Comma 3 3 3 6 4 2" xfId="29613" xr:uid="{E79CA6CE-DF67-4548-B364-6D0A3D1CFC0E}"/>
    <cellStyle name="Comma 3 3 3 6 5" xfId="20560" xr:uid="{34A980CE-8A8B-4C20-BCE6-489E18E1B68E}"/>
    <cellStyle name="Comma 3 3 3 7" xfId="3458" xr:uid="{08DDEB54-5B28-4370-B615-958956D7E222}"/>
    <cellStyle name="Comma 3 3 3 7 2" xfId="12511" xr:uid="{EEF97FED-810F-413F-8C4B-4AFB8E584959}"/>
    <cellStyle name="Comma 3 3 3 7 2 2" xfId="30621" xr:uid="{9FB5B78A-9E6D-42FF-9C82-3B34062F0963}"/>
    <cellStyle name="Comma 3 3 3 7 3" xfId="21568" xr:uid="{61548F59-BD1E-4773-B933-30036A071E7D}"/>
    <cellStyle name="Comma 3 3 3 8" xfId="6472" xr:uid="{E28A2DB8-9EB3-4508-87FF-61ACF051B3A3}"/>
    <cellStyle name="Comma 3 3 3 8 2" xfId="15525" xr:uid="{EB04A9DE-91FD-4CB7-96AC-BB1ABEA2C683}"/>
    <cellStyle name="Comma 3 3 3 8 2 2" xfId="33635" xr:uid="{915C511E-20CC-4E0F-A8D5-E8AAE625F75E}"/>
    <cellStyle name="Comma 3 3 3 8 3" xfId="24582" xr:uid="{CEA906F7-FFAB-4424-9D04-ADEB2869601A}"/>
    <cellStyle name="Comma 3 3 3 9" xfId="9492" xr:uid="{5247443D-35EE-44B2-9073-682020E39E6B}"/>
    <cellStyle name="Comma 3 3 3 9 2" xfId="27602" xr:uid="{82C65111-712D-4581-A216-9B57006281ED}"/>
    <cellStyle name="Comma 3 3 4" xfId="449" xr:uid="{DCFE8004-29A1-4221-95F5-6B5077114F90}"/>
    <cellStyle name="Comma 3 3 4 2" xfId="870" xr:uid="{20041E1B-CDFF-4E8E-A87B-D35A904DBEE6}"/>
    <cellStyle name="Comma 3 3 4 2 2" xfId="1874" xr:uid="{CEDC3311-18D1-4495-9B95-F63BAC7A18DB}"/>
    <cellStyle name="Comma 3 3 4 2 2 2" xfId="4953" xr:uid="{CDF0B662-7368-4B5D-9625-B8D0DA4A2C00}"/>
    <cellStyle name="Comma 3 3 4 2 2 2 2" xfId="14006" xr:uid="{9A1ED070-F581-4A44-BA27-E622DC69769D}"/>
    <cellStyle name="Comma 3 3 4 2 2 2 2 2" xfId="32116" xr:uid="{3F8B91C0-F079-4650-A90D-1089AD741DA7}"/>
    <cellStyle name="Comma 3 3 4 2 2 2 3" xfId="23063" xr:uid="{FF9690C9-488D-45B7-A8F8-0DD781BEB634}"/>
    <cellStyle name="Comma 3 3 4 2 2 3" xfId="7967" xr:uid="{56420E3D-6F00-419B-B190-EF8AD5027420}"/>
    <cellStyle name="Comma 3 3 4 2 2 3 2" xfId="17020" xr:uid="{0CFBF7E8-4B94-43D6-BB1E-FC7076C76733}"/>
    <cellStyle name="Comma 3 3 4 2 2 3 2 2" xfId="35130" xr:uid="{FA941718-32DC-4E15-A5FD-1D7399A68EB9}"/>
    <cellStyle name="Comma 3 3 4 2 2 3 3" xfId="26077" xr:uid="{2B849122-D82F-4953-87AE-BA0D3BB2FB35}"/>
    <cellStyle name="Comma 3 3 4 2 2 4" xfId="10988" xr:uid="{BF2B982B-0BEA-4F81-BD1F-8BC42CC5BBEA}"/>
    <cellStyle name="Comma 3 3 4 2 2 4 2" xfId="29098" xr:uid="{F6C656FC-8788-412C-83B6-78CFDCA7C3C0}"/>
    <cellStyle name="Comma 3 3 4 2 2 5" xfId="20045" xr:uid="{0923884D-2830-44BE-895E-52D110FF0341}"/>
    <cellStyle name="Comma 3 3 4 2 3" xfId="2878" xr:uid="{6EB81D13-8429-49A6-BBD1-A5B5DE31F3F1}"/>
    <cellStyle name="Comma 3 3 4 2 3 2" xfId="5957" xr:uid="{C87B776E-D639-4970-9769-B52AB15CD6CB}"/>
    <cellStyle name="Comma 3 3 4 2 3 2 2" xfId="15010" xr:uid="{43679D59-89B8-4E6B-877A-004717712F72}"/>
    <cellStyle name="Comma 3 3 4 2 3 2 2 2" xfId="33120" xr:uid="{5763F7FC-2BFE-4EE0-ACCB-F5979BC4DAD0}"/>
    <cellStyle name="Comma 3 3 4 2 3 2 3" xfId="24067" xr:uid="{C4074857-C181-49D7-ABA3-A53185A036DF}"/>
    <cellStyle name="Comma 3 3 4 2 3 3" xfId="8971" xr:uid="{8BB0846C-C5F1-47C8-A26A-9F6CD0785B35}"/>
    <cellStyle name="Comma 3 3 4 2 3 3 2" xfId="18024" xr:uid="{C0D3C6FC-9DAE-4B9A-A00E-FF59DF070BFB}"/>
    <cellStyle name="Comma 3 3 4 2 3 3 2 2" xfId="36134" xr:uid="{48A77221-7E0F-4A2E-BEA2-627FF35FEE5E}"/>
    <cellStyle name="Comma 3 3 4 2 3 3 3" xfId="27081" xr:uid="{33FA10F2-744F-43E6-AF30-E35408697207}"/>
    <cellStyle name="Comma 3 3 4 2 3 4" xfId="11992" xr:uid="{D5C62629-264D-45F7-AB90-CA118B38BB9B}"/>
    <cellStyle name="Comma 3 3 4 2 3 4 2" xfId="30102" xr:uid="{4AFE1626-05D3-4889-AEC6-4200366D697C}"/>
    <cellStyle name="Comma 3 3 4 2 3 5" xfId="21049" xr:uid="{D434D87E-7DE7-4679-9FF5-8D804BC59456}"/>
    <cellStyle name="Comma 3 3 4 2 4" xfId="3949" xr:uid="{9AFF0EB8-3E75-4AA4-B132-A0D75574A0CC}"/>
    <cellStyle name="Comma 3 3 4 2 4 2" xfId="13002" xr:uid="{53C1EA94-3574-4EA4-8FC9-32880CCE07AF}"/>
    <cellStyle name="Comma 3 3 4 2 4 2 2" xfId="31112" xr:uid="{7EA95F97-C834-4922-9A77-66CA36336165}"/>
    <cellStyle name="Comma 3 3 4 2 4 3" xfId="22059" xr:uid="{03873646-873E-4C96-8BF1-50A3BED32707}"/>
    <cellStyle name="Comma 3 3 4 2 5" xfId="6963" xr:uid="{0BF5D38D-6019-4506-B460-625B47E58E40}"/>
    <cellStyle name="Comma 3 3 4 2 5 2" xfId="16016" xr:uid="{2DCCDDC2-3253-4697-8484-341B9975CAEB}"/>
    <cellStyle name="Comma 3 3 4 2 5 2 2" xfId="34126" xr:uid="{11E3F229-9C54-46FA-8072-DEC6EF0AEA18}"/>
    <cellStyle name="Comma 3 3 4 2 5 3" xfId="25073" xr:uid="{41567284-379A-48CD-AAA8-8DCA75A41F08}"/>
    <cellStyle name="Comma 3 3 4 2 6" xfId="9984" xr:uid="{E5D70E08-8283-4AAC-AA4D-6F9D075744F3}"/>
    <cellStyle name="Comma 3 3 4 2 6 2" xfId="28094" xr:uid="{3603DF20-E62C-4BD0-9FFA-3E9E3B17E6A2}"/>
    <cellStyle name="Comma 3 3 4 2 7" xfId="19041" xr:uid="{D6972CF3-CB54-44A9-82A3-E47ADE7015BE}"/>
    <cellStyle name="Comma 3 3 4 3" xfId="871" xr:uid="{C72AB778-DFE5-49E6-B820-54EC7BD953BB}"/>
    <cellStyle name="Comma 3 3 4 3 2" xfId="1875" xr:uid="{2FB4F295-DD75-40DE-9E8A-F8D94AED7005}"/>
    <cellStyle name="Comma 3 3 4 3 2 2" xfId="4954" xr:uid="{4DA4AAD3-71EA-4E85-90F8-AF5450B7D8D9}"/>
    <cellStyle name="Comma 3 3 4 3 2 2 2" xfId="14007" xr:uid="{5E337239-8A06-41C9-8FEB-E45801737334}"/>
    <cellStyle name="Comma 3 3 4 3 2 2 2 2" xfId="32117" xr:uid="{BFFDAB32-3874-4FCC-B2D2-4D297D4725AF}"/>
    <cellStyle name="Comma 3 3 4 3 2 2 3" xfId="23064" xr:uid="{935F88FB-E744-4B6A-B090-98A17F329E3A}"/>
    <cellStyle name="Comma 3 3 4 3 2 3" xfId="7968" xr:uid="{5DCE702F-82FB-40D4-AF8A-23217BCA783A}"/>
    <cellStyle name="Comma 3 3 4 3 2 3 2" xfId="17021" xr:uid="{F0E2A8C4-0C6E-4443-A253-31FA90A59D70}"/>
    <cellStyle name="Comma 3 3 4 3 2 3 2 2" xfId="35131" xr:uid="{ED63F757-88C6-400D-B8CA-F1769D688F47}"/>
    <cellStyle name="Comma 3 3 4 3 2 3 3" xfId="26078" xr:uid="{04E695E2-CC48-4B39-BE78-928B008A7676}"/>
    <cellStyle name="Comma 3 3 4 3 2 4" xfId="10989" xr:uid="{DED0FBF6-446B-4467-8268-D03D72F04AC9}"/>
    <cellStyle name="Comma 3 3 4 3 2 4 2" xfId="29099" xr:uid="{2546BD4D-F88E-4207-BE5E-BA740B06EC3B}"/>
    <cellStyle name="Comma 3 3 4 3 2 5" xfId="20046" xr:uid="{5CFD44CE-ADCB-434F-BD3A-5B4D7646FE87}"/>
    <cellStyle name="Comma 3 3 4 3 3" xfId="2879" xr:uid="{F93A91C5-960A-4749-B284-250F065B6535}"/>
    <cellStyle name="Comma 3 3 4 3 3 2" xfId="5958" xr:uid="{0F9E6D45-6B6D-4A37-B478-07135920A896}"/>
    <cellStyle name="Comma 3 3 4 3 3 2 2" xfId="15011" xr:uid="{B76D44EA-8E5C-4324-BA05-F16D2DFE05BB}"/>
    <cellStyle name="Comma 3 3 4 3 3 2 2 2" xfId="33121" xr:uid="{5F58F8C4-36A5-4B46-804D-259B492D339B}"/>
    <cellStyle name="Comma 3 3 4 3 3 2 3" xfId="24068" xr:uid="{FDDC525C-328F-4C22-A4AE-F64238308A0C}"/>
    <cellStyle name="Comma 3 3 4 3 3 3" xfId="8972" xr:uid="{62BA59A8-3697-4083-9F7D-CF972354BEDD}"/>
    <cellStyle name="Comma 3 3 4 3 3 3 2" xfId="18025" xr:uid="{3ECCCEBA-31B2-49FD-87EF-41061FFDA09D}"/>
    <cellStyle name="Comma 3 3 4 3 3 3 2 2" xfId="36135" xr:uid="{1F47CE2C-CAB2-46DF-9D02-544D8D37FA8C}"/>
    <cellStyle name="Comma 3 3 4 3 3 3 3" xfId="27082" xr:uid="{FA3145F8-EC66-4522-96A7-93092AB6FAA2}"/>
    <cellStyle name="Comma 3 3 4 3 3 4" xfId="11993" xr:uid="{6184F613-E4AE-45F5-9E67-7E3CF190DB7A}"/>
    <cellStyle name="Comma 3 3 4 3 3 4 2" xfId="30103" xr:uid="{8DF2B94A-89B5-44DC-9F4A-2657EE5933D7}"/>
    <cellStyle name="Comma 3 3 4 3 3 5" xfId="21050" xr:uid="{4BCD1334-23E3-4075-AEE4-90ED14D4262F}"/>
    <cellStyle name="Comma 3 3 4 3 4" xfId="3950" xr:uid="{39300B57-9784-4D1B-849C-7B2A9A2FA463}"/>
    <cellStyle name="Comma 3 3 4 3 4 2" xfId="13003" xr:uid="{EEB3B1A4-91F1-492F-940E-D1D1A42B842E}"/>
    <cellStyle name="Comma 3 3 4 3 4 2 2" xfId="31113" xr:uid="{6BAAA787-D450-43A9-93F7-DD1DB5F2DAA2}"/>
    <cellStyle name="Comma 3 3 4 3 4 3" xfId="22060" xr:uid="{F1444FA2-E2C9-4539-8F31-7F085F8D544D}"/>
    <cellStyle name="Comma 3 3 4 3 5" xfId="6964" xr:uid="{A7EDB299-C542-422E-A920-CC7882BA5E8E}"/>
    <cellStyle name="Comma 3 3 4 3 5 2" xfId="16017" xr:uid="{87FAC869-E807-4EEA-B7DC-4CAA5E007B84}"/>
    <cellStyle name="Comma 3 3 4 3 5 2 2" xfId="34127" xr:uid="{244113C9-1C8B-45AC-85DA-DF4645B1272C}"/>
    <cellStyle name="Comma 3 3 4 3 5 3" xfId="25074" xr:uid="{4A54F85D-776B-494B-8C54-E88CB5304023}"/>
    <cellStyle name="Comma 3 3 4 3 6" xfId="9985" xr:uid="{9A799BB9-8806-4644-819D-7EC6C1FE00A9}"/>
    <cellStyle name="Comma 3 3 4 3 6 2" xfId="28095" xr:uid="{241EA8C1-D0DF-4847-A89D-3B75FBBB3153}"/>
    <cellStyle name="Comma 3 3 4 3 7" xfId="19042" xr:uid="{E02B06D3-F2B2-4E9B-A34D-51ACF437B990}"/>
    <cellStyle name="Comma 3 3 4 4" xfId="1458" xr:uid="{3919E4EB-2886-4CA8-8BD4-96B4146CFE5D}"/>
    <cellStyle name="Comma 3 3 4 4 2" xfId="4537" xr:uid="{922765AD-65CD-44C2-8CF6-C440F33FD6C0}"/>
    <cellStyle name="Comma 3 3 4 4 2 2" xfId="13590" xr:uid="{88D2F5A8-635A-4CCF-8BB7-2A3221EF9994}"/>
    <cellStyle name="Comma 3 3 4 4 2 2 2" xfId="31700" xr:uid="{0FF5FB3A-8F8F-4A75-8A4F-376030451B5F}"/>
    <cellStyle name="Comma 3 3 4 4 2 3" xfId="22647" xr:uid="{474C71E5-02CE-41B7-ABA3-6E3DF02AF8B4}"/>
    <cellStyle name="Comma 3 3 4 4 3" xfId="7551" xr:uid="{34680324-164B-4696-83F1-EB2FA0AD5D7C}"/>
    <cellStyle name="Comma 3 3 4 4 3 2" xfId="16604" xr:uid="{81AD68E0-A390-4CDF-A2AA-03298E07E3B4}"/>
    <cellStyle name="Comma 3 3 4 4 3 2 2" xfId="34714" xr:uid="{77F27CE5-DD0A-493B-9A05-7C42565ED39C}"/>
    <cellStyle name="Comma 3 3 4 4 3 3" xfId="25661" xr:uid="{2C39A9FD-B554-4D7B-BB52-2D25B6947B2F}"/>
    <cellStyle name="Comma 3 3 4 4 4" xfId="10572" xr:uid="{18BF6801-FFFD-45C2-9B3D-49C8FCA0374D}"/>
    <cellStyle name="Comma 3 3 4 4 4 2" xfId="28682" xr:uid="{BCD43EA5-770A-44D1-9D1E-6ABAF4DC1D93}"/>
    <cellStyle name="Comma 3 3 4 4 5" xfId="19629" xr:uid="{4A7BE5A9-0D26-4DF4-A411-AAEA4BDBF925}"/>
    <cellStyle name="Comma 3 3 4 5" xfId="2462" xr:uid="{E7703F23-4027-470D-9E84-7172D077259C}"/>
    <cellStyle name="Comma 3 3 4 5 2" xfId="5541" xr:uid="{BAC61CD0-C5E4-4C68-B601-8BA07883637F}"/>
    <cellStyle name="Comma 3 3 4 5 2 2" xfId="14594" xr:uid="{ADDA54E2-3C4D-4063-8624-6139C8D2E789}"/>
    <cellStyle name="Comma 3 3 4 5 2 2 2" xfId="32704" xr:uid="{235B6C67-8686-4A21-A2F0-21BF4004BA07}"/>
    <cellStyle name="Comma 3 3 4 5 2 3" xfId="23651" xr:uid="{689E3C8C-E01F-4CAD-9ACA-7D52943DC3CF}"/>
    <cellStyle name="Comma 3 3 4 5 3" xfId="8555" xr:uid="{6CC4CB7A-7FB3-4DB2-9261-B42385993677}"/>
    <cellStyle name="Comma 3 3 4 5 3 2" xfId="17608" xr:uid="{3919D796-702D-4C47-A54E-982A51CC83F4}"/>
    <cellStyle name="Comma 3 3 4 5 3 2 2" xfId="35718" xr:uid="{63F53AA2-1152-4348-9242-ED3B1E9625DE}"/>
    <cellStyle name="Comma 3 3 4 5 3 3" xfId="26665" xr:uid="{A3B731AF-7FC5-446A-98B8-979FE83CD584}"/>
    <cellStyle name="Comma 3 3 4 5 4" xfId="11576" xr:uid="{F18EFC66-EB84-4176-85B8-A413B1AE5934}"/>
    <cellStyle name="Comma 3 3 4 5 4 2" xfId="29686" xr:uid="{F5C72E90-13D6-4679-A9B6-8D4CAAE490C8}"/>
    <cellStyle name="Comma 3 3 4 5 5" xfId="20633" xr:uid="{6FF76417-3DC0-4A53-A772-7940F7795A6A}"/>
    <cellStyle name="Comma 3 3 4 6" xfId="3532" xr:uid="{76AB9F57-EB9F-4931-A71B-7F006B40DD4E}"/>
    <cellStyle name="Comma 3 3 4 6 2" xfId="12585" xr:uid="{6038748E-B84A-42A2-88E7-59444F51FFE5}"/>
    <cellStyle name="Comma 3 3 4 6 2 2" xfId="30695" xr:uid="{2DAEBC49-5681-4901-8A10-BF1261D3DEFB}"/>
    <cellStyle name="Comma 3 3 4 6 3" xfId="21642" xr:uid="{50613883-F655-478B-BC27-BD54F07E1D1D}"/>
    <cellStyle name="Comma 3 3 4 7" xfId="6546" xr:uid="{C3D0F2B3-8CF7-4285-85ED-C101286081E4}"/>
    <cellStyle name="Comma 3 3 4 7 2" xfId="15599" xr:uid="{D6437870-198F-4C88-83E2-E503940DCDE9}"/>
    <cellStyle name="Comma 3 3 4 7 2 2" xfId="33709" xr:uid="{FD45EF87-D0D9-4C71-A4EC-3B6AC2917E4F}"/>
    <cellStyle name="Comma 3 3 4 7 3" xfId="24656" xr:uid="{5E557AE2-10DE-4127-A26E-6DE6EBC090E5}"/>
    <cellStyle name="Comma 3 3 4 8" xfId="9566" xr:uid="{9CEC3CCB-173F-4660-B49F-A437CA1537BF}"/>
    <cellStyle name="Comma 3 3 4 8 2" xfId="27676" xr:uid="{88CACFAE-485B-4DB7-B224-EE9D7A7EE20D}"/>
    <cellStyle name="Comma 3 3 4 9" xfId="18623" xr:uid="{EE3AAC82-9FBB-499A-ADDE-738236447328}"/>
    <cellStyle name="Comma 3 3 5" xfId="872" xr:uid="{6EFB08D6-E00F-4D30-97DC-3833188284A3}"/>
    <cellStyle name="Comma 3 3 5 2" xfId="1876" xr:uid="{87A8C0FC-1BED-4215-B633-6AF97EE85858}"/>
    <cellStyle name="Comma 3 3 5 2 2" xfId="4955" xr:uid="{40405F36-DF3F-4383-BB40-014A0105C8F5}"/>
    <cellStyle name="Comma 3 3 5 2 2 2" xfId="14008" xr:uid="{720E3355-E1A0-43D5-8BF7-77E26858D1F2}"/>
    <cellStyle name="Comma 3 3 5 2 2 2 2" xfId="32118" xr:uid="{338A26AA-E654-4BA3-8A26-1DF71BDBFE5B}"/>
    <cellStyle name="Comma 3 3 5 2 2 3" xfId="23065" xr:uid="{63231B3D-91D5-4A11-B5B3-B5EC0659B576}"/>
    <cellStyle name="Comma 3 3 5 2 3" xfId="7969" xr:uid="{B8AEC4BF-2BDC-4E20-94F4-F1FF95DED515}"/>
    <cellStyle name="Comma 3 3 5 2 3 2" xfId="17022" xr:uid="{899F1820-428E-4D7D-A5F6-EA9FA1F604AD}"/>
    <cellStyle name="Comma 3 3 5 2 3 2 2" xfId="35132" xr:uid="{62DCC311-C744-480D-8FA7-58D345D2942E}"/>
    <cellStyle name="Comma 3 3 5 2 3 3" xfId="26079" xr:uid="{01D32EE9-05AE-4C67-99C7-0E27FF161043}"/>
    <cellStyle name="Comma 3 3 5 2 4" xfId="10990" xr:uid="{EC6C5144-9296-40AF-B302-87527FBE360E}"/>
    <cellStyle name="Comma 3 3 5 2 4 2" xfId="29100" xr:uid="{639A82C5-C16A-4925-825F-81354416BBC1}"/>
    <cellStyle name="Comma 3 3 5 2 5" xfId="20047" xr:uid="{858D5B16-6C64-4E86-A2D5-B96D9B5F3050}"/>
    <cellStyle name="Comma 3 3 5 3" xfId="2880" xr:uid="{63A496DA-A931-4634-80D7-7405212AC7C5}"/>
    <cellStyle name="Comma 3 3 5 3 2" xfId="5959" xr:uid="{9269782B-C957-4B4F-B041-7A92F87F4A36}"/>
    <cellStyle name="Comma 3 3 5 3 2 2" xfId="15012" xr:uid="{2C8E18E4-1364-4FBD-BD8A-63CCD9ECFA88}"/>
    <cellStyle name="Comma 3 3 5 3 2 2 2" xfId="33122" xr:uid="{181DAB20-AC72-4B73-BAFD-A2611AAE7620}"/>
    <cellStyle name="Comma 3 3 5 3 2 3" xfId="24069" xr:uid="{9A98F102-F48D-46CA-A316-FC663B4120B5}"/>
    <cellStyle name="Comma 3 3 5 3 3" xfId="8973" xr:uid="{B0C2A637-880B-44AA-BE62-1F6D38EA88FA}"/>
    <cellStyle name="Comma 3 3 5 3 3 2" xfId="18026" xr:uid="{02C75DF3-5B04-4898-84A9-2243A66DBFCC}"/>
    <cellStyle name="Comma 3 3 5 3 3 2 2" xfId="36136" xr:uid="{2DAF1C99-A5B9-4DCB-B98D-958E37F03D2C}"/>
    <cellStyle name="Comma 3 3 5 3 3 3" xfId="27083" xr:uid="{4DC0E8E1-7AF3-4392-AAB2-FA6BC965083E}"/>
    <cellStyle name="Comma 3 3 5 3 4" xfId="11994" xr:uid="{4F5E818E-A79D-42A4-96B2-BFDF22646487}"/>
    <cellStyle name="Comma 3 3 5 3 4 2" xfId="30104" xr:uid="{E7DCEE7E-B02C-48FC-A8A9-87B715D47DF4}"/>
    <cellStyle name="Comma 3 3 5 3 5" xfId="21051" xr:uid="{B18672E1-11BB-423F-A2E4-F19EB3418105}"/>
    <cellStyle name="Comma 3 3 5 4" xfId="3951" xr:uid="{48C49689-56A6-4AEC-A356-E4A0B4471604}"/>
    <cellStyle name="Comma 3 3 5 4 2" xfId="13004" xr:uid="{9361CC2E-5A8C-4E0B-9012-7E74C527D239}"/>
    <cellStyle name="Comma 3 3 5 4 2 2" xfId="31114" xr:uid="{DFD5898C-E267-4884-B694-6A1025B34FF2}"/>
    <cellStyle name="Comma 3 3 5 4 3" xfId="22061" xr:uid="{6737203C-CAA0-4132-A48C-C4CF6813452D}"/>
    <cellStyle name="Comma 3 3 5 5" xfId="6965" xr:uid="{1DE74187-EFAC-4E60-971E-3A3C90CBDCAB}"/>
    <cellStyle name="Comma 3 3 5 5 2" xfId="16018" xr:uid="{F32C7D82-0280-4AE0-83CF-A3DC60CC325D}"/>
    <cellStyle name="Comma 3 3 5 5 2 2" xfId="34128" xr:uid="{D09AC838-0FBD-422B-8B23-612578A888B4}"/>
    <cellStyle name="Comma 3 3 5 5 3" xfId="25075" xr:uid="{8820536E-DB33-4FBB-A2A4-A049A531D61B}"/>
    <cellStyle name="Comma 3 3 5 6" xfId="9986" xr:uid="{B0E85A64-668A-48B6-9E93-B155B24770CE}"/>
    <cellStyle name="Comma 3 3 5 6 2" xfId="28096" xr:uid="{91CDF97E-B0DB-4A73-889F-7A3E4B338604}"/>
    <cellStyle name="Comma 3 3 5 7" xfId="19043" xr:uid="{A72D1563-6C04-49E6-87DF-B6D477ADC68E}"/>
    <cellStyle name="Comma 3 3 6" xfId="873" xr:uid="{A8180759-44ED-438C-A715-C9042842AE7D}"/>
    <cellStyle name="Comma 3 3 6 2" xfId="1877" xr:uid="{06939CDC-A288-446B-B278-13DC57486F35}"/>
    <cellStyle name="Comma 3 3 6 2 2" xfId="4956" xr:uid="{018E1B19-BFBE-4406-B7EC-4A0AA6434723}"/>
    <cellStyle name="Comma 3 3 6 2 2 2" xfId="14009" xr:uid="{50988C73-9407-4BF9-B325-4CA1EEE98A24}"/>
    <cellStyle name="Comma 3 3 6 2 2 2 2" xfId="32119" xr:uid="{51705FF4-53F6-4E09-94AE-3194C462A31A}"/>
    <cellStyle name="Comma 3 3 6 2 2 3" xfId="23066" xr:uid="{D4D169B5-B512-4913-AB5D-C15E887B2C4F}"/>
    <cellStyle name="Comma 3 3 6 2 3" xfId="7970" xr:uid="{283471D0-4F49-4E70-99B4-AD0E79B8C459}"/>
    <cellStyle name="Comma 3 3 6 2 3 2" xfId="17023" xr:uid="{1AADABFA-C33A-4388-9310-30D3ECBFA16E}"/>
    <cellStyle name="Comma 3 3 6 2 3 2 2" xfId="35133" xr:uid="{7C89B65B-BCEB-4110-9B82-A0C442591A73}"/>
    <cellStyle name="Comma 3 3 6 2 3 3" xfId="26080" xr:uid="{EA31ACFA-554C-4020-A044-5C8FDE6AF2F4}"/>
    <cellStyle name="Comma 3 3 6 2 4" xfId="10991" xr:uid="{DE0264BB-A3FD-47ED-8421-E855107C3BA7}"/>
    <cellStyle name="Comma 3 3 6 2 4 2" xfId="29101" xr:uid="{FCA664FF-B96D-4480-80AA-165C1AA64E8B}"/>
    <cellStyle name="Comma 3 3 6 2 5" xfId="20048" xr:uid="{E390AEC9-3193-4232-A440-BEFEE36149B6}"/>
    <cellStyle name="Comma 3 3 6 3" xfId="2881" xr:uid="{54F42223-D0B0-486B-AF54-1697D0B077D3}"/>
    <cellStyle name="Comma 3 3 6 3 2" xfId="5960" xr:uid="{A3EEE7F3-60CB-4991-82C5-8A4839CB2715}"/>
    <cellStyle name="Comma 3 3 6 3 2 2" xfId="15013" xr:uid="{6349A2D9-869D-400C-B09E-AEE897F455A6}"/>
    <cellStyle name="Comma 3 3 6 3 2 2 2" xfId="33123" xr:uid="{3A59C083-6AD0-4404-9568-BDEDCC4045EE}"/>
    <cellStyle name="Comma 3 3 6 3 2 3" xfId="24070" xr:uid="{30840D35-7CD7-46F5-A799-AA302DA3ECD6}"/>
    <cellStyle name="Comma 3 3 6 3 3" xfId="8974" xr:uid="{8693D5EA-AF83-4B77-80E3-C345B8D9AB8F}"/>
    <cellStyle name="Comma 3 3 6 3 3 2" xfId="18027" xr:uid="{F41E6888-BC81-45D1-895A-A52AD64066F8}"/>
    <cellStyle name="Comma 3 3 6 3 3 2 2" xfId="36137" xr:uid="{4B05268B-AF02-4BEF-B0B3-383D95A60BA7}"/>
    <cellStyle name="Comma 3 3 6 3 3 3" xfId="27084" xr:uid="{03860A12-D063-43F7-9CB2-E5CDE2E4438A}"/>
    <cellStyle name="Comma 3 3 6 3 4" xfId="11995" xr:uid="{CA37BC55-C3EC-4C50-9FCF-1612CBF83B8A}"/>
    <cellStyle name="Comma 3 3 6 3 4 2" xfId="30105" xr:uid="{986F6F75-707C-41EA-BA7B-C3362392521E}"/>
    <cellStyle name="Comma 3 3 6 3 5" xfId="21052" xr:uid="{19104739-C9D3-419D-9115-0B7E03B2BB52}"/>
    <cellStyle name="Comma 3 3 6 4" xfId="3952" xr:uid="{13DA6549-ACE8-43EF-B774-E318CA4C4F28}"/>
    <cellStyle name="Comma 3 3 6 4 2" xfId="13005" xr:uid="{24D7DE2E-F32C-47A8-ABFF-6408BC0C479D}"/>
    <cellStyle name="Comma 3 3 6 4 2 2" xfId="31115" xr:uid="{277A8147-65F1-4FE6-B304-ABA2A2C4D1F2}"/>
    <cellStyle name="Comma 3 3 6 4 3" xfId="22062" xr:uid="{BC28F967-9E2B-44D7-B00F-52C231B9D717}"/>
    <cellStyle name="Comma 3 3 6 5" xfId="6966" xr:uid="{54D7FCFD-3397-4850-B2AF-59943CC203E2}"/>
    <cellStyle name="Comma 3 3 6 5 2" xfId="16019" xr:uid="{FD71A465-71C5-4E10-A917-6759F39B1557}"/>
    <cellStyle name="Comma 3 3 6 5 2 2" xfId="34129" xr:uid="{A98C9089-07EB-45F6-8B43-A88AFF9205D3}"/>
    <cellStyle name="Comma 3 3 6 5 3" xfId="25076" xr:uid="{2D1E45E9-93A8-48C8-821E-33B334DC2E60}"/>
    <cellStyle name="Comma 3 3 6 6" xfId="9987" xr:uid="{6A334C6F-2779-4D92-8295-283A07EA99BA}"/>
    <cellStyle name="Comma 3 3 6 6 2" xfId="28097" xr:uid="{2625E025-944C-4AF1-9A5B-7D795A3C514F}"/>
    <cellStyle name="Comma 3 3 6 7" xfId="19044" xr:uid="{02E65996-4670-40DC-99AA-737B48B6DB30}"/>
    <cellStyle name="Comma 3 3 7" xfId="1287" xr:uid="{D471FBDC-63F2-4643-9552-8B781077EB42}"/>
    <cellStyle name="Comma 3 3 7 2" xfId="4366" xr:uid="{C2DF2A40-4A15-48E3-852A-861D69546924}"/>
    <cellStyle name="Comma 3 3 7 2 2" xfId="13419" xr:uid="{786239F8-2D24-47BD-97D2-2CCFDE40137C}"/>
    <cellStyle name="Comma 3 3 7 2 2 2" xfId="31529" xr:uid="{0C575C58-B355-48C4-A970-7377A2E7C7A3}"/>
    <cellStyle name="Comma 3 3 7 2 3" xfId="22476" xr:uid="{032AB95A-E380-4536-98B3-4C1FA26894E9}"/>
    <cellStyle name="Comma 3 3 7 3" xfId="7380" xr:uid="{DC7054A3-E752-45D6-8DAD-E467A58D5F43}"/>
    <cellStyle name="Comma 3 3 7 3 2" xfId="16433" xr:uid="{FC93E05D-4648-425B-B34E-57F5945D9F3E}"/>
    <cellStyle name="Comma 3 3 7 3 2 2" xfId="34543" xr:uid="{8A3968F4-68F1-4A8E-BCCC-549D6B660F33}"/>
    <cellStyle name="Comma 3 3 7 3 3" xfId="25490" xr:uid="{FE0AB1A8-46BF-4131-97CE-FEBB6A7C67A7}"/>
    <cellStyle name="Comma 3 3 7 4" xfId="10401" xr:uid="{A411793F-7048-4ED7-B778-94CB81D288FE}"/>
    <cellStyle name="Comma 3 3 7 4 2" xfId="28511" xr:uid="{6B72169B-2CDE-4517-A876-DDDE0C343215}"/>
    <cellStyle name="Comma 3 3 7 5" xfId="19458" xr:uid="{EC95C4FB-5BC5-403F-BE57-D766280748CA}"/>
    <cellStyle name="Comma 3 3 8" xfId="2291" xr:uid="{6DC9D264-A091-4F07-BE35-F28DDF0A0A8D}"/>
    <cellStyle name="Comma 3 3 8 2" xfId="5370" xr:uid="{B7B7290F-9B6A-40A7-B631-5E26BC6D6F07}"/>
    <cellStyle name="Comma 3 3 8 2 2" xfId="14423" xr:uid="{7C264EE0-EC27-4B65-9783-F6D9BD282AFD}"/>
    <cellStyle name="Comma 3 3 8 2 2 2" xfId="32533" xr:uid="{A9922EF7-BD2F-4C40-8952-98D37851F72C}"/>
    <cellStyle name="Comma 3 3 8 2 3" xfId="23480" xr:uid="{AADCA630-EBFB-4B99-96EF-64F06B6FAD12}"/>
    <cellStyle name="Comma 3 3 8 3" xfId="8384" xr:uid="{72F46ACF-4AC2-4973-BF24-701ED9F3FD50}"/>
    <cellStyle name="Comma 3 3 8 3 2" xfId="17437" xr:uid="{AAD04440-5590-455D-BFE6-EB3D19199BF3}"/>
    <cellStyle name="Comma 3 3 8 3 2 2" xfId="35547" xr:uid="{68F4C6A2-9E35-47E5-9FC8-C2BD1D55D5BE}"/>
    <cellStyle name="Comma 3 3 8 3 3" xfId="26494" xr:uid="{E599054F-6431-4BFE-979F-8E651F61D7F0}"/>
    <cellStyle name="Comma 3 3 8 4" xfId="11405" xr:uid="{0B278C82-C2DE-4B8B-8EF5-5325AE87078A}"/>
    <cellStyle name="Comma 3 3 8 4 2" xfId="29515" xr:uid="{1E7662D6-DCFA-4036-901D-E928CB260840}"/>
    <cellStyle name="Comma 3 3 8 5" xfId="20462" xr:uid="{CF6526EE-5D3E-4ADE-A530-FFB5980C3ECE}"/>
    <cellStyle name="Comma 3 3 9" xfId="3360" xr:uid="{3B30C54F-43A5-47C8-AA10-6E2262829B90}"/>
    <cellStyle name="Comma 3 3 9 2" xfId="12413" xr:uid="{E3AE9FCC-3EC1-423A-B8F6-D435171111A5}"/>
    <cellStyle name="Comma 3 3 9 2 2" xfId="30523" xr:uid="{A25689A1-191B-46F4-A2CE-2BCB6EDDE544}"/>
    <cellStyle name="Comma 3 3 9 3" xfId="21470" xr:uid="{1F991895-6E52-409E-8B33-6992B590D352}"/>
    <cellStyle name="Comma 3 4" xfId="190" xr:uid="{A21C5E79-474F-40B7-8422-9C5C4D62D40D}"/>
    <cellStyle name="Comma 3 4 10" xfId="18488" xr:uid="{8A9EE490-93DE-4CDE-9734-19304FD794BC}"/>
    <cellStyle name="Comma 3 4 2" xfId="486" xr:uid="{8639F2A5-D391-4709-A73D-5294EC6DA0FF}"/>
    <cellStyle name="Comma 3 4 2 2" xfId="874" xr:uid="{C72E2540-DEC7-49E3-BBC0-4562B6DC4F64}"/>
    <cellStyle name="Comma 3 4 2 2 2" xfId="1878" xr:uid="{1D359E01-6FAA-4DE3-A18F-E05EC2C57611}"/>
    <cellStyle name="Comma 3 4 2 2 2 2" xfId="4957" xr:uid="{1A2D2B5B-0421-4265-8937-445AFE835F51}"/>
    <cellStyle name="Comma 3 4 2 2 2 2 2" xfId="14010" xr:uid="{74289FA9-2BBB-4A07-A4CE-9CC645695283}"/>
    <cellStyle name="Comma 3 4 2 2 2 2 2 2" xfId="32120" xr:uid="{585783CD-17D7-48CD-8822-A57C3E77DD9C}"/>
    <cellStyle name="Comma 3 4 2 2 2 2 3" xfId="23067" xr:uid="{B86014FB-63B3-41BC-970F-FF69D426E503}"/>
    <cellStyle name="Comma 3 4 2 2 2 3" xfId="7971" xr:uid="{D7384DAD-E237-4458-9ADB-CD6CC866F1F3}"/>
    <cellStyle name="Comma 3 4 2 2 2 3 2" xfId="17024" xr:uid="{8E8353DD-3AA3-48B5-BC74-3CE56E372231}"/>
    <cellStyle name="Comma 3 4 2 2 2 3 2 2" xfId="35134" xr:uid="{22998D28-3B66-49E3-AEC8-5065E548DEF0}"/>
    <cellStyle name="Comma 3 4 2 2 2 3 3" xfId="26081" xr:uid="{5ED02000-9160-4B10-828B-2E79BA5D7A14}"/>
    <cellStyle name="Comma 3 4 2 2 2 4" xfId="10992" xr:uid="{F5DB23BB-A96C-45EB-A2ED-6985AE8BE772}"/>
    <cellStyle name="Comma 3 4 2 2 2 4 2" xfId="29102" xr:uid="{B0708A6B-4467-4AE1-8D4A-E36F0AF14290}"/>
    <cellStyle name="Comma 3 4 2 2 2 5" xfId="20049" xr:uid="{F238FCDB-7F2C-4C13-BA0B-784C4FBF05C7}"/>
    <cellStyle name="Comma 3 4 2 2 3" xfId="2882" xr:uid="{FFA79350-FE2C-49EC-9A35-AC730BF5ECAD}"/>
    <cellStyle name="Comma 3 4 2 2 3 2" xfId="5961" xr:uid="{FD3460EC-2710-49FA-9EA9-66DF90E2EA38}"/>
    <cellStyle name="Comma 3 4 2 2 3 2 2" xfId="15014" xr:uid="{9A5F3135-D3C5-42E8-A3BD-754A2DB2C4FE}"/>
    <cellStyle name="Comma 3 4 2 2 3 2 2 2" xfId="33124" xr:uid="{8F56A772-D556-4A68-A9E5-FA2E1B4FB870}"/>
    <cellStyle name="Comma 3 4 2 2 3 2 3" xfId="24071" xr:uid="{13D05A71-7120-4E88-91CA-A4DB79E4BFB5}"/>
    <cellStyle name="Comma 3 4 2 2 3 3" xfId="8975" xr:uid="{24690295-21AE-4606-97A1-E78E94B02779}"/>
    <cellStyle name="Comma 3 4 2 2 3 3 2" xfId="18028" xr:uid="{33D8E772-C554-4459-97A2-49FC768899B9}"/>
    <cellStyle name="Comma 3 4 2 2 3 3 2 2" xfId="36138" xr:uid="{98AF2943-9048-4D85-BDB5-EA7293D17D48}"/>
    <cellStyle name="Comma 3 4 2 2 3 3 3" xfId="27085" xr:uid="{6B336B04-D26C-4D97-972D-C445DF8465B6}"/>
    <cellStyle name="Comma 3 4 2 2 3 4" xfId="11996" xr:uid="{5446D22D-53B0-478E-9826-74CEE2412E74}"/>
    <cellStyle name="Comma 3 4 2 2 3 4 2" xfId="30106" xr:uid="{3CB65080-BABD-467C-BA56-D072285DA71B}"/>
    <cellStyle name="Comma 3 4 2 2 3 5" xfId="21053" xr:uid="{97F1E6A7-B3BC-441F-9964-53BD33A6ED6D}"/>
    <cellStyle name="Comma 3 4 2 2 4" xfId="3953" xr:uid="{550E968E-D9EC-433C-9FBA-C9CC6E9B5808}"/>
    <cellStyle name="Comma 3 4 2 2 4 2" xfId="13006" xr:uid="{EE399A8A-4901-4CD1-9386-32B569064D2B}"/>
    <cellStyle name="Comma 3 4 2 2 4 2 2" xfId="31116" xr:uid="{A2477CE1-5F9E-47A7-B6D1-9186698946B0}"/>
    <cellStyle name="Comma 3 4 2 2 4 3" xfId="22063" xr:uid="{6A66424C-06E2-457A-969F-EBE166708C16}"/>
    <cellStyle name="Comma 3 4 2 2 5" xfId="6967" xr:uid="{B85DA3FC-1D11-44C2-BD95-F84C07CE5E87}"/>
    <cellStyle name="Comma 3 4 2 2 5 2" xfId="16020" xr:uid="{67F71EE5-6F45-49D5-A56D-55A6A9C8FF00}"/>
    <cellStyle name="Comma 3 4 2 2 5 2 2" xfId="34130" xr:uid="{DFEE3550-A8AF-4793-9647-32A21866B885}"/>
    <cellStyle name="Comma 3 4 2 2 5 3" xfId="25077" xr:uid="{9B45F30F-12C5-429F-9699-C3D4372B3735}"/>
    <cellStyle name="Comma 3 4 2 2 6" xfId="9988" xr:uid="{5377EA49-84BD-4A02-9F0E-E05B20E7E0AA}"/>
    <cellStyle name="Comma 3 4 2 2 6 2" xfId="28098" xr:uid="{551F4E5C-337B-4EE0-8D75-FB8555828CBC}"/>
    <cellStyle name="Comma 3 4 2 2 7" xfId="19045" xr:uid="{BF139610-1B6D-4A9A-9768-85E9AF0DD1C7}"/>
    <cellStyle name="Comma 3 4 2 3" xfId="875" xr:uid="{6FEED7E6-3129-4EC4-BED2-41CD08E10D0D}"/>
    <cellStyle name="Comma 3 4 2 3 2" xfId="1879" xr:uid="{82A9DE2B-6069-4298-88F3-DF032967D7F5}"/>
    <cellStyle name="Comma 3 4 2 3 2 2" xfId="4958" xr:uid="{73D304A6-4747-4D4E-9607-C47C545FA10B}"/>
    <cellStyle name="Comma 3 4 2 3 2 2 2" xfId="14011" xr:uid="{994EC5D4-4B4F-4BF3-A0B7-4961A4A64718}"/>
    <cellStyle name="Comma 3 4 2 3 2 2 2 2" xfId="32121" xr:uid="{06B042A1-0849-4DB9-AC81-5DF2C2DD40B7}"/>
    <cellStyle name="Comma 3 4 2 3 2 2 3" xfId="23068" xr:uid="{D4637673-E3C5-4A1D-AC6A-11C98914B5D6}"/>
    <cellStyle name="Comma 3 4 2 3 2 3" xfId="7972" xr:uid="{E54E9D51-FA83-48D8-B897-3E90C61048F2}"/>
    <cellStyle name="Comma 3 4 2 3 2 3 2" xfId="17025" xr:uid="{4AE0D7C7-FDFF-44F2-B8B5-FAB729D37682}"/>
    <cellStyle name="Comma 3 4 2 3 2 3 2 2" xfId="35135" xr:uid="{51170C6E-47CF-44E4-AC97-031E6EAA151C}"/>
    <cellStyle name="Comma 3 4 2 3 2 3 3" xfId="26082" xr:uid="{F9E6CBE4-90DB-41A6-9FDF-4E64CF700735}"/>
    <cellStyle name="Comma 3 4 2 3 2 4" xfId="10993" xr:uid="{7EE2199E-4A44-47D2-9F15-0446DB9FD5F5}"/>
    <cellStyle name="Comma 3 4 2 3 2 4 2" xfId="29103" xr:uid="{291B5E57-3CF5-4E8F-9704-A7FF033E280B}"/>
    <cellStyle name="Comma 3 4 2 3 2 5" xfId="20050" xr:uid="{DDC37E3A-3236-4256-B7D2-BD32774F4F32}"/>
    <cellStyle name="Comma 3 4 2 3 3" xfId="2883" xr:uid="{5D015705-2A7D-4DBB-9DAA-A2B09E8E2A06}"/>
    <cellStyle name="Comma 3 4 2 3 3 2" xfId="5962" xr:uid="{07ECE765-0308-4152-AF08-E0D46822FC1B}"/>
    <cellStyle name="Comma 3 4 2 3 3 2 2" xfId="15015" xr:uid="{0D0609FE-1C87-4F52-AB3E-080772A6B089}"/>
    <cellStyle name="Comma 3 4 2 3 3 2 2 2" xfId="33125" xr:uid="{A9A9D188-C744-4A2D-B3AA-041A10BB53F7}"/>
    <cellStyle name="Comma 3 4 2 3 3 2 3" xfId="24072" xr:uid="{A1B18DF9-A26E-48A9-8369-C27532484A62}"/>
    <cellStyle name="Comma 3 4 2 3 3 3" xfId="8976" xr:uid="{7570D24F-046C-4A0D-B2AC-A5D779369A14}"/>
    <cellStyle name="Comma 3 4 2 3 3 3 2" xfId="18029" xr:uid="{1B8AE494-97AC-437C-B9C9-AE3871C4A5AD}"/>
    <cellStyle name="Comma 3 4 2 3 3 3 2 2" xfId="36139" xr:uid="{0B69E40F-28B8-439A-BE7F-4F89C1351E8D}"/>
    <cellStyle name="Comma 3 4 2 3 3 3 3" xfId="27086" xr:uid="{54261342-4CFC-45EF-B17E-FD9B202150BB}"/>
    <cellStyle name="Comma 3 4 2 3 3 4" xfId="11997" xr:uid="{6A2FD7F4-4867-4A46-BA53-702319BA311F}"/>
    <cellStyle name="Comma 3 4 2 3 3 4 2" xfId="30107" xr:uid="{AC6A32DA-74D3-49BA-A83A-F3A350EF0CFC}"/>
    <cellStyle name="Comma 3 4 2 3 3 5" xfId="21054" xr:uid="{DD79EB13-9E7C-4767-BFCB-94A857DF9CED}"/>
    <cellStyle name="Comma 3 4 2 3 4" xfId="3954" xr:uid="{009657BB-847F-439B-A93E-38E196B2C0E5}"/>
    <cellStyle name="Comma 3 4 2 3 4 2" xfId="13007" xr:uid="{4E7C8293-C36C-41E0-9124-C01BD64029C2}"/>
    <cellStyle name="Comma 3 4 2 3 4 2 2" xfId="31117" xr:uid="{400E034A-2F9B-4BEA-B054-D6732DCFB459}"/>
    <cellStyle name="Comma 3 4 2 3 4 3" xfId="22064" xr:uid="{D05F0520-1A5B-44C4-8760-621AF673C83C}"/>
    <cellStyle name="Comma 3 4 2 3 5" xfId="6968" xr:uid="{80D6476F-A2E6-4223-B184-2DEF2081BC96}"/>
    <cellStyle name="Comma 3 4 2 3 5 2" xfId="16021" xr:uid="{FD2A83ED-5599-44F9-A598-F787EFCCB217}"/>
    <cellStyle name="Comma 3 4 2 3 5 2 2" xfId="34131" xr:uid="{9840CA67-2CFB-4FFB-B743-776D7E52D712}"/>
    <cellStyle name="Comma 3 4 2 3 5 3" xfId="25078" xr:uid="{D6C1F1C8-66DD-4A81-AF55-BA7397F7BB6A}"/>
    <cellStyle name="Comma 3 4 2 3 6" xfId="9989" xr:uid="{BCD48453-DC57-4BBC-89AF-B5B6D7B1FCD2}"/>
    <cellStyle name="Comma 3 4 2 3 6 2" xfId="28099" xr:uid="{8EB34B87-D229-4E70-9624-CFF79AD18DED}"/>
    <cellStyle name="Comma 3 4 2 3 7" xfId="19046" xr:uid="{987BB4FA-3D26-41B8-AB3C-8B7A6D720089}"/>
    <cellStyle name="Comma 3 4 2 4" xfId="1495" xr:uid="{D017335F-71B5-4C40-BB9B-500B4B98F419}"/>
    <cellStyle name="Comma 3 4 2 4 2" xfId="4574" xr:uid="{8271DB25-7766-4E66-A9F9-21BF50C06F3C}"/>
    <cellStyle name="Comma 3 4 2 4 2 2" xfId="13627" xr:uid="{978486B0-F657-4437-ACF3-9477F633A4B1}"/>
    <cellStyle name="Comma 3 4 2 4 2 2 2" xfId="31737" xr:uid="{0567F7B0-B11D-4481-9D23-50F810885CA0}"/>
    <cellStyle name="Comma 3 4 2 4 2 3" xfId="22684" xr:uid="{598F3A61-C514-45E3-AE11-F927E5615656}"/>
    <cellStyle name="Comma 3 4 2 4 3" xfId="7588" xr:uid="{CF23EC94-7517-4157-9921-749651DDE8E7}"/>
    <cellStyle name="Comma 3 4 2 4 3 2" xfId="16641" xr:uid="{D9628410-8055-4A6D-94DB-0E491D5CE00E}"/>
    <cellStyle name="Comma 3 4 2 4 3 2 2" xfId="34751" xr:uid="{FE84253C-072C-4B84-9728-7C16BE820970}"/>
    <cellStyle name="Comma 3 4 2 4 3 3" xfId="25698" xr:uid="{F96AE96D-0396-473A-996A-527817C9D4E8}"/>
    <cellStyle name="Comma 3 4 2 4 4" xfId="10609" xr:uid="{1C87F250-7433-4A81-ACDB-88FA1E76B7F9}"/>
    <cellStyle name="Comma 3 4 2 4 4 2" xfId="28719" xr:uid="{F0F79980-6700-4DAC-A168-5C6CA398FE83}"/>
    <cellStyle name="Comma 3 4 2 4 5" xfId="19666" xr:uid="{530A1D0F-8968-4FA3-863A-132689DD10B6}"/>
    <cellStyle name="Comma 3 4 2 5" xfId="2499" xr:uid="{D3E008C8-5A37-42D9-B5D8-BBD6FEEBD9C9}"/>
    <cellStyle name="Comma 3 4 2 5 2" xfId="5578" xr:uid="{C850D561-3A6A-446E-BA07-F1A7277FD2F8}"/>
    <cellStyle name="Comma 3 4 2 5 2 2" xfId="14631" xr:uid="{F69596CD-3992-4698-8BFC-1A65E356EBAE}"/>
    <cellStyle name="Comma 3 4 2 5 2 2 2" xfId="32741" xr:uid="{5D5AFDAB-4FFE-4A23-A8F4-69A9EC971707}"/>
    <cellStyle name="Comma 3 4 2 5 2 3" xfId="23688" xr:uid="{DA196425-4B26-4475-85DA-3CF04CFD2D6A}"/>
    <cellStyle name="Comma 3 4 2 5 3" xfId="8592" xr:uid="{CE8F99DD-A16F-4D18-84F7-EA125D43B772}"/>
    <cellStyle name="Comma 3 4 2 5 3 2" xfId="17645" xr:uid="{923FDE84-150D-416B-BEE7-4B440EA0C59C}"/>
    <cellStyle name="Comma 3 4 2 5 3 2 2" xfId="35755" xr:uid="{9F4B3199-9784-461B-AFCE-BE10BB28F9FE}"/>
    <cellStyle name="Comma 3 4 2 5 3 3" xfId="26702" xr:uid="{8FA63EE2-C592-4AB8-A70B-0835F6CA39FE}"/>
    <cellStyle name="Comma 3 4 2 5 4" xfId="11613" xr:uid="{211D226F-9443-4828-9417-17A5175CF539}"/>
    <cellStyle name="Comma 3 4 2 5 4 2" xfId="29723" xr:uid="{06296C26-C3DC-483A-A3DF-5AA60FDEAB16}"/>
    <cellStyle name="Comma 3 4 2 5 5" xfId="20670" xr:uid="{92280F95-A041-4781-A735-38E6850E7019}"/>
    <cellStyle name="Comma 3 4 2 6" xfId="3569" xr:uid="{A655B46B-6EC2-4227-9ED8-9B306DFED4B3}"/>
    <cellStyle name="Comma 3 4 2 6 2" xfId="12622" xr:uid="{9E07820A-47C9-4CC6-85F4-E7E17EFBC116}"/>
    <cellStyle name="Comma 3 4 2 6 2 2" xfId="30732" xr:uid="{500EB385-A336-4FCF-A2F2-3DC73DA5A8CD}"/>
    <cellStyle name="Comma 3 4 2 6 3" xfId="21679" xr:uid="{D4D0AF86-2D31-42FA-9C0E-DDA760B05B9E}"/>
    <cellStyle name="Comma 3 4 2 7" xfId="6583" xr:uid="{75ABEAAE-4E17-43DA-8B13-3108923FD568}"/>
    <cellStyle name="Comma 3 4 2 7 2" xfId="15636" xr:uid="{01579D47-0EC0-481F-B271-E997719F12F0}"/>
    <cellStyle name="Comma 3 4 2 7 2 2" xfId="33746" xr:uid="{46CE8F90-6BBA-4681-99AA-34B37573CFED}"/>
    <cellStyle name="Comma 3 4 2 7 3" xfId="24693" xr:uid="{8BDEA8AE-C1E8-4ED7-A123-D842E0580FC9}"/>
    <cellStyle name="Comma 3 4 2 8" xfId="9603" xr:uid="{50CA1913-7A6E-4D14-ADD1-22CDDC71A6E7}"/>
    <cellStyle name="Comma 3 4 2 8 2" xfId="27713" xr:uid="{BCA8B1AD-8157-4BEC-B182-7F3605296EE9}"/>
    <cellStyle name="Comma 3 4 2 9" xfId="18660" xr:uid="{9752BE9D-B792-4C36-87C1-A518275CFF04}"/>
    <cellStyle name="Comma 3 4 3" xfId="876" xr:uid="{BD3153D9-40EF-4788-A705-03C1E09AE95F}"/>
    <cellStyle name="Comma 3 4 3 2" xfId="1880" xr:uid="{5BF99667-8727-4FE3-8FFA-A902BF6D53FC}"/>
    <cellStyle name="Comma 3 4 3 2 2" xfId="4959" xr:uid="{5A7EBDD7-7A7D-4A11-9F1A-D432E5AD4264}"/>
    <cellStyle name="Comma 3 4 3 2 2 2" xfId="14012" xr:uid="{718D42B4-F589-4E9A-92D2-1FAD97BC2C1B}"/>
    <cellStyle name="Comma 3 4 3 2 2 2 2" xfId="32122" xr:uid="{DF16F122-159A-4847-974F-B69E1485AD6B}"/>
    <cellStyle name="Comma 3 4 3 2 2 3" xfId="23069" xr:uid="{0D08A993-E0A6-404D-818C-0C276FFDEEEF}"/>
    <cellStyle name="Comma 3 4 3 2 3" xfId="7973" xr:uid="{A208D938-D515-4E3E-930A-4CD283F342E8}"/>
    <cellStyle name="Comma 3 4 3 2 3 2" xfId="17026" xr:uid="{E369983F-4D9A-4C31-B2A5-74AA5667618A}"/>
    <cellStyle name="Comma 3 4 3 2 3 2 2" xfId="35136" xr:uid="{FAC648B7-CAD4-48E6-AE09-D093C6315DDB}"/>
    <cellStyle name="Comma 3 4 3 2 3 3" xfId="26083" xr:uid="{3C0148CE-27DF-4B8C-B2C7-ADBA6E4EC807}"/>
    <cellStyle name="Comma 3 4 3 2 4" xfId="10994" xr:uid="{CCD2170E-7E36-409B-B5A5-A4A44CDBB8E0}"/>
    <cellStyle name="Comma 3 4 3 2 4 2" xfId="29104" xr:uid="{B215E06E-7527-4F85-8079-A0781729A034}"/>
    <cellStyle name="Comma 3 4 3 2 5" xfId="20051" xr:uid="{75BDF0A9-97BC-472C-9AE5-06954BCEBF46}"/>
    <cellStyle name="Comma 3 4 3 3" xfId="2884" xr:uid="{F8918DCD-ED6D-40D1-8E7D-AB4F79417FCE}"/>
    <cellStyle name="Comma 3 4 3 3 2" xfId="5963" xr:uid="{34B3BEC4-D634-4CAB-8F46-6CFC607137E6}"/>
    <cellStyle name="Comma 3 4 3 3 2 2" xfId="15016" xr:uid="{2090870B-3B51-4C1B-AE65-EBE7C13E12A1}"/>
    <cellStyle name="Comma 3 4 3 3 2 2 2" xfId="33126" xr:uid="{EF64ADD0-E39C-4FFF-A6AE-B7D8A0F1D589}"/>
    <cellStyle name="Comma 3 4 3 3 2 3" xfId="24073" xr:uid="{9D34A2E5-FC94-40D5-820D-9E5A3E14FD33}"/>
    <cellStyle name="Comma 3 4 3 3 3" xfId="8977" xr:uid="{F6A94C3C-B9BA-482F-B2AF-147CA30E26DB}"/>
    <cellStyle name="Comma 3 4 3 3 3 2" xfId="18030" xr:uid="{2A489D2D-E07C-4856-83DC-DEAF471C27F2}"/>
    <cellStyle name="Comma 3 4 3 3 3 2 2" xfId="36140" xr:uid="{D1B5C162-7E7A-4789-84A6-50D60EA4EEC3}"/>
    <cellStyle name="Comma 3 4 3 3 3 3" xfId="27087" xr:uid="{CCABFE85-F01F-4C42-A89C-FC84B8B0D7B3}"/>
    <cellStyle name="Comma 3 4 3 3 4" xfId="11998" xr:uid="{D3CBAF6D-2267-444A-B5C6-19BD119EADD6}"/>
    <cellStyle name="Comma 3 4 3 3 4 2" xfId="30108" xr:uid="{AE0DCF6E-5E96-4236-9846-377A42E1E66A}"/>
    <cellStyle name="Comma 3 4 3 3 5" xfId="21055" xr:uid="{13419AFD-4C2C-4708-B446-CA4E6A6A684A}"/>
    <cellStyle name="Comma 3 4 3 4" xfId="3955" xr:uid="{634A846B-FD64-4FE8-9572-433D99415308}"/>
    <cellStyle name="Comma 3 4 3 4 2" xfId="13008" xr:uid="{DE2C4F55-CF9D-42C4-A9E9-68D349AB4B36}"/>
    <cellStyle name="Comma 3 4 3 4 2 2" xfId="31118" xr:uid="{0F29FDF3-9B3B-4328-A34F-3B2BDE40D564}"/>
    <cellStyle name="Comma 3 4 3 4 3" xfId="22065" xr:uid="{411E0E68-4AB6-434A-B165-D5664669980B}"/>
    <cellStyle name="Comma 3 4 3 5" xfId="6969" xr:uid="{92A3B4DF-AF94-4D3E-AF37-BCC3CA88742A}"/>
    <cellStyle name="Comma 3 4 3 5 2" xfId="16022" xr:uid="{ED449718-B877-4F3D-A8BB-6E1EFF60DE65}"/>
    <cellStyle name="Comma 3 4 3 5 2 2" xfId="34132" xr:uid="{65BD7B9B-4001-47A1-9892-1EA8EDB9E6A0}"/>
    <cellStyle name="Comma 3 4 3 5 3" xfId="25079" xr:uid="{48ECC141-799D-4D3E-BD7D-889039885CC0}"/>
    <cellStyle name="Comma 3 4 3 6" xfId="9990" xr:uid="{66E7BA18-8F1E-42E8-8F3A-48CA0D6BA74A}"/>
    <cellStyle name="Comma 3 4 3 6 2" xfId="28100" xr:uid="{E0B950F7-68EB-4A44-A564-B6CA7407DB75}"/>
    <cellStyle name="Comma 3 4 3 7" xfId="19047" xr:uid="{4DF80477-8970-4974-B159-3CB6E7FE7F84}"/>
    <cellStyle name="Comma 3 4 4" xfId="877" xr:uid="{49653FCB-22DE-4634-B554-6338838D83B2}"/>
    <cellStyle name="Comma 3 4 4 2" xfId="1881" xr:uid="{D61B5971-1AC7-4986-AC2C-0C525307EE5E}"/>
    <cellStyle name="Comma 3 4 4 2 2" xfId="4960" xr:uid="{C75F432B-A1E1-47CA-914A-5DDA3C8BBDCE}"/>
    <cellStyle name="Comma 3 4 4 2 2 2" xfId="14013" xr:uid="{29796527-06AF-4B3B-A314-59E374BD675B}"/>
    <cellStyle name="Comma 3 4 4 2 2 2 2" xfId="32123" xr:uid="{8CDC752F-3777-4634-AE37-327B90DCD596}"/>
    <cellStyle name="Comma 3 4 4 2 2 3" xfId="23070" xr:uid="{DD96CFCD-D401-4EC5-8468-99F8E66EF212}"/>
    <cellStyle name="Comma 3 4 4 2 3" xfId="7974" xr:uid="{BAF6BB54-355C-4396-BBBC-9EB6C19403C6}"/>
    <cellStyle name="Comma 3 4 4 2 3 2" xfId="17027" xr:uid="{FE3F505D-02FF-4A66-B1F3-58D24C1597A2}"/>
    <cellStyle name="Comma 3 4 4 2 3 2 2" xfId="35137" xr:uid="{7626874B-4B43-4BCB-A228-70D77708302E}"/>
    <cellStyle name="Comma 3 4 4 2 3 3" xfId="26084" xr:uid="{B596C030-76B2-4E50-94B3-6C6A10418350}"/>
    <cellStyle name="Comma 3 4 4 2 4" xfId="10995" xr:uid="{4E9DA2B2-CF8A-4975-A7D5-A8B80498D84C}"/>
    <cellStyle name="Comma 3 4 4 2 4 2" xfId="29105" xr:uid="{3CBA55A8-E805-4E8C-A3D4-63D04BA8EFFC}"/>
    <cellStyle name="Comma 3 4 4 2 5" xfId="20052" xr:uid="{E68019A8-3CC8-472C-B83D-8E5C76DEA602}"/>
    <cellStyle name="Comma 3 4 4 3" xfId="2885" xr:uid="{859E65FF-5AB1-42BE-A7F1-234F17F7BF09}"/>
    <cellStyle name="Comma 3 4 4 3 2" xfId="5964" xr:uid="{E26E662D-8058-4084-B4BD-0500F9A96072}"/>
    <cellStyle name="Comma 3 4 4 3 2 2" xfId="15017" xr:uid="{1E06F64D-2D23-4BCF-96B9-106BF177A04C}"/>
    <cellStyle name="Comma 3 4 4 3 2 2 2" xfId="33127" xr:uid="{00543E59-7ED6-4F80-A68E-0D4F754624B2}"/>
    <cellStyle name="Comma 3 4 4 3 2 3" xfId="24074" xr:uid="{2D9C5E69-5702-4481-8F8F-F42F55319826}"/>
    <cellStyle name="Comma 3 4 4 3 3" xfId="8978" xr:uid="{B98AA0A6-EC2E-4478-BF65-FF8F9748AD5E}"/>
    <cellStyle name="Comma 3 4 4 3 3 2" xfId="18031" xr:uid="{493C985F-14C8-411F-B9EF-9DC78E4D145E}"/>
    <cellStyle name="Comma 3 4 4 3 3 2 2" xfId="36141" xr:uid="{50B2B738-DFA4-4A3F-8240-E2DD435EDF56}"/>
    <cellStyle name="Comma 3 4 4 3 3 3" xfId="27088" xr:uid="{F3A936D1-6163-47B1-9A42-C593DA2DDC1B}"/>
    <cellStyle name="Comma 3 4 4 3 4" xfId="11999" xr:uid="{22E55B60-053D-4FAD-A541-53C0F228702D}"/>
    <cellStyle name="Comma 3 4 4 3 4 2" xfId="30109" xr:uid="{39032D20-8287-476D-9219-77C2D7C80903}"/>
    <cellStyle name="Comma 3 4 4 3 5" xfId="21056" xr:uid="{13BAE873-8427-40E1-859D-5AC316C52346}"/>
    <cellStyle name="Comma 3 4 4 4" xfId="3956" xr:uid="{5700FA44-C438-418C-97F6-37859C6D8549}"/>
    <cellStyle name="Comma 3 4 4 4 2" xfId="13009" xr:uid="{992D4BD2-BB2D-436D-9D99-7F5B61D8A0C5}"/>
    <cellStyle name="Comma 3 4 4 4 2 2" xfId="31119" xr:uid="{24498954-8CFE-4700-8022-E7F43F6D5B1F}"/>
    <cellStyle name="Comma 3 4 4 4 3" xfId="22066" xr:uid="{28616009-9999-4AE5-8CE4-11572A82C929}"/>
    <cellStyle name="Comma 3 4 4 5" xfId="6970" xr:uid="{EB57FE4C-653F-4D8D-9322-7495441D9DA3}"/>
    <cellStyle name="Comma 3 4 4 5 2" xfId="16023" xr:uid="{88B5BB04-3080-4E70-A275-1B4E236B7C8A}"/>
    <cellStyle name="Comma 3 4 4 5 2 2" xfId="34133" xr:uid="{BA17B714-1116-4CD1-89C5-324AAAB1F3B7}"/>
    <cellStyle name="Comma 3 4 4 5 3" xfId="25080" xr:uid="{6E1EC96C-4B91-4525-9F87-37D7C720F64D}"/>
    <cellStyle name="Comma 3 4 4 6" xfId="9991" xr:uid="{0CCB4A2D-22CE-4C94-B937-E809FAE374C5}"/>
    <cellStyle name="Comma 3 4 4 6 2" xfId="28101" xr:uid="{E5F6BFD7-58B1-4802-B3C6-662480CB0962}"/>
    <cellStyle name="Comma 3 4 4 7" xfId="19048" xr:uid="{F185FB45-1B86-4F22-ACDC-35D749EFAD6F}"/>
    <cellStyle name="Comma 3 4 5" xfId="1324" xr:uid="{0331D7A6-7579-45BA-84E0-25C6557E51C7}"/>
    <cellStyle name="Comma 3 4 5 2" xfId="4403" xr:uid="{FB604DA1-227C-4E32-AA0B-2CE098EE0255}"/>
    <cellStyle name="Comma 3 4 5 2 2" xfId="13456" xr:uid="{7553DC09-4C26-49EE-B78D-3553A74B52F1}"/>
    <cellStyle name="Comma 3 4 5 2 2 2" xfId="31566" xr:uid="{DA8D47E3-499E-40F6-9435-448FF83B5C4F}"/>
    <cellStyle name="Comma 3 4 5 2 3" xfId="22513" xr:uid="{7FC5C7CE-BA00-4860-A5B3-A7F16DB0AEC8}"/>
    <cellStyle name="Comma 3 4 5 3" xfId="7417" xr:uid="{8AB1B90D-EDAF-488B-9238-69C35703A482}"/>
    <cellStyle name="Comma 3 4 5 3 2" xfId="16470" xr:uid="{380EA5B6-5028-4502-A207-A641211074B1}"/>
    <cellStyle name="Comma 3 4 5 3 2 2" xfId="34580" xr:uid="{DACDA3DF-433A-45BB-8500-43974F823993}"/>
    <cellStyle name="Comma 3 4 5 3 3" xfId="25527" xr:uid="{9DEFA9D6-A4F4-45D4-9D13-F358233B758A}"/>
    <cellStyle name="Comma 3 4 5 4" xfId="10438" xr:uid="{AEEEDB82-6482-45C1-BE4F-45E909530091}"/>
    <cellStyle name="Comma 3 4 5 4 2" xfId="28548" xr:uid="{C86A9BF0-B238-443B-9C95-4973169CC239}"/>
    <cellStyle name="Comma 3 4 5 5" xfId="19495" xr:uid="{E50E88B9-6800-4254-97F3-AA5C780E1B5E}"/>
    <cellStyle name="Comma 3 4 6" xfId="2328" xr:uid="{D3F53C36-9240-43D9-9EFE-73C6AADFA86A}"/>
    <cellStyle name="Comma 3 4 6 2" xfId="5407" xr:uid="{EFFDD021-9E0C-42A3-B8C6-02D2F858B62F}"/>
    <cellStyle name="Comma 3 4 6 2 2" xfId="14460" xr:uid="{1207277C-2E86-44EE-AD5D-5519E2AEF146}"/>
    <cellStyle name="Comma 3 4 6 2 2 2" xfId="32570" xr:uid="{5CA33641-6BD2-4AB2-90C0-27DB57949D3C}"/>
    <cellStyle name="Comma 3 4 6 2 3" xfId="23517" xr:uid="{ACE583F9-B360-4B97-B0A4-9EBCF5CEED22}"/>
    <cellStyle name="Comma 3 4 6 3" xfId="8421" xr:uid="{6EBADE60-B9D8-4C5C-93C5-A203E862342B}"/>
    <cellStyle name="Comma 3 4 6 3 2" xfId="17474" xr:uid="{07206541-240D-4D9F-839B-508D5E91E429}"/>
    <cellStyle name="Comma 3 4 6 3 2 2" xfId="35584" xr:uid="{42E97B3E-F87E-4AD5-8132-6D30E44D2A12}"/>
    <cellStyle name="Comma 3 4 6 3 3" xfId="26531" xr:uid="{BD1E2854-67C8-4291-A5F1-8E568EEBDAD9}"/>
    <cellStyle name="Comma 3 4 6 4" xfId="11442" xr:uid="{FA7832F9-1364-4175-B460-DBB368238BCD}"/>
    <cellStyle name="Comma 3 4 6 4 2" xfId="29552" xr:uid="{1F2A42CC-CE77-487D-88C0-E9129CE896EE}"/>
    <cellStyle name="Comma 3 4 6 5" xfId="20499" xr:uid="{7042D344-4B78-40E3-9803-76B629CCC417}"/>
    <cellStyle name="Comma 3 4 7" xfId="3397" xr:uid="{47AD8803-C95C-4B82-92C0-23C216D3B713}"/>
    <cellStyle name="Comma 3 4 7 2" xfId="12450" xr:uid="{F1B5431C-2FEF-4E04-9FED-90C14609DA2E}"/>
    <cellStyle name="Comma 3 4 7 2 2" xfId="30560" xr:uid="{48256D31-29CE-4AE9-BCC6-6D57320B5B52}"/>
    <cellStyle name="Comma 3 4 7 3" xfId="21507" xr:uid="{91981964-484C-4A0A-939E-F0A07095010E}"/>
    <cellStyle name="Comma 3 4 8" xfId="6411" xr:uid="{B206BF12-F801-4A42-83B1-78A4D838AC50}"/>
    <cellStyle name="Comma 3 4 8 2" xfId="15464" xr:uid="{3763A9DC-6D91-4056-8048-8B3C3F8F29F1}"/>
    <cellStyle name="Comma 3 4 8 2 2" xfId="33574" xr:uid="{712E62C9-7855-4CA9-9BF2-67534A60C33C}"/>
    <cellStyle name="Comma 3 4 8 3" xfId="24521" xr:uid="{1B444615-F3E8-4456-8ECB-33057C4AEF30}"/>
    <cellStyle name="Comma 3 4 9" xfId="9431" xr:uid="{28D9B937-F74A-4A4A-B55E-1EF520BC037A}"/>
    <cellStyle name="Comma 3 4 9 2" xfId="27541" xr:uid="{799EA55F-0DC0-46D5-938E-6C976079DA7A}"/>
    <cellStyle name="Comma 3 5" xfId="329" xr:uid="{DDB99AC0-F6C4-43F5-8BCB-E56CDA44F891}"/>
    <cellStyle name="Comma 3 5 10" xfId="18527" xr:uid="{6E5330ED-7964-4667-B031-1D7A80217000}"/>
    <cellStyle name="Comma 3 5 2" xfId="527" xr:uid="{030BFB20-8942-42BC-8A23-FFAC2866A66C}"/>
    <cellStyle name="Comma 3 5 2 2" xfId="878" xr:uid="{B3D4DA7C-5751-499F-9975-EAE857CF264D}"/>
    <cellStyle name="Comma 3 5 2 2 2" xfId="1882" xr:uid="{9D3109E5-30C8-4F7B-8642-B26DAB79EF3A}"/>
    <cellStyle name="Comma 3 5 2 2 2 2" xfId="4961" xr:uid="{C4B0E22C-6FF9-4577-8D2C-93518A65220E}"/>
    <cellStyle name="Comma 3 5 2 2 2 2 2" xfId="14014" xr:uid="{7177A681-03E5-4975-9903-E58B1E052038}"/>
    <cellStyle name="Comma 3 5 2 2 2 2 2 2" xfId="32124" xr:uid="{767DC670-2E62-4762-B043-F419EA07E3F3}"/>
    <cellStyle name="Comma 3 5 2 2 2 2 3" xfId="23071" xr:uid="{251D107E-8169-40FC-97B8-BF6DD3C777E6}"/>
    <cellStyle name="Comma 3 5 2 2 2 3" xfId="7975" xr:uid="{F74570B9-99FF-4320-9463-21EC965C516E}"/>
    <cellStyle name="Comma 3 5 2 2 2 3 2" xfId="17028" xr:uid="{6AC9067C-DF54-4C05-A155-C9A2C26D779F}"/>
    <cellStyle name="Comma 3 5 2 2 2 3 2 2" xfId="35138" xr:uid="{97170204-06A2-4918-A9BE-DF22DB218020}"/>
    <cellStyle name="Comma 3 5 2 2 2 3 3" xfId="26085" xr:uid="{F38C8CF6-3ACC-483B-9ACF-9622A63383D8}"/>
    <cellStyle name="Comma 3 5 2 2 2 4" xfId="10996" xr:uid="{B05032E8-60FE-4DDA-A8D1-DEFE1167AFFA}"/>
    <cellStyle name="Comma 3 5 2 2 2 4 2" xfId="29106" xr:uid="{6AF436C1-99B5-4154-A307-F97F3313D2E5}"/>
    <cellStyle name="Comma 3 5 2 2 2 5" xfId="20053" xr:uid="{E48E1E72-A058-4711-ADD6-7E5296458F7D}"/>
    <cellStyle name="Comma 3 5 2 2 3" xfId="2886" xr:uid="{E207BA34-8E2D-43A8-8563-C3B48597DFBA}"/>
    <cellStyle name="Comma 3 5 2 2 3 2" xfId="5965" xr:uid="{D09B45FE-577A-43C3-BE84-103313EF22B2}"/>
    <cellStyle name="Comma 3 5 2 2 3 2 2" xfId="15018" xr:uid="{02D8733F-859C-4E1D-B28F-09F4355AEBA6}"/>
    <cellStyle name="Comma 3 5 2 2 3 2 2 2" xfId="33128" xr:uid="{B40F1347-033C-4ABA-8AAF-405A7F76F0D1}"/>
    <cellStyle name="Comma 3 5 2 2 3 2 3" xfId="24075" xr:uid="{93E4739E-1CEB-4996-BB7C-50579BFD3DE3}"/>
    <cellStyle name="Comma 3 5 2 2 3 3" xfId="8979" xr:uid="{ACC88482-F3DE-46B2-8D4B-EFCDDC822090}"/>
    <cellStyle name="Comma 3 5 2 2 3 3 2" xfId="18032" xr:uid="{22AEED2D-8C2B-4784-A985-8CAF6BF99AAB}"/>
    <cellStyle name="Comma 3 5 2 2 3 3 2 2" xfId="36142" xr:uid="{C16FD3C8-794F-480E-A116-52D44B3B82DE}"/>
    <cellStyle name="Comma 3 5 2 2 3 3 3" xfId="27089" xr:uid="{2988D7A8-05BE-4CDD-9CC5-4F2D2C03A9B8}"/>
    <cellStyle name="Comma 3 5 2 2 3 4" xfId="12000" xr:uid="{EECF33F7-2602-44BE-9C0C-4AA67EC5ADB1}"/>
    <cellStyle name="Comma 3 5 2 2 3 4 2" xfId="30110" xr:uid="{3A421146-497B-4B40-B763-CF5777C11584}"/>
    <cellStyle name="Comma 3 5 2 2 3 5" xfId="21057" xr:uid="{2212AC64-CB58-4EF2-B4EF-FD23FFB24EF1}"/>
    <cellStyle name="Comma 3 5 2 2 4" xfId="3957" xr:uid="{8ECD807A-5AE5-419B-84A0-399B06E6412C}"/>
    <cellStyle name="Comma 3 5 2 2 4 2" xfId="13010" xr:uid="{1387ED11-27AB-4329-83B4-94BC2852AE1B}"/>
    <cellStyle name="Comma 3 5 2 2 4 2 2" xfId="31120" xr:uid="{1F929B55-6427-495E-932A-C58AB503A19C}"/>
    <cellStyle name="Comma 3 5 2 2 4 3" xfId="22067" xr:uid="{3D0522AF-502C-420A-B543-E28C91B9CE98}"/>
    <cellStyle name="Comma 3 5 2 2 5" xfId="6971" xr:uid="{0070FE00-5F58-410E-83BD-2B4171D0CB33}"/>
    <cellStyle name="Comma 3 5 2 2 5 2" xfId="16024" xr:uid="{D33E9905-4758-4D0F-97E1-7077D7D50882}"/>
    <cellStyle name="Comma 3 5 2 2 5 2 2" xfId="34134" xr:uid="{C2232CC0-B16F-4915-A07D-D99F92C85FE7}"/>
    <cellStyle name="Comma 3 5 2 2 5 3" xfId="25081" xr:uid="{95FD102B-AE61-47E2-BC71-D6D34B471754}"/>
    <cellStyle name="Comma 3 5 2 2 6" xfId="9992" xr:uid="{2941234C-46FB-4C08-AE7D-AFD935212427}"/>
    <cellStyle name="Comma 3 5 2 2 6 2" xfId="28102" xr:uid="{03176237-738B-4D0C-ACF6-0F91D4703F11}"/>
    <cellStyle name="Comma 3 5 2 2 7" xfId="19049" xr:uid="{75E0433E-B6B6-4002-AF69-07694C169693}"/>
    <cellStyle name="Comma 3 5 2 3" xfId="879" xr:uid="{FB3D6AC4-9083-476A-8E0A-F5139046F088}"/>
    <cellStyle name="Comma 3 5 2 3 2" xfId="1883" xr:uid="{20D81976-B3E9-440E-AC08-1EB6C877CAA5}"/>
    <cellStyle name="Comma 3 5 2 3 2 2" xfId="4962" xr:uid="{3B6016A0-7210-4E6C-9E25-A494182FD348}"/>
    <cellStyle name="Comma 3 5 2 3 2 2 2" xfId="14015" xr:uid="{B56B00FE-B59F-475E-BFED-74C168EC8BD6}"/>
    <cellStyle name="Comma 3 5 2 3 2 2 2 2" xfId="32125" xr:uid="{5D1FC2AE-2222-4013-B1ED-5E1CDF896022}"/>
    <cellStyle name="Comma 3 5 2 3 2 2 3" xfId="23072" xr:uid="{3B0B11A6-183F-4360-919C-5FC9F3050B97}"/>
    <cellStyle name="Comma 3 5 2 3 2 3" xfId="7976" xr:uid="{54F475B2-9849-44C7-BAE9-368C3126698D}"/>
    <cellStyle name="Comma 3 5 2 3 2 3 2" xfId="17029" xr:uid="{A3D873CA-E0D1-46DD-BC48-8D1318191AB5}"/>
    <cellStyle name="Comma 3 5 2 3 2 3 2 2" xfId="35139" xr:uid="{A3660FBA-4045-46AB-92DB-CAEE1F88C10F}"/>
    <cellStyle name="Comma 3 5 2 3 2 3 3" xfId="26086" xr:uid="{CF44AEB0-D993-406C-B93A-884BA1E59ADF}"/>
    <cellStyle name="Comma 3 5 2 3 2 4" xfId="10997" xr:uid="{D360FE55-BCE2-45A2-8B19-AE5E2210C55D}"/>
    <cellStyle name="Comma 3 5 2 3 2 4 2" xfId="29107" xr:uid="{CAE7C25C-323A-4FA1-BB29-B76A8A12D120}"/>
    <cellStyle name="Comma 3 5 2 3 2 5" xfId="20054" xr:uid="{F1042505-7D67-41A5-965B-BA0959B7518A}"/>
    <cellStyle name="Comma 3 5 2 3 3" xfId="2887" xr:uid="{F0D2EEA6-CE51-4155-BF04-A4D9F81F3B0D}"/>
    <cellStyle name="Comma 3 5 2 3 3 2" xfId="5966" xr:uid="{A4CAD586-47E9-4D62-B63F-FA401C2097A4}"/>
    <cellStyle name="Comma 3 5 2 3 3 2 2" xfId="15019" xr:uid="{4C84CBEE-3ACB-481B-BC24-48AEB00E0D02}"/>
    <cellStyle name="Comma 3 5 2 3 3 2 2 2" xfId="33129" xr:uid="{D06A1553-EF6F-4EB8-B203-6ADD1C9B3AC1}"/>
    <cellStyle name="Comma 3 5 2 3 3 2 3" xfId="24076" xr:uid="{5BB7139B-A7B4-454A-A830-283BB126C362}"/>
    <cellStyle name="Comma 3 5 2 3 3 3" xfId="8980" xr:uid="{C966C9D5-D194-4DDA-AEC0-498FD18A60F2}"/>
    <cellStyle name="Comma 3 5 2 3 3 3 2" xfId="18033" xr:uid="{33D99618-2B90-4F63-9D12-BC79E976A349}"/>
    <cellStyle name="Comma 3 5 2 3 3 3 2 2" xfId="36143" xr:uid="{8355DA68-C781-4318-8926-B837571132B8}"/>
    <cellStyle name="Comma 3 5 2 3 3 3 3" xfId="27090" xr:uid="{78698682-FFD6-41BB-A2A0-BF7D0A091122}"/>
    <cellStyle name="Comma 3 5 2 3 3 4" xfId="12001" xr:uid="{A4012FC6-3504-4B6A-8DAB-AF47EDA18854}"/>
    <cellStyle name="Comma 3 5 2 3 3 4 2" xfId="30111" xr:uid="{60B5FE63-60C1-4A6A-B160-6BD88AEE041D}"/>
    <cellStyle name="Comma 3 5 2 3 3 5" xfId="21058" xr:uid="{AD8EDC0B-C873-4FC4-86DF-38E44DE0FDF0}"/>
    <cellStyle name="Comma 3 5 2 3 4" xfId="3958" xr:uid="{8B15ECAC-F075-4597-85E8-CE8B69B48C8C}"/>
    <cellStyle name="Comma 3 5 2 3 4 2" xfId="13011" xr:uid="{4AC8AF70-6348-4EB6-AFB6-F7459E1AEBEB}"/>
    <cellStyle name="Comma 3 5 2 3 4 2 2" xfId="31121" xr:uid="{B08CE794-B259-4574-9421-4CB42CC71618}"/>
    <cellStyle name="Comma 3 5 2 3 4 3" xfId="22068" xr:uid="{B73CD302-3BE1-4C38-8060-EFC990F2EC99}"/>
    <cellStyle name="Comma 3 5 2 3 5" xfId="6972" xr:uid="{03C14187-B607-4398-A892-CD20B97CF631}"/>
    <cellStyle name="Comma 3 5 2 3 5 2" xfId="16025" xr:uid="{D872043B-6278-4549-8165-AB934FD859BF}"/>
    <cellStyle name="Comma 3 5 2 3 5 2 2" xfId="34135" xr:uid="{5D8D797B-B10B-42CD-928A-1FED09C31676}"/>
    <cellStyle name="Comma 3 5 2 3 5 3" xfId="25082" xr:uid="{D7B5E04E-968A-42A7-A86E-0A4F8F443F53}"/>
    <cellStyle name="Comma 3 5 2 3 6" xfId="9993" xr:uid="{D8CA0B3E-87AF-47B3-AD30-4995EEF0558F}"/>
    <cellStyle name="Comma 3 5 2 3 6 2" xfId="28103" xr:uid="{BC7ADF7A-BD93-407D-9841-0EA5E73F8D89}"/>
    <cellStyle name="Comma 3 5 2 3 7" xfId="19050" xr:uid="{09972D05-077A-458D-8B9C-A45E93FEF671}"/>
    <cellStyle name="Comma 3 5 2 4" xfId="1534" xr:uid="{D4BA1D75-92E2-4F3F-8737-F79324F58052}"/>
    <cellStyle name="Comma 3 5 2 4 2" xfId="4613" xr:uid="{A140776C-F556-451B-AF58-81CBEE3249A3}"/>
    <cellStyle name="Comma 3 5 2 4 2 2" xfId="13666" xr:uid="{77D44F45-EDC5-4FD6-8402-142934F4AE9E}"/>
    <cellStyle name="Comma 3 5 2 4 2 2 2" xfId="31776" xr:uid="{0188E086-0467-4613-84BA-A599B454EAFB}"/>
    <cellStyle name="Comma 3 5 2 4 2 3" xfId="22723" xr:uid="{D4544E0A-2FB3-400C-843A-6D1E31A5BA78}"/>
    <cellStyle name="Comma 3 5 2 4 3" xfId="7627" xr:uid="{5D6190E0-2832-4700-A779-09CFECEDB22C}"/>
    <cellStyle name="Comma 3 5 2 4 3 2" xfId="16680" xr:uid="{5229E6E0-C303-4351-A2F1-9214EE102FA7}"/>
    <cellStyle name="Comma 3 5 2 4 3 2 2" xfId="34790" xr:uid="{F81E002A-D226-44A9-9A7B-75617D50931D}"/>
    <cellStyle name="Comma 3 5 2 4 3 3" xfId="25737" xr:uid="{6ABD91E9-5593-4AA0-B017-E3BD0073FD73}"/>
    <cellStyle name="Comma 3 5 2 4 4" xfId="10648" xr:uid="{5FAF7215-52C4-45F2-BD1C-D56D675D5557}"/>
    <cellStyle name="Comma 3 5 2 4 4 2" xfId="28758" xr:uid="{DA60AC4D-A432-48E4-918F-D054B41AEEF5}"/>
    <cellStyle name="Comma 3 5 2 4 5" xfId="19705" xr:uid="{31BAB23F-5BEE-4478-9387-B18362DFC16E}"/>
    <cellStyle name="Comma 3 5 2 5" xfId="2538" xr:uid="{B481161E-73BD-40D8-8574-2FA36FED551A}"/>
    <cellStyle name="Comma 3 5 2 5 2" xfId="5617" xr:uid="{C6E16AA9-5D45-417A-BD63-AC063EB19D1A}"/>
    <cellStyle name="Comma 3 5 2 5 2 2" xfId="14670" xr:uid="{6A2909D1-4000-4661-B29F-E392F99DBD7A}"/>
    <cellStyle name="Comma 3 5 2 5 2 2 2" xfId="32780" xr:uid="{87465D68-3FC7-4525-AF58-3A30BA2F7FF6}"/>
    <cellStyle name="Comma 3 5 2 5 2 3" xfId="23727" xr:uid="{1B7EBDA0-E2A6-4809-A766-DF80582FDCD2}"/>
    <cellStyle name="Comma 3 5 2 5 3" xfId="8631" xr:uid="{1047BF40-A588-472D-89C8-6911F5A00BC3}"/>
    <cellStyle name="Comma 3 5 2 5 3 2" xfId="17684" xr:uid="{E46BC7AF-A3D8-4EEB-A932-CE21D5528C1F}"/>
    <cellStyle name="Comma 3 5 2 5 3 2 2" xfId="35794" xr:uid="{1C5EE428-8A31-436D-AF6A-0CEA4F90F2C1}"/>
    <cellStyle name="Comma 3 5 2 5 3 3" xfId="26741" xr:uid="{5CC7C774-EB8C-4C87-9406-228556B6958C}"/>
    <cellStyle name="Comma 3 5 2 5 4" xfId="11652" xr:uid="{23662351-4E85-4289-BF5C-C1455E054D2D}"/>
    <cellStyle name="Comma 3 5 2 5 4 2" xfId="29762" xr:uid="{8AAE974A-F751-4561-AA24-E19C48D70BF6}"/>
    <cellStyle name="Comma 3 5 2 5 5" xfId="20709" xr:uid="{025EAE16-555F-4C1D-B57C-0493EC63E932}"/>
    <cellStyle name="Comma 3 5 2 6" xfId="3608" xr:uid="{AA13F626-E61A-4135-A916-14AE166E561B}"/>
    <cellStyle name="Comma 3 5 2 6 2" xfId="12661" xr:uid="{2E94F97B-D3F1-4E05-9461-F0F7108BFB43}"/>
    <cellStyle name="Comma 3 5 2 6 2 2" xfId="30771" xr:uid="{F02FEB21-EB55-4FBE-B38A-0362AFDB8421}"/>
    <cellStyle name="Comma 3 5 2 6 3" xfId="21718" xr:uid="{3F8DE357-26C9-4E16-8DF3-86A21E4CC00C}"/>
    <cellStyle name="Comma 3 5 2 7" xfId="6622" xr:uid="{57090968-8763-4E14-820B-541788AAAC81}"/>
    <cellStyle name="Comma 3 5 2 7 2" xfId="15675" xr:uid="{987B0204-CBBB-4312-93B3-51E267FF1D63}"/>
    <cellStyle name="Comma 3 5 2 7 2 2" xfId="33785" xr:uid="{379F5C89-08C0-4128-8199-3F5220B935A1}"/>
    <cellStyle name="Comma 3 5 2 7 3" xfId="24732" xr:uid="{EDD96AB0-1520-4D13-95A4-35E442E4D731}"/>
    <cellStyle name="Comma 3 5 2 8" xfId="9642" xr:uid="{AB6B68F4-B4F2-4FA8-8ECB-CE9528EDFDFF}"/>
    <cellStyle name="Comma 3 5 2 8 2" xfId="27752" xr:uid="{6E70330F-9559-4F8C-9BEC-82D080C1620B}"/>
    <cellStyle name="Comma 3 5 2 9" xfId="18699" xr:uid="{C2C315F9-7C51-4E7C-BA49-BED322DB11E5}"/>
    <cellStyle name="Comma 3 5 3" xfId="880" xr:uid="{A39A4DAE-70A9-496A-9A5C-E2658CCADB0B}"/>
    <cellStyle name="Comma 3 5 3 2" xfId="1884" xr:uid="{B71DC926-990E-4338-B83A-43F6FA501A4D}"/>
    <cellStyle name="Comma 3 5 3 2 2" xfId="4963" xr:uid="{45718D75-9080-4F09-95E7-42D670EC88F3}"/>
    <cellStyle name="Comma 3 5 3 2 2 2" xfId="14016" xr:uid="{94C9B68E-BE8B-4010-9A78-AAE067605239}"/>
    <cellStyle name="Comma 3 5 3 2 2 2 2" xfId="32126" xr:uid="{D2504967-EF43-4EDE-B80B-6FD04059E566}"/>
    <cellStyle name="Comma 3 5 3 2 2 3" xfId="23073" xr:uid="{66DBF861-9416-42EF-B9ED-A3DDB5B3BEEC}"/>
    <cellStyle name="Comma 3 5 3 2 3" xfId="7977" xr:uid="{54BF9F09-A3C0-4330-9208-DADEC1EEF12C}"/>
    <cellStyle name="Comma 3 5 3 2 3 2" xfId="17030" xr:uid="{04BBF616-2588-4EDE-9736-938A151CF98D}"/>
    <cellStyle name="Comma 3 5 3 2 3 2 2" xfId="35140" xr:uid="{B1D4F318-FD94-4FA5-9EEC-C7A57C920706}"/>
    <cellStyle name="Comma 3 5 3 2 3 3" xfId="26087" xr:uid="{EEF4F42B-F79D-4B6E-92AF-84A95C3F54B4}"/>
    <cellStyle name="Comma 3 5 3 2 4" xfId="10998" xr:uid="{D90D7F17-B4C6-41EE-A758-355D4C8F2D8E}"/>
    <cellStyle name="Comma 3 5 3 2 4 2" xfId="29108" xr:uid="{0B4123AB-A631-4A35-886F-732A2F7ABE5A}"/>
    <cellStyle name="Comma 3 5 3 2 5" xfId="20055" xr:uid="{71823A04-510E-49AE-B914-BCD213089918}"/>
    <cellStyle name="Comma 3 5 3 3" xfId="2888" xr:uid="{FB38E6B4-7581-4C1F-B433-9087DBDEC0FF}"/>
    <cellStyle name="Comma 3 5 3 3 2" xfId="5967" xr:uid="{D9031637-D941-4B4E-900F-F57C5BA53ADC}"/>
    <cellStyle name="Comma 3 5 3 3 2 2" xfId="15020" xr:uid="{9492D532-F075-445B-8ED7-524E0D0224CF}"/>
    <cellStyle name="Comma 3 5 3 3 2 2 2" xfId="33130" xr:uid="{2F0C1D59-9982-4BB6-A611-DA35F1864C2B}"/>
    <cellStyle name="Comma 3 5 3 3 2 3" xfId="24077" xr:uid="{5F0D1075-D940-4AFD-9510-6EFAD1F5A260}"/>
    <cellStyle name="Comma 3 5 3 3 3" xfId="8981" xr:uid="{50AB7D69-EA4D-49F9-B984-3BF04A5B12FF}"/>
    <cellStyle name="Comma 3 5 3 3 3 2" xfId="18034" xr:uid="{4AA2B6F0-8427-45EF-B9F7-6B91EF2D4AE4}"/>
    <cellStyle name="Comma 3 5 3 3 3 2 2" xfId="36144" xr:uid="{4D10F443-A0FD-4B0A-91F8-816D711927F3}"/>
    <cellStyle name="Comma 3 5 3 3 3 3" xfId="27091" xr:uid="{BF9E423D-CFD9-4058-9C19-53EBBAC89762}"/>
    <cellStyle name="Comma 3 5 3 3 4" xfId="12002" xr:uid="{F3CF6097-813A-4725-B17B-E3614D4E3FED}"/>
    <cellStyle name="Comma 3 5 3 3 4 2" xfId="30112" xr:uid="{484F96DA-F90D-4E31-9F63-247FCA6CEE02}"/>
    <cellStyle name="Comma 3 5 3 3 5" xfId="21059" xr:uid="{A1E4B903-2874-47E7-AE0F-6C6E289B468E}"/>
    <cellStyle name="Comma 3 5 3 4" xfId="3959" xr:uid="{DEFA2154-DA6E-4812-93B2-27F7155F9ED4}"/>
    <cellStyle name="Comma 3 5 3 4 2" xfId="13012" xr:uid="{1E670E3C-0385-453B-B939-C72C8568A069}"/>
    <cellStyle name="Comma 3 5 3 4 2 2" xfId="31122" xr:uid="{3CBF3620-B724-471A-B9C9-827B2F73F57D}"/>
    <cellStyle name="Comma 3 5 3 4 3" xfId="22069" xr:uid="{3FB096CC-4168-4872-B8B2-925D2B41834E}"/>
    <cellStyle name="Comma 3 5 3 5" xfId="6973" xr:uid="{CBCFA154-F0F5-4B58-A013-A58251DBA256}"/>
    <cellStyle name="Comma 3 5 3 5 2" xfId="16026" xr:uid="{0ACC0829-36DB-4551-B98F-FEA6C9069B5A}"/>
    <cellStyle name="Comma 3 5 3 5 2 2" xfId="34136" xr:uid="{8325244A-BCE2-4169-ABD3-E2929B2F1D0D}"/>
    <cellStyle name="Comma 3 5 3 5 3" xfId="25083" xr:uid="{4F4B32FD-06C3-4B91-AD89-5A8DF3421EAE}"/>
    <cellStyle name="Comma 3 5 3 6" xfId="9994" xr:uid="{7C5E0902-3BF9-49A1-B221-B1AC407C8F92}"/>
    <cellStyle name="Comma 3 5 3 6 2" xfId="28104" xr:uid="{9302D2D6-BB59-46C5-9E3B-08872040227F}"/>
    <cellStyle name="Comma 3 5 3 7" xfId="19051" xr:uid="{E6D96385-A65A-425E-A641-132B833FCF48}"/>
    <cellStyle name="Comma 3 5 4" xfId="881" xr:uid="{00497B22-D4F0-4638-AD54-496192DC0497}"/>
    <cellStyle name="Comma 3 5 4 2" xfId="1885" xr:uid="{6FD540C5-CEBA-4379-8330-94D86B6FEA04}"/>
    <cellStyle name="Comma 3 5 4 2 2" xfId="4964" xr:uid="{8C703463-1EA0-46A0-92C0-DA1E42A761DE}"/>
    <cellStyle name="Comma 3 5 4 2 2 2" xfId="14017" xr:uid="{7CCE1E84-A7F0-46ED-A032-42A9CCD8A746}"/>
    <cellStyle name="Comma 3 5 4 2 2 2 2" xfId="32127" xr:uid="{9A366678-C16E-4189-AC3D-D537C1D974EA}"/>
    <cellStyle name="Comma 3 5 4 2 2 3" xfId="23074" xr:uid="{5496CDC8-360A-49FB-8BEA-3D8D5A598B41}"/>
    <cellStyle name="Comma 3 5 4 2 3" xfId="7978" xr:uid="{644D55F3-4BA8-4797-984C-D75CECB87BDF}"/>
    <cellStyle name="Comma 3 5 4 2 3 2" xfId="17031" xr:uid="{66C61F4C-B5BF-42F2-B347-34F52FB499DF}"/>
    <cellStyle name="Comma 3 5 4 2 3 2 2" xfId="35141" xr:uid="{73E2136B-FB12-4D99-A2F3-B07F3D8AA883}"/>
    <cellStyle name="Comma 3 5 4 2 3 3" xfId="26088" xr:uid="{8E136C87-51DC-41E2-B5B3-7CBED9FF4900}"/>
    <cellStyle name="Comma 3 5 4 2 4" xfId="10999" xr:uid="{3D415CA4-FA8C-4166-A734-8448C40CCFBE}"/>
    <cellStyle name="Comma 3 5 4 2 4 2" xfId="29109" xr:uid="{872E89EB-06DC-45F5-8F70-6AC59FA65AC3}"/>
    <cellStyle name="Comma 3 5 4 2 5" xfId="20056" xr:uid="{B4EEB883-B996-437A-B65D-4BCAE117EDFB}"/>
    <cellStyle name="Comma 3 5 4 3" xfId="2889" xr:uid="{9BE83020-4F11-4A12-A883-88719FC218C5}"/>
    <cellStyle name="Comma 3 5 4 3 2" xfId="5968" xr:uid="{8C51D23A-22D4-43C3-8C22-623EF3CD9769}"/>
    <cellStyle name="Comma 3 5 4 3 2 2" xfId="15021" xr:uid="{78ED4D61-C4EF-43C4-A280-9A9F8F42ABA7}"/>
    <cellStyle name="Comma 3 5 4 3 2 2 2" xfId="33131" xr:uid="{A9353C08-4C30-4825-BA55-B3CCA8448450}"/>
    <cellStyle name="Comma 3 5 4 3 2 3" xfId="24078" xr:uid="{6DDAB76B-BDE1-4933-AC75-903EB278E973}"/>
    <cellStyle name="Comma 3 5 4 3 3" xfId="8982" xr:uid="{C41E90D7-FB26-4457-B9A4-728ECF2B9CF6}"/>
    <cellStyle name="Comma 3 5 4 3 3 2" xfId="18035" xr:uid="{A1681686-2AAF-4FCF-96E2-3A08C3746C2A}"/>
    <cellStyle name="Comma 3 5 4 3 3 2 2" xfId="36145" xr:uid="{81EB3B35-C075-4C1E-BD21-15045DFC6540}"/>
    <cellStyle name="Comma 3 5 4 3 3 3" xfId="27092" xr:uid="{0ABAB0D9-5A8D-4E38-B9EA-12667E835108}"/>
    <cellStyle name="Comma 3 5 4 3 4" xfId="12003" xr:uid="{D9952A88-7948-41E2-88C7-7FB5CE09EA90}"/>
    <cellStyle name="Comma 3 5 4 3 4 2" xfId="30113" xr:uid="{861E40A1-0CAB-4890-BFCF-CBC574DA894B}"/>
    <cellStyle name="Comma 3 5 4 3 5" xfId="21060" xr:uid="{8E6790A0-9B3E-4A10-910F-9E2A6453B82C}"/>
    <cellStyle name="Comma 3 5 4 4" xfId="3960" xr:uid="{ADF1421D-9F84-4242-A648-76F232D300DE}"/>
    <cellStyle name="Comma 3 5 4 4 2" xfId="13013" xr:uid="{5127FFCA-7826-431A-8BE4-AC61FC45D8F7}"/>
    <cellStyle name="Comma 3 5 4 4 2 2" xfId="31123" xr:uid="{A6661034-736D-44C7-8DD2-675C0EF82C67}"/>
    <cellStyle name="Comma 3 5 4 4 3" xfId="22070" xr:uid="{2CADD779-3805-4B54-913F-13009169F48C}"/>
    <cellStyle name="Comma 3 5 4 5" xfId="6974" xr:uid="{90757A29-0F1F-4BFD-BAED-07BB8F391D79}"/>
    <cellStyle name="Comma 3 5 4 5 2" xfId="16027" xr:uid="{C91EA1D7-6EB1-4B56-9ECD-6FEF9D94D042}"/>
    <cellStyle name="Comma 3 5 4 5 2 2" xfId="34137" xr:uid="{F3B5FD21-B55F-4F15-87E1-2F05F39870A3}"/>
    <cellStyle name="Comma 3 5 4 5 3" xfId="25084" xr:uid="{F5F63B9F-1D16-4588-BFA7-E2658BB767EF}"/>
    <cellStyle name="Comma 3 5 4 6" xfId="9995" xr:uid="{C6B3FB19-57EA-4970-A96D-243E0597F027}"/>
    <cellStyle name="Comma 3 5 4 6 2" xfId="28105" xr:uid="{D0D848AA-E9FA-49BC-A4AD-2D2D6AD31BE0}"/>
    <cellStyle name="Comma 3 5 4 7" xfId="19052" xr:uid="{B12E551D-AC9F-470C-AA4D-7B1D4AA5C756}"/>
    <cellStyle name="Comma 3 5 5" xfId="1363" xr:uid="{7C862A77-3328-423F-8492-5AD2E3D844CF}"/>
    <cellStyle name="Comma 3 5 5 2" xfId="4442" xr:uid="{FF39E8A5-0EEF-4692-8254-F27392107B19}"/>
    <cellStyle name="Comma 3 5 5 2 2" xfId="13495" xr:uid="{BB844101-579E-49F8-9842-59D60124490D}"/>
    <cellStyle name="Comma 3 5 5 2 2 2" xfId="31605" xr:uid="{D96D9A70-DB82-44D1-A1BA-05768379FD58}"/>
    <cellStyle name="Comma 3 5 5 2 3" xfId="22552" xr:uid="{4AB95F23-669C-4DD0-B1B6-BE5A11386EF4}"/>
    <cellStyle name="Comma 3 5 5 3" xfId="7456" xr:uid="{E4A843DF-4CA8-48E2-819C-E803C6D2CDD5}"/>
    <cellStyle name="Comma 3 5 5 3 2" xfId="16509" xr:uid="{A07BA971-1A84-4C3A-AF9C-8F4831802ACD}"/>
    <cellStyle name="Comma 3 5 5 3 2 2" xfId="34619" xr:uid="{E293534D-07CF-49F4-AB6A-2EFEFB8AA42F}"/>
    <cellStyle name="Comma 3 5 5 3 3" xfId="25566" xr:uid="{D6B9530E-CE30-46AD-AAE2-C0CEA2193A60}"/>
    <cellStyle name="Comma 3 5 5 4" xfId="10477" xr:uid="{3CC153C6-5A6B-4933-B957-7D344A2B158E}"/>
    <cellStyle name="Comma 3 5 5 4 2" xfId="28587" xr:uid="{8379817B-6165-426D-9EAA-D9D04808BAC8}"/>
    <cellStyle name="Comma 3 5 5 5" xfId="19534" xr:uid="{FDC6D255-42D0-410D-B62A-CD5FCCCAA89C}"/>
    <cellStyle name="Comma 3 5 6" xfId="2367" xr:uid="{0456297D-B98B-4A08-93B5-F112EC080918}"/>
    <cellStyle name="Comma 3 5 6 2" xfId="5446" xr:uid="{34C38372-E446-4449-8498-639DF9955FFE}"/>
    <cellStyle name="Comma 3 5 6 2 2" xfId="14499" xr:uid="{09E1B24C-08AD-4FCD-939B-684601816CE1}"/>
    <cellStyle name="Comma 3 5 6 2 2 2" xfId="32609" xr:uid="{1D5B7DCF-49BC-406E-A39E-B34265E0817B}"/>
    <cellStyle name="Comma 3 5 6 2 3" xfId="23556" xr:uid="{A96E7AB6-F5ED-43C9-AE7D-51A18893863F}"/>
    <cellStyle name="Comma 3 5 6 3" xfId="8460" xr:uid="{9C196C7C-4FDD-4C7F-AC40-EB563336A584}"/>
    <cellStyle name="Comma 3 5 6 3 2" xfId="17513" xr:uid="{795ECA21-A594-4523-9826-655A2777ABE4}"/>
    <cellStyle name="Comma 3 5 6 3 2 2" xfId="35623" xr:uid="{5A3C8D9B-1224-4708-A446-7505E0470D83}"/>
    <cellStyle name="Comma 3 5 6 3 3" xfId="26570" xr:uid="{2DB706C6-F5A9-4BE7-83B3-FDAD35D57F7F}"/>
    <cellStyle name="Comma 3 5 6 4" xfId="11481" xr:uid="{CDB7D486-631D-443E-B246-81908F5A1835}"/>
    <cellStyle name="Comma 3 5 6 4 2" xfId="29591" xr:uid="{AB5A0BEB-EEC6-408F-926D-6BD05BA10431}"/>
    <cellStyle name="Comma 3 5 6 5" xfId="20538" xr:uid="{F00A1634-E208-4F44-A3F6-DD3AF244955E}"/>
    <cellStyle name="Comma 3 5 7" xfId="3436" xr:uid="{E335BDFE-9FB4-480D-A5CE-03E0544F9D85}"/>
    <cellStyle name="Comma 3 5 7 2" xfId="12489" xr:uid="{2543C2D6-2F19-4E03-97D4-B454899C9006}"/>
    <cellStyle name="Comma 3 5 7 2 2" xfId="30599" xr:uid="{EB80CB12-3B77-4652-B4E3-27966A6B7543}"/>
    <cellStyle name="Comma 3 5 7 3" xfId="21546" xr:uid="{F8068557-8D52-40FD-ABC7-493DCC533191}"/>
    <cellStyle name="Comma 3 5 8" xfId="6450" xr:uid="{F211F589-C48D-4453-8D00-C12462193840}"/>
    <cellStyle name="Comma 3 5 8 2" xfId="15503" xr:uid="{CCC48EC5-C6E2-4B72-A993-628C6AB31E09}"/>
    <cellStyle name="Comma 3 5 8 2 2" xfId="33613" xr:uid="{AA5BCB18-3339-464E-AB84-9A0A417605E5}"/>
    <cellStyle name="Comma 3 5 8 3" xfId="24560" xr:uid="{6834927E-3802-4C95-8AC4-180897D3879B}"/>
    <cellStyle name="Comma 3 5 9" xfId="9470" xr:uid="{5F347139-AF63-4635-9976-C808B31341BF}"/>
    <cellStyle name="Comma 3 5 9 2" xfId="27580" xr:uid="{4F8EF082-DFD8-4558-A65F-52016AF14572}"/>
    <cellStyle name="Comma 3 6" xfId="417" xr:uid="{34EB7236-A17B-4525-9395-567B68D45B30}"/>
    <cellStyle name="Comma 3 6 2" xfId="882" xr:uid="{FA056D35-D66D-417A-AC33-899BBF25EBA9}"/>
    <cellStyle name="Comma 3 6 2 2" xfId="1886" xr:uid="{07A0DC05-AC48-4AE3-921E-D3E3CCB3861A}"/>
    <cellStyle name="Comma 3 6 2 2 2" xfId="4965" xr:uid="{7515FF97-3BB0-49E2-B547-9C14DD11DE52}"/>
    <cellStyle name="Comma 3 6 2 2 2 2" xfId="14018" xr:uid="{4FD82F06-0502-40DF-A74B-D3E2C31000AC}"/>
    <cellStyle name="Comma 3 6 2 2 2 2 2" xfId="32128" xr:uid="{7A70414A-E1D7-46E8-97E8-3E87C9811E73}"/>
    <cellStyle name="Comma 3 6 2 2 2 3" xfId="23075" xr:uid="{9CB52F3A-022E-42D7-AA25-0121EAE3632B}"/>
    <cellStyle name="Comma 3 6 2 2 3" xfId="7979" xr:uid="{E0AC6610-9A93-4309-B523-60F540C197AC}"/>
    <cellStyle name="Comma 3 6 2 2 3 2" xfId="17032" xr:uid="{0A6B9467-BE5D-4B61-987A-FDC4260C37EA}"/>
    <cellStyle name="Comma 3 6 2 2 3 2 2" xfId="35142" xr:uid="{3E7BF2A8-6C14-4360-82E7-A0566267FC24}"/>
    <cellStyle name="Comma 3 6 2 2 3 3" xfId="26089" xr:uid="{484A0C6D-D85F-4699-B786-336A62651FAD}"/>
    <cellStyle name="Comma 3 6 2 2 4" xfId="11000" xr:uid="{31F79BDA-5E48-4F8E-A2B1-2C8B8166D0E4}"/>
    <cellStyle name="Comma 3 6 2 2 4 2" xfId="29110" xr:uid="{67FF8B52-012E-46A0-89A9-78F5C0A01DF9}"/>
    <cellStyle name="Comma 3 6 2 2 5" xfId="20057" xr:uid="{3D717594-CC75-4E2C-8BC6-7FFEC60868C4}"/>
    <cellStyle name="Comma 3 6 2 3" xfId="2890" xr:uid="{4FD99031-4BDB-411C-AF5D-811C2E4437B0}"/>
    <cellStyle name="Comma 3 6 2 3 2" xfId="5969" xr:uid="{E084C57D-B40E-4569-870B-5252739EF585}"/>
    <cellStyle name="Comma 3 6 2 3 2 2" xfId="15022" xr:uid="{C1A2C60B-8758-4942-B272-A4ABCBAF5CB0}"/>
    <cellStyle name="Comma 3 6 2 3 2 2 2" xfId="33132" xr:uid="{9C0C823C-44AE-4B93-ABBA-1575FA047089}"/>
    <cellStyle name="Comma 3 6 2 3 2 3" xfId="24079" xr:uid="{C1F26949-330E-4488-900A-5DAE4C712731}"/>
    <cellStyle name="Comma 3 6 2 3 3" xfId="8983" xr:uid="{957D889C-3CDE-43BD-900D-797AD423164A}"/>
    <cellStyle name="Comma 3 6 2 3 3 2" xfId="18036" xr:uid="{5377F349-5007-4CBD-B30E-79E53BCA48C6}"/>
    <cellStyle name="Comma 3 6 2 3 3 2 2" xfId="36146" xr:uid="{8C547AD5-986E-486B-A18D-D79A4A1C2E4E}"/>
    <cellStyle name="Comma 3 6 2 3 3 3" xfId="27093" xr:uid="{872A9013-C558-402C-8301-EF7879F43A0B}"/>
    <cellStyle name="Comma 3 6 2 3 4" xfId="12004" xr:uid="{FBD132C8-1BE0-41E3-907C-B5073C7A8AFE}"/>
    <cellStyle name="Comma 3 6 2 3 4 2" xfId="30114" xr:uid="{49B4E411-ED01-4CC7-98E5-4C61FF9871A9}"/>
    <cellStyle name="Comma 3 6 2 3 5" xfId="21061" xr:uid="{F101053D-F139-454B-BF34-1838021E1315}"/>
    <cellStyle name="Comma 3 6 2 4" xfId="3961" xr:uid="{68B0A482-49FE-4DA5-AD07-832F41565553}"/>
    <cellStyle name="Comma 3 6 2 4 2" xfId="13014" xr:uid="{987809DF-5324-452E-8650-72D8E516E62C}"/>
    <cellStyle name="Comma 3 6 2 4 2 2" xfId="31124" xr:uid="{4D921E5E-2794-459E-A13D-D70D239EC2FF}"/>
    <cellStyle name="Comma 3 6 2 4 3" xfId="22071" xr:uid="{86CD6E8E-06A1-4F45-99AB-0E4903B02CAE}"/>
    <cellStyle name="Comma 3 6 2 5" xfId="6975" xr:uid="{2900B939-6632-460B-9B98-86F6DFE719FA}"/>
    <cellStyle name="Comma 3 6 2 5 2" xfId="16028" xr:uid="{F128909F-B52E-4569-A4F1-9ED7BF5BD0C8}"/>
    <cellStyle name="Comma 3 6 2 5 2 2" xfId="34138" xr:uid="{E32E3816-0395-4053-9929-A153A2496C2C}"/>
    <cellStyle name="Comma 3 6 2 5 3" xfId="25085" xr:uid="{B9BFC760-8053-4AE6-AED6-8BEB44BD2A7E}"/>
    <cellStyle name="Comma 3 6 2 6" xfId="9996" xr:uid="{18B8CA00-9C2F-4CB7-90EE-F98322542F09}"/>
    <cellStyle name="Comma 3 6 2 6 2" xfId="28106" xr:uid="{4677FDBD-1491-465F-9765-4466E1D9825F}"/>
    <cellStyle name="Comma 3 6 2 7" xfId="19053" xr:uid="{519CB2A2-A060-4F0C-B5B7-945D4DF1468A}"/>
    <cellStyle name="Comma 3 6 3" xfId="883" xr:uid="{010A8791-7B9F-4E0C-AB54-CB9E811205E2}"/>
    <cellStyle name="Comma 3 6 3 2" xfId="1887" xr:uid="{DD8A7B2B-2C7D-43CF-82EB-70F11A9E1793}"/>
    <cellStyle name="Comma 3 6 3 2 2" xfId="4966" xr:uid="{7AC75224-2AD9-4246-858F-4B2CEE5A131F}"/>
    <cellStyle name="Comma 3 6 3 2 2 2" xfId="14019" xr:uid="{7FD58C1D-8F1E-459D-8915-332DEF03261A}"/>
    <cellStyle name="Comma 3 6 3 2 2 2 2" xfId="32129" xr:uid="{E3EDCD22-6F52-48A8-BBB9-D69A15F0077C}"/>
    <cellStyle name="Comma 3 6 3 2 2 3" xfId="23076" xr:uid="{02F84D58-3E6E-4A3D-B5EC-F1E5B3623035}"/>
    <cellStyle name="Comma 3 6 3 2 3" xfId="7980" xr:uid="{AE2728A4-3CBC-4864-9185-F4E5B2C8E9E1}"/>
    <cellStyle name="Comma 3 6 3 2 3 2" xfId="17033" xr:uid="{9D375952-1F3D-4BA3-82BA-C2FC80844F0E}"/>
    <cellStyle name="Comma 3 6 3 2 3 2 2" xfId="35143" xr:uid="{3E545F42-BBCD-4ADF-B0A0-3977E2772B8B}"/>
    <cellStyle name="Comma 3 6 3 2 3 3" xfId="26090" xr:uid="{4DE80187-CE05-4513-AE8A-9A68C5A5697E}"/>
    <cellStyle name="Comma 3 6 3 2 4" xfId="11001" xr:uid="{2B2D99D9-C698-4EFB-BEE1-BA99C2BB12F2}"/>
    <cellStyle name="Comma 3 6 3 2 4 2" xfId="29111" xr:uid="{F4079850-E17D-4047-BD95-A99102EDAF0E}"/>
    <cellStyle name="Comma 3 6 3 2 5" xfId="20058" xr:uid="{8D98789D-A5EA-4DBA-BDD7-94770F9AB943}"/>
    <cellStyle name="Comma 3 6 3 3" xfId="2891" xr:uid="{007FD92A-2D05-4039-BCC5-BE38A65BE1F3}"/>
    <cellStyle name="Comma 3 6 3 3 2" xfId="5970" xr:uid="{8B4CF684-7AF8-47DC-BCBD-8B7B84091C57}"/>
    <cellStyle name="Comma 3 6 3 3 2 2" xfId="15023" xr:uid="{E93B11DE-790A-4060-BFE2-610D97DFFDBE}"/>
    <cellStyle name="Comma 3 6 3 3 2 2 2" xfId="33133" xr:uid="{CB67D160-646A-419E-9056-C42E47D6FD35}"/>
    <cellStyle name="Comma 3 6 3 3 2 3" xfId="24080" xr:uid="{FA05064B-E770-46E0-889E-B4462708D814}"/>
    <cellStyle name="Comma 3 6 3 3 3" xfId="8984" xr:uid="{5E4DECCC-954B-40CD-8263-86C5741634A5}"/>
    <cellStyle name="Comma 3 6 3 3 3 2" xfId="18037" xr:uid="{6EF034A2-D6A8-4F99-BF29-5D96B8FC262F}"/>
    <cellStyle name="Comma 3 6 3 3 3 2 2" xfId="36147" xr:uid="{9119CD5F-5D9F-491C-B902-3FBFB56EA004}"/>
    <cellStyle name="Comma 3 6 3 3 3 3" xfId="27094" xr:uid="{279D5FA7-9BC0-4B00-A1C5-0693535F2B09}"/>
    <cellStyle name="Comma 3 6 3 3 4" xfId="12005" xr:uid="{2983604F-3311-4E31-B001-C636E85F2BF1}"/>
    <cellStyle name="Comma 3 6 3 3 4 2" xfId="30115" xr:uid="{F21FD196-82B1-427C-A3BE-4EFC6ABE3994}"/>
    <cellStyle name="Comma 3 6 3 3 5" xfId="21062" xr:uid="{9A16DB1C-A0BA-4CC8-B6D1-F87A85E7F5C0}"/>
    <cellStyle name="Comma 3 6 3 4" xfId="3962" xr:uid="{CC592117-F32A-49D6-98C4-55EAF4B4B672}"/>
    <cellStyle name="Comma 3 6 3 4 2" xfId="13015" xr:uid="{D14EA736-1219-4CF1-BF45-6C36D5D78D5F}"/>
    <cellStyle name="Comma 3 6 3 4 2 2" xfId="31125" xr:uid="{CCFD980A-835D-4D82-8579-377118947981}"/>
    <cellStyle name="Comma 3 6 3 4 3" xfId="22072" xr:uid="{24FFCAE3-4EEA-4D29-86C7-DB862F199DB6}"/>
    <cellStyle name="Comma 3 6 3 5" xfId="6976" xr:uid="{79947608-19C1-4CC4-AC33-71311E3B5755}"/>
    <cellStyle name="Comma 3 6 3 5 2" xfId="16029" xr:uid="{C0FA8DA2-BC76-4A35-AFB9-BDEE12E91008}"/>
    <cellStyle name="Comma 3 6 3 5 2 2" xfId="34139" xr:uid="{F755726F-0C33-47C0-B3D9-83DC05794A78}"/>
    <cellStyle name="Comma 3 6 3 5 3" xfId="25086" xr:uid="{CC7C40C3-469B-42E7-BDBA-5B7F072639D5}"/>
    <cellStyle name="Comma 3 6 3 6" xfId="9997" xr:uid="{AE83DD22-BC71-42FA-BA01-E318601DE14B}"/>
    <cellStyle name="Comma 3 6 3 6 2" xfId="28107" xr:uid="{973CD296-7535-4E47-855A-08FFBDC0F218}"/>
    <cellStyle name="Comma 3 6 3 7" xfId="19054" xr:uid="{E0079B4B-5574-4193-B8F5-09EAB4D1F038}"/>
    <cellStyle name="Comma 3 6 4" xfId="1426" xr:uid="{61C82752-BBCC-4424-B081-457A8BD79D8C}"/>
    <cellStyle name="Comma 3 6 4 2" xfId="4505" xr:uid="{412F41B8-C745-405E-8474-74A9CE239EC5}"/>
    <cellStyle name="Comma 3 6 4 2 2" xfId="13558" xr:uid="{45977E78-D84E-455E-AE41-859B1710CC88}"/>
    <cellStyle name="Comma 3 6 4 2 2 2" xfId="31668" xr:uid="{B1E7E732-5E5D-49F8-A442-09395C4F94A5}"/>
    <cellStyle name="Comma 3 6 4 2 3" xfId="22615" xr:uid="{C6027E18-030E-40B1-ABF0-416B09DFD340}"/>
    <cellStyle name="Comma 3 6 4 3" xfId="7519" xr:uid="{7E45E333-ECA4-4C44-B999-EF4BB594177F}"/>
    <cellStyle name="Comma 3 6 4 3 2" xfId="16572" xr:uid="{9B59137A-4F7F-43A1-AB8E-29DF82CCE560}"/>
    <cellStyle name="Comma 3 6 4 3 2 2" xfId="34682" xr:uid="{B5DCCA9A-C1A7-4305-B156-25713E550320}"/>
    <cellStyle name="Comma 3 6 4 3 3" xfId="25629" xr:uid="{C5BAA132-FBCF-43DE-8048-630433938117}"/>
    <cellStyle name="Comma 3 6 4 4" xfId="10540" xr:uid="{0CD32A49-2684-462D-A2B7-5FCBF416EB6B}"/>
    <cellStyle name="Comma 3 6 4 4 2" xfId="28650" xr:uid="{F0A36575-1EA8-4596-BFB0-C9BA6DD2AFDF}"/>
    <cellStyle name="Comma 3 6 4 5" xfId="19597" xr:uid="{A8C61429-883D-40C3-8DD8-9D3632E44F86}"/>
    <cellStyle name="Comma 3 6 5" xfId="2430" xr:uid="{E1619E9C-E6EC-46BA-803E-94D0432372A7}"/>
    <cellStyle name="Comma 3 6 5 2" xfId="5509" xr:uid="{4A3A621A-6C67-4EC8-A6EE-30905751DD10}"/>
    <cellStyle name="Comma 3 6 5 2 2" xfId="14562" xr:uid="{FF6143C4-F052-42D0-B547-DAE86B9443AE}"/>
    <cellStyle name="Comma 3 6 5 2 2 2" xfId="32672" xr:uid="{6370B922-3144-494B-BA67-A54F3F655CB8}"/>
    <cellStyle name="Comma 3 6 5 2 3" xfId="23619" xr:uid="{284B4C73-705C-4A93-95D5-5ABC56BF5949}"/>
    <cellStyle name="Comma 3 6 5 3" xfId="8523" xr:uid="{C1D91A6E-6E90-48E8-9AEA-67305B1A7482}"/>
    <cellStyle name="Comma 3 6 5 3 2" xfId="17576" xr:uid="{B2DBC41D-CFC0-4E1B-B01E-E95128F927C5}"/>
    <cellStyle name="Comma 3 6 5 3 2 2" xfId="35686" xr:uid="{069BC585-B609-4167-8B15-43326E228C6D}"/>
    <cellStyle name="Comma 3 6 5 3 3" xfId="26633" xr:uid="{443AA1B7-A5BD-4217-B6B2-84003C7B7FED}"/>
    <cellStyle name="Comma 3 6 5 4" xfId="11544" xr:uid="{A02EABD8-AE1D-4C27-B0C7-DD745F3D6002}"/>
    <cellStyle name="Comma 3 6 5 4 2" xfId="29654" xr:uid="{E2368584-2F01-4885-ADBD-2296496484B6}"/>
    <cellStyle name="Comma 3 6 5 5" xfId="20601" xr:uid="{873F7580-8E98-440B-BAF6-E222518B893D}"/>
    <cellStyle name="Comma 3 6 6" xfId="3500" xr:uid="{BB0D047A-2AC2-4D67-BE0E-104D0398B473}"/>
    <cellStyle name="Comma 3 6 6 2" xfId="12553" xr:uid="{B4BEDDD2-11F4-4782-871E-A0B2AD325540}"/>
    <cellStyle name="Comma 3 6 6 2 2" xfId="30663" xr:uid="{EEED8180-B821-41DC-8ACD-DD04BF9DD8BC}"/>
    <cellStyle name="Comma 3 6 6 3" xfId="21610" xr:uid="{C06D11BA-5A13-4436-A256-5573FAB1BD2D}"/>
    <cellStyle name="Comma 3 6 7" xfId="6514" xr:uid="{E293EC03-2650-4923-B82A-DAAB4DAA2F66}"/>
    <cellStyle name="Comma 3 6 7 2" xfId="15567" xr:uid="{9124C835-5FA4-41EB-A416-ABE1AAE431F7}"/>
    <cellStyle name="Comma 3 6 7 2 2" xfId="33677" xr:uid="{3F4668A2-0731-44FB-AE18-6A89AC97284B}"/>
    <cellStyle name="Comma 3 6 7 3" xfId="24624" xr:uid="{D0941699-0FDD-40CB-A04A-7B968A57BABF}"/>
    <cellStyle name="Comma 3 6 8" xfId="9534" xr:uid="{BDD07177-AF67-4DB4-BEA7-683D0EAA6111}"/>
    <cellStyle name="Comma 3 6 8 2" xfId="27644" xr:uid="{161DA9EE-028C-4F03-B9F3-9570F11E3FF4}"/>
    <cellStyle name="Comma 3 6 9" xfId="18591" xr:uid="{032A3210-4085-4DF3-B7FF-2BFED1FF7D5D}"/>
    <cellStyle name="Comma 3 7" xfId="884" xr:uid="{9A340B4F-A99A-4080-A7C6-DFCEBE185E78}"/>
    <cellStyle name="Comma 3 7 2" xfId="1888" xr:uid="{B99B81E3-5C1E-4A14-93FD-24DA747F02E3}"/>
    <cellStyle name="Comma 3 7 2 2" xfId="4967" xr:uid="{29CDBF8A-D073-4E81-9E1D-ACBAA06EF1F3}"/>
    <cellStyle name="Comma 3 7 2 2 2" xfId="14020" xr:uid="{BDFC9FEC-7816-4EBF-B9E0-89982486E813}"/>
    <cellStyle name="Comma 3 7 2 2 2 2" xfId="32130" xr:uid="{BFB21BCE-67CA-465C-B2F2-60A38672C426}"/>
    <cellStyle name="Comma 3 7 2 2 3" xfId="23077" xr:uid="{19C6AA1E-302B-4DC1-B347-8B4963A85EC8}"/>
    <cellStyle name="Comma 3 7 2 3" xfId="7981" xr:uid="{EDCB2D0D-4149-4451-A798-3354B165B799}"/>
    <cellStyle name="Comma 3 7 2 3 2" xfId="17034" xr:uid="{32E2D5D2-CF4C-41E5-B1FD-F180F4791744}"/>
    <cellStyle name="Comma 3 7 2 3 2 2" xfId="35144" xr:uid="{44503649-4B2A-436C-8DB7-E6CA37632A88}"/>
    <cellStyle name="Comma 3 7 2 3 3" xfId="26091" xr:uid="{37B3A7E6-BCE4-4B42-B544-E04D8D688DA3}"/>
    <cellStyle name="Comma 3 7 2 4" xfId="11002" xr:uid="{6D3D35B9-4F7A-47B6-BEB7-663C33DD756E}"/>
    <cellStyle name="Comma 3 7 2 4 2" xfId="29112" xr:uid="{40CF846A-F652-46CB-9A60-3893996B755A}"/>
    <cellStyle name="Comma 3 7 2 5" xfId="20059" xr:uid="{35B95ED9-C3EC-41FC-B844-2DD86AAB00F6}"/>
    <cellStyle name="Comma 3 7 3" xfId="2892" xr:uid="{96AAA8FE-F512-4A34-BF33-92F77B86968F}"/>
    <cellStyle name="Comma 3 7 3 2" xfId="5971" xr:uid="{77982C8D-4007-42DB-B36E-D135C2AF2B70}"/>
    <cellStyle name="Comma 3 7 3 2 2" xfId="15024" xr:uid="{4F388116-5A54-433B-AB73-EAA250A42439}"/>
    <cellStyle name="Comma 3 7 3 2 2 2" xfId="33134" xr:uid="{59CEB07C-F675-4CA6-9E3B-C89FAA532AC0}"/>
    <cellStyle name="Comma 3 7 3 2 3" xfId="24081" xr:uid="{C6EDCAAB-A609-45DF-91D6-87C8821BCF07}"/>
    <cellStyle name="Comma 3 7 3 3" xfId="8985" xr:uid="{73CA9407-9E21-4613-AB30-7539F74D3B6E}"/>
    <cellStyle name="Comma 3 7 3 3 2" xfId="18038" xr:uid="{68103D48-053F-4807-A87D-F18975913CB3}"/>
    <cellStyle name="Comma 3 7 3 3 2 2" xfId="36148" xr:uid="{10B41B24-196E-4414-9092-FAA39696325E}"/>
    <cellStyle name="Comma 3 7 3 3 3" xfId="27095" xr:uid="{9F5D4F06-B1CD-4482-9BDF-73E0DD4EDCD0}"/>
    <cellStyle name="Comma 3 7 3 4" xfId="12006" xr:uid="{147B2D1F-FFE1-43E1-9D9A-C7307E452E11}"/>
    <cellStyle name="Comma 3 7 3 4 2" xfId="30116" xr:uid="{34437C26-1864-4427-B6E4-4869879FB0A1}"/>
    <cellStyle name="Comma 3 7 3 5" xfId="21063" xr:uid="{D578EBE4-DB46-4274-8481-0F2621750CC0}"/>
    <cellStyle name="Comma 3 7 4" xfId="3963" xr:uid="{CB5C9154-E30F-42A0-8DB6-E11BD3FEB7CA}"/>
    <cellStyle name="Comma 3 7 4 2" xfId="13016" xr:uid="{E975B36D-0602-4AE3-9250-83FDD1AE9A1A}"/>
    <cellStyle name="Comma 3 7 4 2 2" xfId="31126" xr:uid="{670F5D59-9349-4970-AA62-6CA557177E2D}"/>
    <cellStyle name="Comma 3 7 4 3" xfId="22073" xr:uid="{3F7A4A1C-63E2-451C-A1DA-61CEAF916444}"/>
    <cellStyle name="Comma 3 7 5" xfId="6977" xr:uid="{5C947EE0-5A63-4BBD-8585-FD6B45ADAFB4}"/>
    <cellStyle name="Comma 3 7 5 2" xfId="16030" xr:uid="{0DA95FDE-C72B-4D08-A5A4-0D08FFA8E348}"/>
    <cellStyle name="Comma 3 7 5 2 2" xfId="34140" xr:uid="{D1C1FAB8-C467-47DD-B4EE-F1A730099117}"/>
    <cellStyle name="Comma 3 7 5 3" xfId="25087" xr:uid="{166048F4-C7E4-4F6A-A6B7-2B9F0007937C}"/>
    <cellStyle name="Comma 3 7 6" xfId="9998" xr:uid="{53D3E634-278E-4D00-9DAB-321DA9A128C9}"/>
    <cellStyle name="Comma 3 7 6 2" xfId="28108" xr:uid="{08B463EC-A299-4516-B532-16CC0BBC441A}"/>
    <cellStyle name="Comma 3 7 7" xfId="19055" xr:uid="{BFAAFDCC-B54B-4AF6-8AE8-89BAEB365BD5}"/>
    <cellStyle name="Comma 3 8" xfId="885" xr:uid="{10AF746C-569F-460F-AAB9-67A2758DEF91}"/>
    <cellStyle name="Comma 3 8 2" xfId="1889" xr:uid="{EB90EE92-B2AE-4D1D-A5CE-9F0FF840656A}"/>
    <cellStyle name="Comma 3 8 2 2" xfId="4968" xr:uid="{083A3FF2-E9DB-4BDC-A534-BCB3A34EFBDD}"/>
    <cellStyle name="Comma 3 8 2 2 2" xfId="14021" xr:uid="{F16C8E5D-29B9-4F39-A7FA-B50FEEA2CD81}"/>
    <cellStyle name="Comma 3 8 2 2 2 2" xfId="32131" xr:uid="{63C9F644-F420-4B97-9F2D-22D5EB00F0AF}"/>
    <cellStyle name="Comma 3 8 2 2 3" xfId="23078" xr:uid="{30BDC7AE-F21A-4BAF-83FB-53CC126F35CF}"/>
    <cellStyle name="Comma 3 8 2 3" xfId="7982" xr:uid="{A166CB0C-E51C-4534-AC2F-F41A9A16A082}"/>
    <cellStyle name="Comma 3 8 2 3 2" xfId="17035" xr:uid="{B11DA6CE-540C-4C4B-ACF8-1920D76898EA}"/>
    <cellStyle name="Comma 3 8 2 3 2 2" xfId="35145" xr:uid="{612F67C2-96CC-4D56-B1FB-9A4C0C0CC031}"/>
    <cellStyle name="Comma 3 8 2 3 3" xfId="26092" xr:uid="{EAE389DA-A2E1-4445-8AE6-EEBF5C1F2179}"/>
    <cellStyle name="Comma 3 8 2 4" xfId="11003" xr:uid="{320850D3-2B0E-4B3F-B51C-371E04F1DB31}"/>
    <cellStyle name="Comma 3 8 2 4 2" xfId="29113" xr:uid="{DB091206-E1D0-4B9F-A8F2-2E7B7BA01502}"/>
    <cellStyle name="Comma 3 8 2 5" xfId="20060" xr:uid="{76F64F2B-BAEC-4276-B40A-10E0F8BAA955}"/>
    <cellStyle name="Comma 3 8 3" xfId="2893" xr:uid="{39647FB4-A470-4277-AEC8-D95F4738FEF8}"/>
    <cellStyle name="Comma 3 8 3 2" xfId="5972" xr:uid="{8535D29A-1FE5-499D-88B9-E9E75F376DDE}"/>
    <cellStyle name="Comma 3 8 3 2 2" xfId="15025" xr:uid="{2A6B6BA2-CC9D-4BC8-8122-91E3B9B94EA2}"/>
    <cellStyle name="Comma 3 8 3 2 2 2" xfId="33135" xr:uid="{D26DEDEB-C10B-422E-8D50-7D5E89721E41}"/>
    <cellStyle name="Comma 3 8 3 2 3" xfId="24082" xr:uid="{4D052EDD-8252-4995-98E8-C26E2D6D65F6}"/>
    <cellStyle name="Comma 3 8 3 3" xfId="8986" xr:uid="{E1D27512-3ABE-4516-B0D4-0DB2A32CADBD}"/>
    <cellStyle name="Comma 3 8 3 3 2" xfId="18039" xr:uid="{7B973D00-8641-42B7-AE4C-AA77BD1DC9A9}"/>
    <cellStyle name="Comma 3 8 3 3 2 2" xfId="36149" xr:uid="{0FE9487B-7D64-483F-BEF5-3D3111A5BF66}"/>
    <cellStyle name="Comma 3 8 3 3 3" xfId="27096" xr:uid="{DE05F4FE-C363-4AF5-BC56-CAA0E99A1584}"/>
    <cellStyle name="Comma 3 8 3 4" xfId="12007" xr:uid="{A62339E4-1437-4776-93A8-E25BFF19918D}"/>
    <cellStyle name="Comma 3 8 3 4 2" xfId="30117" xr:uid="{FA8D263C-3B1F-434C-AEE2-FF415BB9848E}"/>
    <cellStyle name="Comma 3 8 3 5" xfId="21064" xr:uid="{509896D2-0067-480A-AAC6-E6832B989CD8}"/>
    <cellStyle name="Comma 3 8 4" xfId="3964" xr:uid="{BC1CA561-F640-4BEC-8B54-A6861A106736}"/>
    <cellStyle name="Comma 3 8 4 2" xfId="13017" xr:uid="{49B6434A-9C64-4EB1-B727-B97D4DE6055B}"/>
    <cellStyle name="Comma 3 8 4 2 2" xfId="31127" xr:uid="{5E3F5A6A-C6F1-4976-A61E-EBD49D33089C}"/>
    <cellStyle name="Comma 3 8 4 3" xfId="22074" xr:uid="{E081BC30-B962-436C-A923-358EECB5333A}"/>
    <cellStyle name="Comma 3 8 5" xfId="6978" xr:uid="{657EAD02-1F28-47FF-A3DD-D163D64C1882}"/>
    <cellStyle name="Comma 3 8 5 2" xfId="16031" xr:uid="{F8452336-C1FF-45E5-B095-22367885DFF8}"/>
    <cellStyle name="Comma 3 8 5 2 2" xfId="34141" xr:uid="{D8890165-E342-48EE-A75A-1EEE577E279D}"/>
    <cellStyle name="Comma 3 8 5 3" xfId="25088" xr:uid="{4883D3A3-5F98-4961-88D2-3D70FFB37852}"/>
    <cellStyle name="Comma 3 8 6" xfId="9999" xr:uid="{D23E59C5-9AB5-4575-BB80-85380E4C2D7C}"/>
    <cellStyle name="Comma 3 8 6 2" xfId="28109" xr:uid="{E9F2DB4E-A585-48A7-BED3-7F4FAD163B39}"/>
    <cellStyle name="Comma 3 8 7" xfId="19056" xr:uid="{1A175983-E6CF-4790-8B81-DD5BE5ED337A}"/>
    <cellStyle name="Comma 3 9" xfId="1255" xr:uid="{40EF9980-F760-4EAD-8A9F-A4897795A016}"/>
    <cellStyle name="Comma 3 9 2" xfId="4334" xr:uid="{D6C9038B-69AF-4A42-A8B1-5185135B7033}"/>
    <cellStyle name="Comma 3 9 2 2" xfId="13387" xr:uid="{578B60E6-B9FE-4A02-B758-B45388B9507F}"/>
    <cellStyle name="Comma 3 9 2 2 2" xfId="31497" xr:uid="{6C163572-2061-4AEC-A705-BAF293213511}"/>
    <cellStyle name="Comma 3 9 2 3" xfId="22444" xr:uid="{F3587703-0E9C-4480-9EAA-4A413DE42A8D}"/>
    <cellStyle name="Comma 3 9 3" xfId="7348" xr:uid="{C8EBAE53-6D96-43BF-83EE-C5570F51B1A8}"/>
    <cellStyle name="Comma 3 9 3 2" xfId="16401" xr:uid="{29855518-C8CF-4A8C-99F8-896C8A832DF3}"/>
    <cellStyle name="Comma 3 9 3 2 2" xfId="34511" xr:uid="{DFCB237E-E639-477B-8AF9-6081C67EBF9A}"/>
    <cellStyle name="Comma 3 9 3 3" xfId="25458" xr:uid="{180EF261-F611-4C2D-BA57-BDCE19C1C3A2}"/>
    <cellStyle name="Comma 3 9 4" xfId="10369" xr:uid="{0651AB94-C2C8-4A43-B3A8-1A51700993FE}"/>
    <cellStyle name="Comma 3 9 4 2" xfId="28479" xr:uid="{40DF7D53-6DD8-4793-BBAD-2694627A25B3}"/>
    <cellStyle name="Comma 3 9 5" xfId="19426" xr:uid="{E7E28C33-F883-4056-B897-4424EEF6147D}"/>
    <cellStyle name="Comma 30" xfId="380" xr:uid="{DC8DC357-287C-4E68-8D98-7B3B933D3C8D}"/>
    <cellStyle name="Comma 30 10" xfId="18567" xr:uid="{6BA4A659-AEAF-4BE6-80DC-B5FD2694A9A5}"/>
    <cellStyle name="Comma 30 2" xfId="567" xr:uid="{80442A59-FE73-41A3-A62B-E9E49F8B4505}"/>
    <cellStyle name="Comma 30 2 2" xfId="886" xr:uid="{20A3ECC3-FF1A-455C-8452-EAEF475814EC}"/>
    <cellStyle name="Comma 30 2 2 2" xfId="1890" xr:uid="{6E938635-4D4E-4A22-95B1-A7B20B68B6B9}"/>
    <cellStyle name="Comma 30 2 2 2 2" xfId="4969" xr:uid="{74BB5F1A-3157-4553-918B-79AB68F3C23E}"/>
    <cellStyle name="Comma 30 2 2 2 2 2" xfId="14022" xr:uid="{BD83DD7C-F657-431E-9732-929DAEF7E8F7}"/>
    <cellStyle name="Comma 30 2 2 2 2 2 2" xfId="32132" xr:uid="{416EB162-245F-4E2A-B276-20FF3169CAB6}"/>
    <cellStyle name="Comma 30 2 2 2 2 3" xfId="23079" xr:uid="{2BBFD9FE-969E-4724-B1B0-136D048F3FDD}"/>
    <cellStyle name="Comma 30 2 2 2 3" xfId="7983" xr:uid="{128AA383-86E7-49C1-9654-8FD30AF44A41}"/>
    <cellStyle name="Comma 30 2 2 2 3 2" xfId="17036" xr:uid="{BC8216BE-1920-43CA-A3E8-1DA8D80E308B}"/>
    <cellStyle name="Comma 30 2 2 2 3 2 2" xfId="35146" xr:uid="{C09AC007-8EB0-455C-80F4-F278A8D502B9}"/>
    <cellStyle name="Comma 30 2 2 2 3 3" xfId="26093" xr:uid="{9F53D84F-40AB-4EF6-8389-CEED3331174F}"/>
    <cellStyle name="Comma 30 2 2 2 4" xfId="11004" xr:uid="{11ABD99D-3088-4E36-A612-2CE9E93737AF}"/>
    <cellStyle name="Comma 30 2 2 2 4 2" xfId="29114" xr:uid="{BA3A74B6-1E3A-4D46-A6D4-7F2FDE7B5567}"/>
    <cellStyle name="Comma 30 2 2 2 5" xfId="20061" xr:uid="{7ACEFC4F-4BA7-4861-8790-30E670531363}"/>
    <cellStyle name="Comma 30 2 2 3" xfId="2894" xr:uid="{5512386F-F43A-47EB-9C76-908BA36E68A2}"/>
    <cellStyle name="Comma 30 2 2 3 2" xfId="5973" xr:uid="{865CFB4D-C1F3-472B-BC09-490BD10C66BF}"/>
    <cellStyle name="Comma 30 2 2 3 2 2" xfId="15026" xr:uid="{2F118E21-42B1-4613-8149-AA64881A033F}"/>
    <cellStyle name="Comma 30 2 2 3 2 2 2" xfId="33136" xr:uid="{C514259D-F5A2-4CBD-963D-1D1984057EC9}"/>
    <cellStyle name="Comma 30 2 2 3 2 3" xfId="24083" xr:uid="{9067FC76-187A-4C88-A7FF-76377D5BEBBA}"/>
    <cellStyle name="Comma 30 2 2 3 3" xfId="8987" xr:uid="{4E853CCD-7ED4-42D8-8795-54FA9D874EE2}"/>
    <cellStyle name="Comma 30 2 2 3 3 2" xfId="18040" xr:uid="{7CFE15B8-79DD-4F30-82A6-19CE4E265044}"/>
    <cellStyle name="Comma 30 2 2 3 3 2 2" xfId="36150" xr:uid="{42BC2A7E-E393-48AC-84AE-7D32F33377B0}"/>
    <cellStyle name="Comma 30 2 2 3 3 3" xfId="27097" xr:uid="{C6CE9372-9156-4C13-9886-D57B283B52F9}"/>
    <cellStyle name="Comma 30 2 2 3 4" xfId="12008" xr:uid="{584B05D4-52D6-4302-A612-C64CE9EE8F34}"/>
    <cellStyle name="Comma 30 2 2 3 4 2" xfId="30118" xr:uid="{485AFFCC-6ABC-4140-8F57-CC0A48940CEF}"/>
    <cellStyle name="Comma 30 2 2 3 5" xfId="21065" xr:uid="{0A1A4CC7-AE60-47D4-B57B-324CA4EA1F1C}"/>
    <cellStyle name="Comma 30 2 2 4" xfId="3965" xr:uid="{6E21B65D-9862-4046-A8B7-BB346BF95244}"/>
    <cellStyle name="Comma 30 2 2 4 2" xfId="13018" xr:uid="{0ADC0828-002C-432A-B5C2-C2CB9A25079C}"/>
    <cellStyle name="Comma 30 2 2 4 2 2" xfId="31128" xr:uid="{9CBA10ED-ADF7-4188-8294-6FE16D80D45C}"/>
    <cellStyle name="Comma 30 2 2 4 3" xfId="22075" xr:uid="{AD0F8053-8632-4DD3-8A04-C6597A2B8CA4}"/>
    <cellStyle name="Comma 30 2 2 5" xfId="6979" xr:uid="{121C5D8A-633D-44BA-BF8B-C1F7055AB54A}"/>
    <cellStyle name="Comma 30 2 2 5 2" xfId="16032" xr:uid="{F91A4C32-D07B-4EB9-AEBF-1A1D7DF7248A}"/>
    <cellStyle name="Comma 30 2 2 5 2 2" xfId="34142" xr:uid="{9C77D83E-117D-4EB1-8986-CB7AD4ED4AF2}"/>
    <cellStyle name="Comma 30 2 2 5 3" xfId="25089" xr:uid="{6EBA9B3E-319C-4967-B63E-9C61D0C13FFD}"/>
    <cellStyle name="Comma 30 2 2 6" xfId="10000" xr:uid="{90F218AF-7A79-42DD-AF21-8460C8B1580B}"/>
    <cellStyle name="Comma 30 2 2 6 2" xfId="28110" xr:uid="{9E8853E7-F4B5-41C4-864F-4D6CDF56DA56}"/>
    <cellStyle name="Comma 30 2 2 7" xfId="19057" xr:uid="{2DB5C9FB-2CC3-4F07-99B1-B3B4B92BD6FB}"/>
    <cellStyle name="Comma 30 2 3" xfId="887" xr:uid="{1A72406E-C7A8-4DFE-A10F-971B76FB2616}"/>
    <cellStyle name="Comma 30 2 3 2" xfId="1891" xr:uid="{46DC98B8-8423-4DBE-9D3E-50E1C4764A20}"/>
    <cellStyle name="Comma 30 2 3 2 2" xfId="4970" xr:uid="{B91665AA-3944-4590-B502-8DB2FA11904F}"/>
    <cellStyle name="Comma 30 2 3 2 2 2" xfId="14023" xr:uid="{4F67D874-A380-432B-B59F-48820C66348A}"/>
    <cellStyle name="Comma 30 2 3 2 2 2 2" xfId="32133" xr:uid="{A8048589-1055-4B1C-A8C3-2DEAAA54DC35}"/>
    <cellStyle name="Comma 30 2 3 2 2 3" xfId="23080" xr:uid="{332F20F6-1272-4751-B6FC-8BE32DD35E39}"/>
    <cellStyle name="Comma 30 2 3 2 3" xfId="7984" xr:uid="{919268CB-DB4C-4F3D-8FCA-22AF41DD59CA}"/>
    <cellStyle name="Comma 30 2 3 2 3 2" xfId="17037" xr:uid="{D9F8E09F-DBEF-43E3-A14D-BFD80A9275A2}"/>
    <cellStyle name="Comma 30 2 3 2 3 2 2" xfId="35147" xr:uid="{A714924B-DC79-47E5-B2DE-ECAAA85DDD73}"/>
    <cellStyle name="Comma 30 2 3 2 3 3" xfId="26094" xr:uid="{3A6F86FB-18D3-41B4-AC3B-129152FF7C0D}"/>
    <cellStyle name="Comma 30 2 3 2 4" xfId="11005" xr:uid="{2FDF0460-46EB-47DE-B3D2-C2D83C00C71D}"/>
    <cellStyle name="Comma 30 2 3 2 4 2" xfId="29115" xr:uid="{5EAD1319-0EAB-4A2F-89A5-F302FDE613C7}"/>
    <cellStyle name="Comma 30 2 3 2 5" xfId="20062" xr:uid="{A5C1F178-44B0-40D4-8977-D1DA19308694}"/>
    <cellStyle name="Comma 30 2 3 3" xfId="2895" xr:uid="{BFE309B6-2F44-4542-8F60-49B4EE03E05C}"/>
    <cellStyle name="Comma 30 2 3 3 2" xfId="5974" xr:uid="{CCA91B57-F90E-4D32-8186-C1ACEDE31977}"/>
    <cellStyle name="Comma 30 2 3 3 2 2" xfId="15027" xr:uid="{55879DC5-7EA0-469E-A5BE-73A659D4EC1C}"/>
    <cellStyle name="Comma 30 2 3 3 2 2 2" xfId="33137" xr:uid="{6ED3375E-CECC-41C1-B55D-1E00DECAE746}"/>
    <cellStyle name="Comma 30 2 3 3 2 3" xfId="24084" xr:uid="{B048A242-6775-47CB-B298-4120D05D9C68}"/>
    <cellStyle name="Comma 30 2 3 3 3" xfId="8988" xr:uid="{D782FE29-5B8A-4945-A52F-C3F53ED112D0}"/>
    <cellStyle name="Comma 30 2 3 3 3 2" xfId="18041" xr:uid="{069290A1-7F5B-4032-A083-892EAFE05572}"/>
    <cellStyle name="Comma 30 2 3 3 3 2 2" xfId="36151" xr:uid="{4153AC4E-5243-4160-8D02-9462A20D4A66}"/>
    <cellStyle name="Comma 30 2 3 3 3 3" xfId="27098" xr:uid="{8718B33B-8C83-4935-8A8F-F68AD2842399}"/>
    <cellStyle name="Comma 30 2 3 3 4" xfId="12009" xr:uid="{4E02A335-4EC6-4F73-BB92-0B4257DCF85C}"/>
    <cellStyle name="Comma 30 2 3 3 4 2" xfId="30119" xr:uid="{E3782C29-E684-44C4-BD9F-1AAA0A96393A}"/>
    <cellStyle name="Comma 30 2 3 3 5" xfId="21066" xr:uid="{52E3C501-1DD4-4C77-AD18-3EE68AC1228A}"/>
    <cellStyle name="Comma 30 2 3 4" xfId="3966" xr:uid="{A5F9395E-26CC-4741-AB0E-FD89C09CD7C2}"/>
    <cellStyle name="Comma 30 2 3 4 2" xfId="13019" xr:uid="{07F25E42-610A-4C13-B542-A3AA3A174022}"/>
    <cellStyle name="Comma 30 2 3 4 2 2" xfId="31129" xr:uid="{E5FAED07-9688-4842-9772-7BA9BEC0A029}"/>
    <cellStyle name="Comma 30 2 3 4 3" xfId="22076" xr:uid="{730C7406-4881-4B97-A70B-11D4056CDD56}"/>
    <cellStyle name="Comma 30 2 3 5" xfId="6980" xr:uid="{B6191838-8E9A-42FA-8BF3-0C3AAC7FCF23}"/>
    <cellStyle name="Comma 30 2 3 5 2" xfId="16033" xr:uid="{A2F27736-3B1D-4800-9500-02E83BCCA045}"/>
    <cellStyle name="Comma 30 2 3 5 2 2" xfId="34143" xr:uid="{E275A567-3473-4A36-9E2A-8E61724A81BB}"/>
    <cellStyle name="Comma 30 2 3 5 3" xfId="25090" xr:uid="{D4817677-78F6-4D34-88E6-B3EA97D16B7C}"/>
    <cellStyle name="Comma 30 2 3 6" xfId="10001" xr:uid="{A832D20F-05D3-407F-8CC9-873DBF745B41}"/>
    <cellStyle name="Comma 30 2 3 6 2" xfId="28111" xr:uid="{1BA8AA98-A47B-406F-944B-F246AE425172}"/>
    <cellStyle name="Comma 30 2 3 7" xfId="19058" xr:uid="{01B673EC-1E71-4045-B56B-9D4EF4B1921F}"/>
    <cellStyle name="Comma 30 2 4" xfId="1573" xr:uid="{8E0BD53B-8311-4CD6-86BD-5BFABF01365D}"/>
    <cellStyle name="Comma 30 2 4 2" xfId="4652" xr:uid="{0E44BAF7-C510-4028-AF6A-7295B27BB8EC}"/>
    <cellStyle name="Comma 30 2 4 2 2" xfId="13705" xr:uid="{B0700BA3-7CCE-4939-9EE8-AF1D116EC40E}"/>
    <cellStyle name="Comma 30 2 4 2 2 2" xfId="31815" xr:uid="{BBF6890C-3661-4D11-AF28-5FAB80AB4E3E}"/>
    <cellStyle name="Comma 30 2 4 2 3" xfId="22762" xr:uid="{2B2E5109-F274-4169-B628-16271D2F8105}"/>
    <cellStyle name="Comma 30 2 4 3" xfId="7666" xr:uid="{89481D5E-A24D-4777-B465-46DDF8ADCA3C}"/>
    <cellStyle name="Comma 30 2 4 3 2" xfId="16719" xr:uid="{B73C707F-3317-4168-A266-D3C2B05CC3FF}"/>
    <cellStyle name="Comma 30 2 4 3 2 2" xfId="34829" xr:uid="{446CCF0B-CB20-40DF-8675-97F0BDCF3438}"/>
    <cellStyle name="Comma 30 2 4 3 3" xfId="25776" xr:uid="{90B74EAD-55FA-4927-A0A0-3BB5A3017A24}"/>
    <cellStyle name="Comma 30 2 4 4" xfId="10687" xr:uid="{F9248BB0-480B-4432-BD93-3344B67EA774}"/>
    <cellStyle name="Comma 30 2 4 4 2" xfId="28797" xr:uid="{938AE2CA-7D82-4C02-AF89-6A07D888B723}"/>
    <cellStyle name="Comma 30 2 4 5" xfId="19744" xr:uid="{A87D2E39-624B-4F87-BC25-46F9959F8FA6}"/>
    <cellStyle name="Comma 30 2 5" xfId="2577" xr:uid="{D297583F-1958-4037-9A06-12CB7F4D99F2}"/>
    <cellStyle name="Comma 30 2 5 2" xfId="5656" xr:uid="{87B3761A-B020-493C-BE59-7A2CD0B3AFC5}"/>
    <cellStyle name="Comma 30 2 5 2 2" xfId="14709" xr:uid="{097B92F5-3D67-4DE7-86F1-BD2289A9A887}"/>
    <cellStyle name="Comma 30 2 5 2 2 2" xfId="32819" xr:uid="{CDEFC7D6-A833-40AA-B97B-CA473CD285C5}"/>
    <cellStyle name="Comma 30 2 5 2 3" xfId="23766" xr:uid="{65D27997-405E-4390-8F8E-76C1A8A08982}"/>
    <cellStyle name="Comma 30 2 5 3" xfId="8670" xr:uid="{17E333DA-5249-4076-B053-B8DC3FF7B9A1}"/>
    <cellStyle name="Comma 30 2 5 3 2" xfId="17723" xr:uid="{E5A786C2-28FF-4EA6-9A89-DCB4EBEED51E}"/>
    <cellStyle name="Comma 30 2 5 3 2 2" xfId="35833" xr:uid="{11E8FF9B-29DD-4DF4-AC96-FA20B202D364}"/>
    <cellStyle name="Comma 30 2 5 3 3" xfId="26780" xr:uid="{86FC5086-D4C2-4BB5-A84D-BD41D74F3A5E}"/>
    <cellStyle name="Comma 30 2 5 4" xfId="11691" xr:uid="{095728A6-1218-4D13-9EC3-FC09416EC15A}"/>
    <cellStyle name="Comma 30 2 5 4 2" xfId="29801" xr:uid="{5D99B931-A6C2-40F5-AE43-4D0555C10130}"/>
    <cellStyle name="Comma 30 2 5 5" xfId="20748" xr:uid="{83FF8120-A322-45B6-9E11-1594D09D522D}"/>
    <cellStyle name="Comma 30 2 6" xfId="3648" xr:uid="{19C46FA5-BAA6-4890-AE81-EFCCDBC9D4B4}"/>
    <cellStyle name="Comma 30 2 6 2" xfId="12701" xr:uid="{DD8D7861-5BD7-4E67-8F7A-1BFA4C0B4BEB}"/>
    <cellStyle name="Comma 30 2 6 2 2" xfId="30811" xr:uid="{BD1D6583-1C77-4291-97C3-210D899E841A}"/>
    <cellStyle name="Comma 30 2 6 3" xfId="21758" xr:uid="{5FEC149A-E134-455A-B257-3BC60C9F5CC3}"/>
    <cellStyle name="Comma 30 2 7" xfId="6662" xr:uid="{2E06FBE7-D626-4657-AE0C-A3866807417E}"/>
    <cellStyle name="Comma 30 2 7 2" xfId="15715" xr:uid="{B5CAEC33-81D6-4E0E-A378-B1B3FB2D45DC}"/>
    <cellStyle name="Comma 30 2 7 2 2" xfId="33825" xr:uid="{B0F0BE71-95C9-42E6-BBB8-24491A2FD8D9}"/>
    <cellStyle name="Comma 30 2 7 3" xfId="24772" xr:uid="{076A81DC-596F-4EBC-AA40-CEE12909E26C}"/>
    <cellStyle name="Comma 30 2 8" xfId="9682" xr:uid="{6DE90B08-9B16-4D54-B5B8-31B1DCDCDEF7}"/>
    <cellStyle name="Comma 30 2 8 2" xfId="27792" xr:uid="{85FE061B-FDD4-4DC2-AFF3-72C7C822C455}"/>
    <cellStyle name="Comma 30 2 9" xfId="18739" xr:uid="{7774911C-255E-49F9-9D38-4A2A6D912F9A}"/>
    <cellStyle name="Comma 30 3" xfId="888" xr:uid="{A867702E-0683-4E69-A433-E8190AF1AA9D}"/>
    <cellStyle name="Comma 30 3 2" xfId="1892" xr:uid="{995D97C0-BD88-4BB6-B776-9BEAA68417C1}"/>
    <cellStyle name="Comma 30 3 2 2" xfId="4971" xr:uid="{5B689DAF-E8C9-4ADE-AF2B-B4F54865987D}"/>
    <cellStyle name="Comma 30 3 2 2 2" xfId="14024" xr:uid="{D2CC7937-DE33-4F14-9B8F-2673F3480D45}"/>
    <cellStyle name="Comma 30 3 2 2 2 2" xfId="32134" xr:uid="{9D8154D1-F6F6-4CC9-A438-F923F38C4E23}"/>
    <cellStyle name="Comma 30 3 2 2 3" xfId="23081" xr:uid="{3A94680E-95BF-4393-84E9-AF8FF4E0FBE0}"/>
    <cellStyle name="Comma 30 3 2 3" xfId="7985" xr:uid="{F439747E-35FB-4EC3-B5D8-506A5E00D8B3}"/>
    <cellStyle name="Comma 30 3 2 3 2" xfId="17038" xr:uid="{341C2E35-D549-4FE8-ADCF-873F8040B7EA}"/>
    <cellStyle name="Comma 30 3 2 3 2 2" xfId="35148" xr:uid="{C953AF62-B436-4AC3-A73E-EF5F6EB5AD6E}"/>
    <cellStyle name="Comma 30 3 2 3 3" xfId="26095" xr:uid="{7DD266DE-E758-475E-9CD0-1B42BBDE17F5}"/>
    <cellStyle name="Comma 30 3 2 4" xfId="11006" xr:uid="{CB8D551D-BE51-48EB-8973-8A4D9ADCE115}"/>
    <cellStyle name="Comma 30 3 2 4 2" xfId="29116" xr:uid="{701158FF-13F7-49B5-8CD7-172452C8DC4D}"/>
    <cellStyle name="Comma 30 3 2 5" xfId="20063" xr:uid="{214E0712-894B-473A-B5C0-04935F66EE93}"/>
    <cellStyle name="Comma 30 3 3" xfId="2896" xr:uid="{CD3B9CA4-8C5F-4B83-B8E0-9CCC0A6B9350}"/>
    <cellStyle name="Comma 30 3 3 2" xfId="5975" xr:uid="{C7CC5235-987B-4651-9F4C-5F126237F066}"/>
    <cellStyle name="Comma 30 3 3 2 2" xfId="15028" xr:uid="{295A352D-7846-434C-BA9F-6159A4ECD82F}"/>
    <cellStyle name="Comma 30 3 3 2 2 2" xfId="33138" xr:uid="{EE090E5F-441C-4747-B5DC-EAFB8BEDDE12}"/>
    <cellStyle name="Comma 30 3 3 2 3" xfId="24085" xr:uid="{F993E3E8-4CDF-49DD-88E3-8840B8BDBCFD}"/>
    <cellStyle name="Comma 30 3 3 3" xfId="8989" xr:uid="{A1987597-4E39-43E4-BA21-08E17DEF98D7}"/>
    <cellStyle name="Comma 30 3 3 3 2" xfId="18042" xr:uid="{34DFF600-1AB9-4E33-8AF7-604B6804154B}"/>
    <cellStyle name="Comma 30 3 3 3 2 2" xfId="36152" xr:uid="{86EB6D21-18A3-42DB-A2E5-7C6307B195D1}"/>
    <cellStyle name="Comma 30 3 3 3 3" xfId="27099" xr:uid="{176A2447-4DE7-4273-B3A6-CEE8FDCA4643}"/>
    <cellStyle name="Comma 30 3 3 4" xfId="12010" xr:uid="{0762763F-1CD4-4AC9-82CA-9C24FFB13670}"/>
    <cellStyle name="Comma 30 3 3 4 2" xfId="30120" xr:uid="{B2450AA3-B0F7-48A0-B54D-BEEFD8924D2E}"/>
    <cellStyle name="Comma 30 3 3 5" xfId="21067" xr:uid="{7DF52D2D-C24B-4D94-86CA-6A8E2E1656D9}"/>
    <cellStyle name="Comma 30 3 4" xfId="3967" xr:uid="{51781DD4-F382-48B2-9BBF-4CD277B95D1B}"/>
    <cellStyle name="Comma 30 3 4 2" xfId="13020" xr:uid="{FDE9FDA0-3DB1-442E-BEB8-80CF5AC1DC53}"/>
    <cellStyle name="Comma 30 3 4 2 2" xfId="31130" xr:uid="{C6BF3D24-E69F-4820-9D72-88A87E5D359F}"/>
    <cellStyle name="Comma 30 3 4 3" xfId="22077" xr:uid="{C20F97C8-8C65-4E42-93CC-C34BA046FFFB}"/>
    <cellStyle name="Comma 30 3 5" xfId="6981" xr:uid="{B5311AD6-B8F1-4600-ACA3-F723C5310BBC}"/>
    <cellStyle name="Comma 30 3 5 2" xfId="16034" xr:uid="{6E896457-A20F-4C86-9338-A923343734E6}"/>
    <cellStyle name="Comma 30 3 5 2 2" xfId="34144" xr:uid="{72276D79-2CE7-42FA-A8FE-94F2AAD62AE6}"/>
    <cellStyle name="Comma 30 3 5 3" xfId="25091" xr:uid="{89C17D4D-9B46-4AB9-840D-C84E10C226F6}"/>
    <cellStyle name="Comma 30 3 6" xfId="10002" xr:uid="{1520B1ED-1C0F-48B2-B6D8-A54E3CEAB331}"/>
    <cellStyle name="Comma 30 3 6 2" xfId="28112" xr:uid="{B1CF28E8-0D31-4BA6-A8B9-0547D832FC85}"/>
    <cellStyle name="Comma 30 3 7" xfId="19059" xr:uid="{DD70167F-C069-47C8-BDD4-E76360358D29}"/>
    <cellStyle name="Comma 30 4" xfId="889" xr:uid="{E91648F5-82B0-4794-BF8E-C9409BF59AA6}"/>
    <cellStyle name="Comma 30 4 2" xfId="1893" xr:uid="{B09E381D-8D1A-4847-BE8E-C629EF634792}"/>
    <cellStyle name="Comma 30 4 2 2" xfId="4972" xr:uid="{64D860EB-2EC5-451C-8F45-AEB10AFD176C}"/>
    <cellStyle name="Comma 30 4 2 2 2" xfId="14025" xr:uid="{094D892E-8B7D-4725-84F4-A2C91B892A09}"/>
    <cellStyle name="Comma 30 4 2 2 2 2" xfId="32135" xr:uid="{AB8475C8-BFFD-47B3-A887-3987B2E7967B}"/>
    <cellStyle name="Comma 30 4 2 2 3" xfId="23082" xr:uid="{6C66DF55-B4A7-48CB-A8F9-39CA65173373}"/>
    <cellStyle name="Comma 30 4 2 3" xfId="7986" xr:uid="{F49725B2-5A34-4E74-8654-FCC7E706D488}"/>
    <cellStyle name="Comma 30 4 2 3 2" xfId="17039" xr:uid="{274797E5-58B0-4B81-A146-9877B60BFC60}"/>
    <cellStyle name="Comma 30 4 2 3 2 2" xfId="35149" xr:uid="{1D77179C-0B3B-41FC-89CF-E402A2DFDE1E}"/>
    <cellStyle name="Comma 30 4 2 3 3" xfId="26096" xr:uid="{3BB1C32F-97B8-44CF-9365-32A69087305F}"/>
    <cellStyle name="Comma 30 4 2 4" xfId="11007" xr:uid="{40423770-6D6B-48D8-B11D-E6E08173D602}"/>
    <cellStyle name="Comma 30 4 2 4 2" xfId="29117" xr:uid="{AB50D22D-CF17-4C16-BA36-710E4E83595C}"/>
    <cellStyle name="Comma 30 4 2 5" xfId="20064" xr:uid="{FB10379D-B246-432B-8846-07B41E7C176C}"/>
    <cellStyle name="Comma 30 4 3" xfId="2897" xr:uid="{0D538443-A64B-4126-A5C4-B02789554F20}"/>
    <cellStyle name="Comma 30 4 3 2" xfId="5976" xr:uid="{D48C797F-AA18-44B2-B545-C5C67F49ED39}"/>
    <cellStyle name="Comma 30 4 3 2 2" xfId="15029" xr:uid="{F1668F18-4097-400E-BEDC-CBD7414F7001}"/>
    <cellStyle name="Comma 30 4 3 2 2 2" xfId="33139" xr:uid="{E03CB758-B18A-457E-B2B6-FAB949F02E60}"/>
    <cellStyle name="Comma 30 4 3 2 3" xfId="24086" xr:uid="{523647A2-95F0-4FD3-81BA-5D62CA39C0FA}"/>
    <cellStyle name="Comma 30 4 3 3" xfId="8990" xr:uid="{AB60D69D-07D2-4078-AA6F-D2A4CCAC73B3}"/>
    <cellStyle name="Comma 30 4 3 3 2" xfId="18043" xr:uid="{FC420C26-C07C-433B-9DCF-064D3120DACA}"/>
    <cellStyle name="Comma 30 4 3 3 2 2" xfId="36153" xr:uid="{B0B506DE-45F8-49C5-86CB-9036E5DD7841}"/>
    <cellStyle name="Comma 30 4 3 3 3" xfId="27100" xr:uid="{C47881C4-93E8-4CEF-9370-6A1FD306468C}"/>
    <cellStyle name="Comma 30 4 3 4" xfId="12011" xr:uid="{9072AE8C-A294-4B70-9DD4-FD459D5101FB}"/>
    <cellStyle name="Comma 30 4 3 4 2" xfId="30121" xr:uid="{E43CDE5C-46CF-45DD-8717-2CC84FC8584A}"/>
    <cellStyle name="Comma 30 4 3 5" xfId="21068" xr:uid="{847BB4B9-615E-4B33-A2B9-937A0565E706}"/>
    <cellStyle name="Comma 30 4 4" xfId="3968" xr:uid="{0DF8114E-E175-4C96-BF5E-4D40B0457679}"/>
    <cellStyle name="Comma 30 4 4 2" xfId="13021" xr:uid="{4ECF27C0-2F25-4087-BB90-9537FEF85E7B}"/>
    <cellStyle name="Comma 30 4 4 2 2" xfId="31131" xr:uid="{512F3A29-EBDF-4A35-A8E8-0885E1E3D2C1}"/>
    <cellStyle name="Comma 30 4 4 3" xfId="22078" xr:uid="{95CE22A0-BBCC-492E-B305-88417676AF18}"/>
    <cellStyle name="Comma 30 4 5" xfId="6982" xr:uid="{0E4C9A2E-844E-4F62-ACC1-BA0DECFE42A4}"/>
    <cellStyle name="Comma 30 4 5 2" xfId="16035" xr:uid="{D3876BA3-0A37-433C-80AF-32CE45BB293A}"/>
    <cellStyle name="Comma 30 4 5 2 2" xfId="34145" xr:uid="{7DD8DC72-874F-44AA-A48F-8CD9D2D30E61}"/>
    <cellStyle name="Comma 30 4 5 3" xfId="25092" xr:uid="{8FBCA7EA-C03D-46C8-B8CB-CAF263A76D89}"/>
    <cellStyle name="Comma 30 4 6" xfId="10003" xr:uid="{6EDBC5F1-80F4-4C47-936E-E4FBA1DE57D3}"/>
    <cellStyle name="Comma 30 4 6 2" xfId="28113" xr:uid="{CB1DCF02-E6BB-46EE-81F3-8663C6936D2A}"/>
    <cellStyle name="Comma 30 4 7" xfId="19060" xr:uid="{47611121-53C3-4107-8FAA-346B04395E2E}"/>
    <cellStyle name="Comma 30 5" xfId="1402" xr:uid="{9FA3D485-A86F-4911-9F97-E33782933CD4}"/>
    <cellStyle name="Comma 30 5 2" xfId="4481" xr:uid="{1B96C9DD-A547-43FA-8AB9-FFBE146ADABA}"/>
    <cellStyle name="Comma 30 5 2 2" xfId="13534" xr:uid="{10E09AA5-A72A-4410-82C8-BBE40852ECE9}"/>
    <cellStyle name="Comma 30 5 2 2 2" xfId="31644" xr:uid="{8BFB0000-5115-49AA-A0E8-64D4C812094A}"/>
    <cellStyle name="Comma 30 5 2 3" xfId="22591" xr:uid="{4E635193-AFAC-473C-B444-A43E573F57A8}"/>
    <cellStyle name="Comma 30 5 3" xfId="7495" xr:uid="{409E9D1F-7859-4BA4-8624-467E0331A250}"/>
    <cellStyle name="Comma 30 5 3 2" xfId="16548" xr:uid="{E8D1ECF5-E85F-40A5-9749-476E1123A15E}"/>
    <cellStyle name="Comma 30 5 3 2 2" xfId="34658" xr:uid="{38F2B05B-E75A-4ADA-AAD6-D5A3F52389C7}"/>
    <cellStyle name="Comma 30 5 3 3" xfId="25605" xr:uid="{1472692E-06A0-4B9C-9849-F42D3796C54C}"/>
    <cellStyle name="Comma 30 5 4" xfId="10516" xr:uid="{1C3E6285-D948-44FA-A58B-FC008470126A}"/>
    <cellStyle name="Comma 30 5 4 2" xfId="28626" xr:uid="{F1DC26F9-D711-4832-BD4F-F0B38415B32F}"/>
    <cellStyle name="Comma 30 5 5" xfId="19573" xr:uid="{0EB055DF-6B40-4E4B-A9DB-0380AECB0E7C}"/>
    <cellStyle name="Comma 30 6" xfId="2406" xr:uid="{74336C1F-F929-4957-8244-D44745F7007F}"/>
    <cellStyle name="Comma 30 6 2" xfId="5485" xr:uid="{3747AD5B-FBCB-422E-B378-0885E7829DC7}"/>
    <cellStyle name="Comma 30 6 2 2" xfId="14538" xr:uid="{179FB7BC-01C9-4FFF-9ED5-4F6802C6BC01}"/>
    <cellStyle name="Comma 30 6 2 2 2" xfId="32648" xr:uid="{31B048EB-1FC7-4DF3-9580-9F8060B9156C}"/>
    <cellStyle name="Comma 30 6 2 3" xfId="23595" xr:uid="{F88C9B5E-353A-4FB4-A2E5-DCAC120DFF6C}"/>
    <cellStyle name="Comma 30 6 3" xfId="8499" xr:uid="{BF200C9A-388A-49B6-AC52-E632CE9593E3}"/>
    <cellStyle name="Comma 30 6 3 2" xfId="17552" xr:uid="{A46958EF-7D16-4F2B-A6AD-B50CB5EE983C}"/>
    <cellStyle name="Comma 30 6 3 2 2" xfId="35662" xr:uid="{6FC338FE-CCCA-408A-9A74-DCD875CFA6D9}"/>
    <cellStyle name="Comma 30 6 3 3" xfId="26609" xr:uid="{9388CF9F-A411-4408-A2BC-7926DE645B47}"/>
    <cellStyle name="Comma 30 6 4" xfId="11520" xr:uid="{7E372C88-F21B-49AC-9C1A-9890DA050CB2}"/>
    <cellStyle name="Comma 30 6 4 2" xfId="29630" xr:uid="{A84DC67E-525D-4090-8708-DF0CE8D90D67}"/>
    <cellStyle name="Comma 30 6 5" xfId="20577" xr:uid="{43662829-1391-4546-8A2B-BE944555F377}"/>
    <cellStyle name="Comma 30 7" xfId="3476" xr:uid="{1D0F9AAE-92AA-4F38-B5C1-C751F9FF854E}"/>
    <cellStyle name="Comma 30 7 2" xfId="12529" xr:uid="{4E3F6221-F246-4246-9DFF-293E0CB14EAF}"/>
    <cellStyle name="Comma 30 7 2 2" xfId="30639" xr:uid="{85A6A6A8-2591-4CFB-84A4-DECDCD5B56F6}"/>
    <cellStyle name="Comma 30 7 3" xfId="21586" xr:uid="{94B6E19A-197E-40E2-9B3E-229F49E2BBE1}"/>
    <cellStyle name="Comma 30 8" xfId="6490" xr:uid="{093A68BF-F285-42DC-B57E-FF359A875F3B}"/>
    <cellStyle name="Comma 30 8 2" xfId="15543" xr:uid="{64EA77DF-8745-462A-BA99-03621501051D}"/>
    <cellStyle name="Comma 30 8 2 2" xfId="33653" xr:uid="{5911E4A2-2B19-477B-A0ED-78A7E4828206}"/>
    <cellStyle name="Comma 30 8 3" xfId="24600" xr:uid="{DD1D6A75-FEAE-475C-8F4D-4BAF29358C84}"/>
    <cellStyle name="Comma 30 9" xfId="9510" xr:uid="{8903A7C5-B5DC-43D7-8B99-FD8426283FD8}"/>
    <cellStyle name="Comma 30 9 2" xfId="27620" xr:uid="{3D80FCB7-786C-4CD1-9477-8CED123AE167}"/>
    <cellStyle name="Comma 31" xfId="381" xr:uid="{4CF8C60C-83DB-48BF-AE52-A90804689C61}"/>
    <cellStyle name="Comma 31 10" xfId="18568" xr:uid="{376401A6-811B-4D29-88F7-027182C360D4}"/>
    <cellStyle name="Comma 31 2" xfId="568" xr:uid="{3925223E-2883-48F1-B349-A7A77604D2C9}"/>
    <cellStyle name="Comma 31 2 2" xfId="890" xr:uid="{6A7F82BB-F1E3-4282-986E-30E971BAF8BD}"/>
    <cellStyle name="Comma 31 2 2 2" xfId="1894" xr:uid="{CB02B7A3-5418-4813-8AB5-56566F271EA8}"/>
    <cellStyle name="Comma 31 2 2 2 2" xfId="4973" xr:uid="{9E56D509-EE11-487D-9BA1-9951E73180BB}"/>
    <cellStyle name="Comma 31 2 2 2 2 2" xfId="14026" xr:uid="{166206AB-08F1-4CD1-A792-5522DC8B3938}"/>
    <cellStyle name="Comma 31 2 2 2 2 2 2" xfId="32136" xr:uid="{A8E3020D-2091-4D82-A72E-9F5E0749D445}"/>
    <cellStyle name="Comma 31 2 2 2 2 3" xfId="23083" xr:uid="{C91ACB46-E772-4873-930B-964E8CB1C644}"/>
    <cellStyle name="Comma 31 2 2 2 3" xfId="7987" xr:uid="{C423F98D-0B49-4F6F-A579-C8AE62F9773D}"/>
    <cellStyle name="Comma 31 2 2 2 3 2" xfId="17040" xr:uid="{8EBE77E0-C96F-45D9-8F5E-AF4501957621}"/>
    <cellStyle name="Comma 31 2 2 2 3 2 2" xfId="35150" xr:uid="{D1B0D704-0B39-4CCE-8D42-1ABCC0B71C19}"/>
    <cellStyle name="Comma 31 2 2 2 3 3" xfId="26097" xr:uid="{1BB91CB9-4339-4323-8E66-8B34ADCC2D13}"/>
    <cellStyle name="Comma 31 2 2 2 4" xfId="11008" xr:uid="{5B59CB36-1E06-46EA-AECC-577F7218B041}"/>
    <cellStyle name="Comma 31 2 2 2 4 2" xfId="29118" xr:uid="{50B4C9CB-7E49-4945-B699-DFE9433FD465}"/>
    <cellStyle name="Comma 31 2 2 2 5" xfId="20065" xr:uid="{DEF2BB2E-D32F-44C7-BE9E-44BE9A847253}"/>
    <cellStyle name="Comma 31 2 2 3" xfId="2898" xr:uid="{5CC80574-F116-4E59-826A-7218BEAA9665}"/>
    <cellStyle name="Comma 31 2 2 3 2" xfId="5977" xr:uid="{C45B9542-4DC3-4910-85BF-60895977F4B0}"/>
    <cellStyle name="Comma 31 2 2 3 2 2" xfId="15030" xr:uid="{D551D4DC-BA3E-4D3C-832F-83B451E1B150}"/>
    <cellStyle name="Comma 31 2 2 3 2 2 2" xfId="33140" xr:uid="{60E8DC05-28C5-4585-84DB-4851C63EE518}"/>
    <cellStyle name="Comma 31 2 2 3 2 3" xfId="24087" xr:uid="{67132B93-4F39-4187-BC9E-98BAC833C128}"/>
    <cellStyle name="Comma 31 2 2 3 3" xfId="8991" xr:uid="{18B4A20E-86AC-4F65-A459-CECBC81F6821}"/>
    <cellStyle name="Comma 31 2 2 3 3 2" xfId="18044" xr:uid="{9C460627-142C-4D5B-A5E8-E312AF5D69B7}"/>
    <cellStyle name="Comma 31 2 2 3 3 2 2" xfId="36154" xr:uid="{3A08AC1B-A455-419A-B0CF-5B16B04FE1CC}"/>
    <cellStyle name="Comma 31 2 2 3 3 3" xfId="27101" xr:uid="{4CA82360-5629-42FF-A8B5-653BEC7B0611}"/>
    <cellStyle name="Comma 31 2 2 3 4" xfId="12012" xr:uid="{47C5275B-FA04-465C-8933-2730804ED0A9}"/>
    <cellStyle name="Comma 31 2 2 3 4 2" xfId="30122" xr:uid="{43D9BE63-E09D-4380-B0CD-5127CF79B441}"/>
    <cellStyle name="Comma 31 2 2 3 5" xfId="21069" xr:uid="{81BA991F-4746-4A57-AA62-0EFE50ECC17B}"/>
    <cellStyle name="Comma 31 2 2 4" xfId="3969" xr:uid="{873A203E-69AB-4C04-A429-F3C959393640}"/>
    <cellStyle name="Comma 31 2 2 4 2" xfId="13022" xr:uid="{C0032538-44D3-4873-BA23-A5D8B36D7297}"/>
    <cellStyle name="Comma 31 2 2 4 2 2" xfId="31132" xr:uid="{1FE9C71A-97CE-4928-AD2D-128BC75BAF35}"/>
    <cellStyle name="Comma 31 2 2 4 3" xfId="22079" xr:uid="{8A0D4314-FAD4-48BB-AB2D-E5BD13BB3601}"/>
    <cellStyle name="Comma 31 2 2 5" xfId="6983" xr:uid="{37D33265-C4E0-43AF-9A76-2DEBBD7E2923}"/>
    <cellStyle name="Comma 31 2 2 5 2" xfId="16036" xr:uid="{E8FD7875-5974-4E86-B11D-9378BDAA4BA2}"/>
    <cellStyle name="Comma 31 2 2 5 2 2" xfId="34146" xr:uid="{3EBBD1BC-8076-4D18-98A6-8B697099DE04}"/>
    <cellStyle name="Comma 31 2 2 5 3" xfId="25093" xr:uid="{113E7991-A65B-43C0-862B-991D81645A0D}"/>
    <cellStyle name="Comma 31 2 2 6" xfId="10004" xr:uid="{C32DA297-E182-4557-9690-F189E9337688}"/>
    <cellStyle name="Comma 31 2 2 6 2" xfId="28114" xr:uid="{E98F8259-0416-4889-B483-544F35B3BAB6}"/>
    <cellStyle name="Comma 31 2 2 7" xfId="19061" xr:uid="{63EB1F07-03EF-4067-9EC4-593E62433A94}"/>
    <cellStyle name="Comma 31 2 3" xfId="891" xr:uid="{1C31ABE2-690C-4298-B005-56877CA12AEB}"/>
    <cellStyle name="Comma 31 2 3 2" xfId="1895" xr:uid="{44880E67-AA64-4492-B52D-2724AB6820D1}"/>
    <cellStyle name="Comma 31 2 3 2 2" xfId="4974" xr:uid="{BC090C11-6DAC-48F4-894C-56490EBAEAB1}"/>
    <cellStyle name="Comma 31 2 3 2 2 2" xfId="14027" xr:uid="{D590C6E1-A5A4-4D5C-A41C-0D0848F6A95A}"/>
    <cellStyle name="Comma 31 2 3 2 2 2 2" xfId="32137" xr:uid="{660B3DD8-234F-4BCD-B17C-3C97E1FFA669}"/>
    <cellStyle name="Comma 31 2 3 2 2 3" xfId="23084" xr:uid="{D8B07121-F87E-46EC-AC0D-117816B24E91}"/>
    <cellStyle name="Comma 31 2 3 2 3" xfId="7988" xr:uid="{C10C982E-68CF-4614-85A6-42C37E4B3D21}"/>
    <cellStyle name="Comma 31 2 3 2 3 2" xfId="17041" xr:uid="{7C2CE009-E86D-4D40-9C2C-4CC6B7068179}"/>
    <cellStyle name="Comma 31 2 3 2 3 2 2" xfId="35151" xr:uid="{E5ED58F9-B2B7-4123-9EF9-2444584661E8}"/>
    <cellStyle name="Comma 31 2 3 2 3 3" xfId="26098" xr:uid="{ECA3F02A-7726-4614-877A-B013E047EAB3}"/>
    <cellStyle name="Comma 31 2 3 2 4" xfId="11009" xr:uid="{B99A351B-77F8-4213-9324-FC8A2BF47E4A}"/>
    <cellStyle name="Comma 31 2 3 2 4 2" xfId="29119" xr:uid="{99E4D780-E22A-4C66-A057-C906B8D4E78C}"/>
    <cellStyle name="Comma 31 2 3 2 5" xfId="20066" xr:uid="{35920E5D-970B-4C04-A3A5-9A10DE34FDFC}"/>
    <cellStyle name="Comma 31 2 3 3" xfId="2899" xr:uid="{285CEAFE-9B0A-4CA3-B2AF-20CBE3E4D9C7}"/>
    <cellStyle name="Comma 31 2 3 3 2" xfId="5978" xr:uid="{330831BE-AEA0-43B3-9E17-1997268D968E}"/>
    <cellStyle name="Comma 31 2 3 3 2 2" xfId="15031" xr:uid="{CDE91D17-7989-45C7-996D-EEBF4FE1D156}"/>
    <cellStyle name="Comma 31 2 3 3 2 2 2" xfId="33141" xr:uid="{80EEA330-FBBC-42E1-B0E0-E1749E1611CF}"/>
    <cellStyle name="Comma 31 2 3 3 2 3" xfId="24088" xr:uid="{BD060DCE-A6B0-4A36-80E2-5990E005BD70}"/>
    <cellStyle name="Comma 31 2 3 3 3" xfId="8992" xr:uid="{76196325-692C-4121-AC02-C3D3B8B3A7CA}"/>
    <cellStyle name="Comma 31 2 3 3 3 2" xfId="18045" xr:uid="{BB1E96F4-E6DA-4F27-9900-DFDC3BFDBCE3}"/>
    <cellStyle name="Comma 31 2 3 3 3 2 2" xfId="36155" xr:uid="{21181ED9-2203-4206-89FD-FAD25CED33EB}"/>
    <cellStyle name="Comma 31 2 3 3 3 3" xfId="27102" xr:uid="{D8B454FD-9837-4484-A319-0A7BE549445B}"/>
    <cellStyle name="Comma 31 2 3 3 4" xfId="12013" xr:uid="{34214A2E-C726-4CC5-BC7D-79E35ADF565A}"/>
    <cellStyle name="Comma 31 2 3 3 4 2" xfId="30123" xr:uid="{79B48126-3E77-4655-8315-0E0961092296}"/>
    <cellStyle name="Comma 31 2 3 3 5" xfId="21070" xr:uid="{D328DC12-0887-4EDC-81DE-A8314F2A255E}"/>
    <cellStyle name="Comma 31 2 3 4" xfId="3970" xr:uid="{E2665801-B1D2-41C9-BD4C-1C18242FD280}"/>
    <cellStyle name="Comma 31 2 3 4 2" xfId="13023" xr:uid="{11297290-3D3A-4DCF-A2A8-531E31CD9D9C}"/>
    <cellStyle name="Comma 31 2 3 4 2 2" xfId="31133" xr:uid="{FBCFDD39-912A-4863-A8FF-E43BC3C9E6CE}"/>
    <cellStyle name="Comma 31 2 3 4 3" xfId="22080" xr:uid="{CE051EAA-C9F4-41C5-9A1A-B5F3067CD84B}"/>
    <cellStyle name="Comma 31 2 3 5" xfId="6984" xr:uid="{3645C990-F65E-4321-A8CF-50F55F579D3A}"/>
    <cellStyle name="Comma 31 2 3 5 2" xfId="16037" xr:uid="{084EBDF9-52CB-4A91-8EA1-B68F88E81908}"/>
    <cellStyle name="Comma 31 2 3 5 2 2" xfId="34147" xr:uid="{B50E8A0D-3403-4BBA-8A02-2C0F4F29DC35}"/>
    <cellStyle name="Comma 31 2 3 5 3" xfId="25094" xr:uid="{04EB69C2-97D8-47A4-A7E8-26FA21084621}"/>
    <cellStyle name="Comma 31 2 3 6" xfId="10005" xr:uid="{AC98ED4E-97FA-4C99-B77C-D12DDA3D5EA4}"/>
    <cellStyle name="Comma 31 2 3 6 2" xfId="28115" xr:uid="{C8869BD6-2565-449B-B43F-605A98C3B0D7}"/>
    <cellStyle name="Comma 31 2 3 7" xfId="19062" xr:uid="{04474B14-EBC2-4B0A-8B07-BCF1313D69E9}"/>
    <cellStyle name="Comma 31 2 4" xfId="1574" xr:uid="{4C42A495-8F32-4972-8663-B1A5DFBD0BCC}"/>
    <cellStyle name="Comma 31 2 4 2" xfId="4653" xr:uid="{1D1DC1F4-CA3B-41BA-A905-47AFB531727D}"/>
    <cellStyle name="Comma 31 2 4 2 2" xfId="13706" xr:uid="{4BC1842B-D157-4C9C-8E79-6A2FB63C51CC}"/>
    <cellStyle name="Comma 31 2 4 2 2 2" xfId="31816" xr:uid="{781AA8E2-0661-4CAD-B1A7-3B08F48D7216}"/>
    <cellStyle name="Comma 31 2 4 2 3" xfId="22763" xr:uid="{5446EE1E-F0D4-43B9-9E5A-26D95D0D2F6B}"/>
    <cellStyle name="Comma 31 2 4 3" xfId="7667" xr:uid="{BE92F66D-5281-487C-9E88-BB2D43DF3599}"/>
    <cellStyle name="Comma 31 2 4 3 2" xfId="16720" xr:uid="{9B23229B-C4D1-4303-9E9B-BB918A1C68F2}"/>
    <cellStyle name="Comma 31 2 4 3 2 2" xfId="34830" xr:uid="{E6B580AF-E127-4EDF-B158-AB9C7BF0FE43}"/>
    <cellStyle name="Comma 31 2 4 3 3" xfId="25777" xr:uid="{CBBB7658-E6B2-4731-8A86-DB88DFF91F7D}"/>
    <cellStyle name="Comma 31 2 4 4" xfId="10688" xr:uid="{D12EF64D-0447-40B3-858C-FE03F9BCFE8A}"/>
    <cellStyle name="Comma 31 2 4 4 2" xfId="28798" xr:uid="{D7C2E60F-324B-43E9-9197-E51FE78EA5B9}"/>
    <cellStyle name="Comma 31 2 4 5" xfId="19745" xr:uid="{13BCAD41-CE59-479C-B538-16B550252F3F}"/>
    <cellStyle name="Comma 31 2 5" xfId="2578" xr:uid="{CDC6D011-34C7-470B-8D3E-165785B65E3A}"/>
    <cellStyle name="Comma 31 2 5 2" xfId="5657" xr:uid="{9371E51A-0575-44BD-A773-EE9FC13CF3CB}"/>
    <cellStyle name="Comma 31 2 5 2 2" xfId="14710" xr:uid="{3FB3A23C-0141-4B9D-B650-08CA9C04D802}"/>
    <cellStyle name="Comma 31 2 5 2 2 2" xfId="32820" xr:uid="{4477F563-0C48-48AC-B149-284CD1DFA5D1}"/>
    <cellStyle name="Comma 31 2 5 2 3" xfId="23767" xr:uid="{6F0B5010-42B5-4030-A0FD-CB1DB8AD2853}"/>
    <cellStyle name="Comma 31 2 5 3" xfId="8671" xr:uid="{3F2F1ACC-27B0-46BC-9651-1EA390D42334}"/>
    <cellStyle name="Comma 31 2 5 3 2" xfId="17724" xr:uid="{2D327BF0-1274-432E-B779-B50E66521472}"/>
    <cellStyle name="Comma 31 2 5 3 2 2" xfId="35834" xr:uid="{3B30CA0E-F995-4F55-8F3C-3C6FB0F6447F}"/>
    <cellStyle name="Comma 31 2 5 3 3" xfId="26781" xr:uid="{20B7DC18-46A2-40BD-9F91-6EE73EAD672B}"/>
    <cellStyle name="Comma 31 2 5 4" xfId="11692" xr:uid="{21C14C03-FFD7-4C4D-92DF-618DCDAB320A}"/>
    <cellStyle name="Comma 31 2 5 4 2" xfId="29802" xr:uid="{902424B5-A2D7-492F-B191-CE05069EEDC4}"/>
    <cellStyle name="Comma 31 2 5 5" xfId="20749" xr:uid="{2866DC0A-D4F2-4990-B502-488F41249300}"/>
    <cellStyle name="Comma 31 2 6" xfId="3649" xr:uid="{4993D270-85AA-4963-BE54-D71E90F13932}"/>
    <cellStyle name="Comma 31 2 6 2" xfId="12702" xr:uid="{8E77C59D-E226-4BDC-B220-AF8FA33B590E}"/>
    <cellStyle name="Comma 31 2 6 2 2" xfId="30812" xr:uid="{81F408A1-00D7-4897-9FD6-AFE9BA36A884}"/>
    <cellStyle name="Comma 31 2 6 3" xfId="21759" xr:uid="{07DCC94A-742A-45AC-B7D9-D43D7F5C360C}"/>
    <cellStyle name="Comma 31 2 7" xfId="6663" xr:uid="{CDCFEFCA-E24F-4767-A71A-5FF07807D3E4}"/>
    <cellStyle name="Comma 31 2 7 2" xfId="15716" xr:uid="{FAE28731-5FB9-4F85-A6B2-D73A35568FEE}"/>
    <cellStyle name="Comma 31 2 7 2 2" xfId="33826" xr:uid="{CE384122-3C23-4F36-8BC8-02452C795974}"/>
    <cellStyle name="Comma 31 2 7 3" xfId="24773" xr:uid="{01F54916-3465-46F0-AACB-AAD043EF4457}"/>
    <cellStyle name="Comma 31 2 8" xfId="9683" xr:uid="{FE9A1660-9A45-4EAA-B95A-8C3D026482DE}"/>
    <cellStyle name="Comma 31 2 8 2" xfId="27793" xr:uid="{D10FF818-03D4-4AEC-9A25-2D49A1FABF6A}"/>
    <cellStyle name="Comma 31 2 9" xfId="18740" xr:uid="{28D6B881-48EE-4258-A050-DF42EED316BB}"/>
    <cellStyle name="Comma 31 3" xfId="892" xr:uid="{D7CC04AE-E762-48F5-BF73-AC4E46968A85}"/>
    <cellStyle name="Comma 31 3 2" xfId="1896" xr:uid="{153E62C1-F1D0-439D-91E2-BE074E9633CF}"/>
    <cellStyle name="Comma 31 3 2 2" xfId="4975" xr:uid="{E08B0966-49A6-4A69-B4A9-859A13901BAB}"/>
    <cellStyle name="Comma 31 3 2 2 2" xfId="14028" xr:uid="{E1709E02-E57C-4DFB-B3CA-7CE18E899ED3}"/>
    <cellStyle name="Comma 31 3 2 2 2 2" xfId="32138" xr:uid="{7C08EC82-51ED-4CAC-9248-D6C39A09B86E}"/>
    <cellStyle name="Comma 31 3 2 2 3" xfId="23085" xr:uid="{6AE7CF7E-D84C-4F99-9331-DC8736F427BC}"/>
    <cellStyle name="Comma 31 3 2 3" xfId="7989" xr:uid="{AF4F8973-3F52-4FEB-AEDD-48D3C8195C34}"/>
    <cellStyle name="Comma 31 3 2 3 2" xfId="17042" xr:uid="{0F3F96DF-D5A1-4AF3-86BB-8698718FAE9C}"/>
    <cellStyle name="Comma 31 3 2 3 2 2" xfId="35152" xr:uid="{D19E93F2-E077-44E2-9BD7-5330F607320A}"/>
    <cellStyle name="Comma 31 3 2 3 3" xfId="26099" xr:uid="{1C2C62F3-1D6E-4B73-861E-ACA89078D7C4}"/>
    <cellStyle name="Comma 31 3 2 4" xfId="11010" xr:uid="{FE3E1C99-A4F2-48C0-BB8E-CB36E2013B1A}"/>
    <cellStyle name="Comma 31 3 2 4 2" xfId="29120" xr:uid="{919EF3AC-8AD1-406F-8F77-08BB6064A134}"/>
    <cellStyle name="Comma 31 3 2 5" xfId="20067" xr:uid="{85579C59-5F1F-4CF6-8D5D-F448B408A795}"/>
    <cellStyle name="Comma 31 3 3" xfId="2900" xr:uid="{8192F9B8-9016-4AB9-A753-B7E4337A70F4}"/>
    <cellStyle name="Comma 31 3 3 2" xfId="5979" xr:uid="{6F1CC186-A36A-476E-89D0-67A342D83857}"/>
    <cellStyle name="Comma 31 3 3 2 2" xfId="15032" xr:uid="{78B0C9C1-318A-4A59-9CB6-F3F939D714DC}"/>
    <cellStyle name="Comma 31 3 3 2 2 2" xfId="33142" xr:uid="{AC918FD2-DF32-417F-B6D6-AD3EA222C519}"/>
    <cellStyle name="Comma 31 3 3 2 3" xfId="24089" xr:uid="{9062EA0B-5E66-41EA-9DB0-EA52E3E21B6C}"/>
    <cellStyle name="Comma 31 3 3 3" xfId="8993" xr:uid="{246A893A-5D09-448F-9789-098258F6478B}"/>
    <cellStyle name="Comma 31 3 3 3 2" xfId="18046" xr:uid="{3B15EE3B-C8E1-415A-BFD5-45A3BD891AF5}"/>
    <cellStyle name="Comma 31 3 3 3 2 2" xfId="36156" xr:uid="{315221E7-8D7B-4A22-86B1-F5599DFD2336}"/>
    <cellStyle name="Comma 31 3 3 3 3" xfId="27103" xr:uid="{F250570D-CFF0-4607-BF50-363FB95DE438}"/>
    <cellStyle name="Comma 31 3 3 4" xfId="12014" xr:uid="{75A81617-0864-4BC7-8A47-F0F13028F557}"/>
    <cellStyle name="Comma 31 3 3 4 2" xfId="30124" xr:uid="{8A05D9CF-54EB-432A-94E2-1751AE4D2992}"/>
    <cellStyle name="Comma 31 3 3 5" xfId="21071" xr:uid="{FD304137-4EB9-4B80-8AA2-61C1154A0ECD}"/>
    <cellStyle name="Comma 31 3 4" xfId="3971" xr:uid="{CC5A2505-4D4F-4B25-87AD-AE0C79F62FAA}"/>
    <cellStyle name="Comma 31 3 4 2" xfId="13024" xr:uid="{767D8DF7-6CE2-4E0D-9D4A-A2F82F48C636}"/>
    <cellStyle name="Comma 31 3 4 2 2" xfId="31134" xr:uid="{9A115FE8-DC15-48A3-9D9E-2EC9EDAE22A9}"/>
    <cellStyle name="Comma 31 3 4 3" xfId="22081" xr:uid="{BACC833B-79FC-405A-9DF7-103EFBE7D32E}"/>
    <cellStyle name="Comma 31 3 5" xfId="6985" xr:uid="{02F4A85F-9097-4AD9-A62D-029A8CB04BB7}"/>
    <cellStyle name="Comma 31 3 5 2" xfId="16038" xr:uid="{9C2DDAA7-9748-4415-B96F-A5CCB49266F0}"/>
    <cellStyle name="Comma 31 3 5 2 2" xfId="34148" xr:uid="{2E9F33F8-F2D6-4494-802B-C121D5C04A19}"/>
    <cellStyle name="Comma 31 3 5 3" xfId="25095" xr:uid="{1B173555-9C12-4C04-B2C2-08A69C86A868}"/>
    <cellStyle name="Comma 31 3 6" xfId="10006" xr:uid="{A0CF717C-68DA-49B2-BA2D-FB1905794CA4}"/>
    <cellStyle name="Comma 31 3 6 2" xfId="28116" xr:uid="{16ECC20A-540B-4DAD-9CE9-29C807EA9385}"/>
    <cellStyle name="Comma 31 3 7" xfId="19063" xr:uid="{7DE2DBAF-0246-4989-A037-C7FFC718949A}"/>
    <cellStyle name="Comma 31 4" xfId="893" xr:uid="{4C3ABF62-0671-4600-B7D4-166FAAE74C43}"/>
    <cellStyle name="Comma 31 4 2" xfId="1897" xr:uid="{2E1FCA30-B12F-408E-9800-2003BC77A5BD}"/>
    <cellStyle name="Comma 31 4 2 2" xfId="4976" xr:uid="{0642292E-2B22-4FEA-96EE-728794A78F37}"/>
    <cellStyle name="Comma 31 4 2 2 2" xfId="14029" xr:uid="{7D985947-8803-47F0-9CEC-6B8D0D57BAFB}"/>
    <cellStyle name="Comma 31 4 2 2 2 2" xfId="32139" xr:uid="{28D326B4-7093-4766-9DD9-B10B8C24AEF3}"/>
    <cellStyle name="Comma 31 4 2 2 3" xfId="23086" xr:uid="{BCFB3ACF-D948-40E3-8149-C1BE50538269}"/>
    <cellStyle name="Comma 31 4 2 3" xfId="7990" xr:uid="{88E15FD5-3E05-4DA1-9D98-14414427094D}"/>
    <cellStyle name="Comma 31 4 2 3 2" xfId="17043" xr:uid="{D00549EC-B2F9-4E10-9054-7D31A7FD99E9}"/>
    <cellStyle name="Comma 31 4 2 3 2 2" xfId="35153" xr:uid="{95A6D031-ADA5-472D-9E41-A0C90B960CF0}"/>
    <cellStyle name="Comma 31 4 2 3 3" xfId="26100" xr:uid="{78A38297-B032-485D-A38A-7CCCD3D21690}"/>
    <cellStyle name="Comma 31 4 2 4" xfId="11011" xr:uid="{D4EFB126-007B-4966-AA84-A143A7846E3E}"/>
    <cellStyle name="Comma 31 4 2 4 2" xfId="29121" xr:uid="{02921B72-D383-4365-8271-3310EA560020}"/>
    <cellStyle name="Comma 31 4 2 5" xfId="20068" xr:uid="{D351B5BC-A905-4A45-95AF-F35A3F6A1D5E}"/>
    <cellStyle name="Comma 31 4 3" xfId="2901" xr:uid="{069E7F6E-904F-47BD-A7C7-959FFF525FD9}"/>
    <cellStyle name="Comma 31 4 3 2" xfId="5980" xr:uid="{966199EB-F278-4472-BC3A-0D0225B626C5}"/>
    <cellStyle name="Comma 31 4 3 2 2" xfId="15033" xr:uid="{9092325F-C484-44C4-AFF0-40E6ED2A10DA}"/>
    <cellStyle name="Comma 31 4 3 2 2 2" xfId="33143" xr:uid="{515D9015-68E4-4477-A092-A52BA4F11165}"/>
    <cellStyle name="Comma 31 4 3 2 3" xfId="24090" xr:uid="{28C6C04A-A594-434A-9CFA-D1D65C87DC72}"/>
    <cellStyle name="Comma 31 4 3 3" xfId="8994" xr:uid="{8A954026-8CCA-42CB-8B44-A7D6DDA31927}"/>
    <cellStyle name="Comma 31 4 3 3 2" xfId="18047" xr:uid="{AAD09E91-AEF7-45D7-ABF7-CEC9C3593A26}"/>
    <cellStyle name="Comma 31 4 3 3 2 2" xfId="36157" xr:uid="{EB65F3EE-2FDF-4053-8BE5-88103932985C}"/>
    <cellStyle name="Comma 31 4 3 3 3" xfId="27104" xr:uid="{51C43A84-6A7F-4272-B9B9-3BBDB5DAA445}"/>
    <cellStyle name="Comma 31 4 3 4" xfId="12015" xr:uid="{4D754A7A-20FE-4B27-98BE-7852C05892AD}"/>
    <cellStyle name="Comma 31 4 3 4 2" xfId="30125" xr:uid="{810F21C4-E57B-41B5-873D-028B6C452119}"/>
    <cellStyle name="Comma 31 4 3 5" xfId="21072" xr:uid="{8C84D376-024C-4018-92D2-09D07E85561E}"/>
    <cellStyle name="Comma 31 4 4" xfId="3972" xr:uid="{99020551-56C2-4ED0-8BF0-7593B7CA2E64}"/>
    <cellStyle name="Comma 31 4 4 2" xfId="13025" xr:uid="{B51CFB3E-BEDF-45BD-82CE-2700960F09E3}"/>
    <cellStyle name="Comma 31 4 4 2 2" xfId="31135" xr:uid="{14D28251-8491-4328-B72D-7A8CF93459E1}"/>
    <cellStyle name="Comma 31 4 4 3" xfId="22082" xr:uid="{E82E9D5D-3161-48B5-A199-E4644ED8E789}"/>
    <cellStyle name="Comma 31 4 5" xfId="6986" xr:uid="{4F6A373F-BCDF-4B24-B08C-F36F3DB09A47}"/>
    <cellStyle name="Comma 31 4 5 2" xfId="16039" xr:uid="{D10C4F09-E649-4304-96D8-DD820CEBF8F5}"/>
    <cellStyle name="Comma 31 4 5 2 2" xfId="34149" xr:uid="{ED4B194B-A3CA-483F-BFDF-313BC40546F6}"/>
    <cellStyle name="Comma 31 4 5 3" xfId="25096" xr:uid="{3880F121-EED7-42CC-8C20-09A1096537B6}"/>
    <cellStyle name="Comma 31 4 6" xfId="10007" xr:uid="{C5C764CE-F4E7-4DE3-AFE9-140FD40F0FE1}"/>
    <cellStyle name="Comma 31 4 6 2" xfId="28117" xr:uid="{2223B19A-CCC3-4EB6-86B6-F90C08D0BFF8}"/>
    <cellStyle name="Comma 31 4 7" xfId="19064" xr:uid="{E0599C79-1EB4-45CD-A910-D046A963EB81}"/>
    <cellStyle name="Comma 31 5" xfId="1403" xr:uid="{A94A840E-3A09-4F6C-918C-D82E8ABED6D9}"/>
    <cellStyle name="Comma 31 5 2" xfId="4482" xr:uid="{5ABF9853-C4B7-4326-894A-DB4469403351}"/>
    <cellStyle name="Comma 31 5 2 2" xfId="13535" xr:uid="{295EC0B1-3A1A-41C6-9652-6527C00EAEAA}"/>
    <cellStyle name="Comma 31 5 2 2 2" xfId="31645" xr:uid="{4F968158-44A0-4FA6-9A46-6EE26DA31EF7}"/>
    <cellStyle name="Comma 31 5 2 3" xfId="22592" xr:uid="{6986E004-BF2A-4B12-B064-05F2D79E5500}"/>
    <cellStyle name="Comma 31 5 3" xfId="7496" xr:uid="{1B063C94-2187-4B34-A9F8-9C968FDF9122}"/>
    <cellStyle name="Comma 31 5 3 2" xfId="16549" xr:uid="{2F336DA5-0978-4BBC-8E6E-3B9E0C3F2A35}"/>
    <cellStyle name="Comma 31 5 3 2 2" xfId="34659" xr:uid="{8043AC5B-B74F-4440-B1D5-E267B48AB42F}"/>
    <cellStyle name="Comma 31 5 3 3" xfId="25606" xr:uid="{0658DF55-B3A3-4C64-9C80-C5ABF38FC64C}"/>
    <cellStyle name="Comma 31 5 4" xfId="10517" xr:uid="{1E7B1F7E-9304-4EBC-947E-B9FFB4068443}"/>
    <cellStyle name="Comma 31 5 4 2" xfId="28627" xr:uid="{F7E353FA-0FB9-40A3-9A1B-256FAF804540}"/>
    <cellStyle name="Comma 31 5 5" xfId="19574" xr:uid="{451DC208-D6F0-4073-85E1-747BF2E251D0}"/>
    <cellStyle name="Comma 31 6" xfId="2407" xr:uid="{6B2CF05A-3A4A-413E-8DED-F85821E17A0C}"/>
    <cellStyle name="Comma 31 6 2" xfId="5486" xr:uid="{BA893B67-2048-43D9-8B12-5F8ADF00C7D8}"/>
    <cellStyle name="Comma 31 6 2 2" xfId="14539" xr:uid="{F1E52FAA-7301-445C-8D46-63B068E21F54}"/>
    <cellStyle name="Comma 31 6 2 2 2" xfId="32649" xr:uid="{2C098FC1-A094-442D-B79C-43AFE4758813}"/>
    <cellStyle name="Comma 31 6 2 3" xfId="23596" xr:uid="{BC47811D-531C-4E52-A866-ED112E609DD8}"/>
    <cellStyle name="Comma 31 6 3" xfId="8500" xr:uid="{B4562F3E-F053-4CE2-92FA-9FC8C6152656}"/>
    <cellStyle name="Comma 31 6 3 2" xfId="17553" xr:uid="{AF6D9D9C-D843-4591-B0F8-73BFA07B4CDD}"/>
    <cellStyle name="Comma 31 6 3 2 2" xfId="35663" xr:uid="{11F1E0E6-FF5C-4356-8279-41633A624510}"/>
    <cellStyle name="Comma 31 6 3 3" xfId="26610" xr:uid="{76EEDA0F-6503-4B77-8EF1-44A3FE980E36}"/>
    <cellStyle name="Comma 31 6 4" xfId="11521" xr:uid="{F53838A9-07C9-45A4-8702-56186BCD236B}"/>
    <cellStyle name="Comma 31 6 4 2" xfId="29631" xr:uid="{B2398A34-957D-4591-915F-8BE546A80AAC}"/>
    <cellStyle name="Comma 31 6 5" xfId="20578" xr:uid="{24DF3510-09A2-4882-BA2A-4A6332D6C60D}"/>
    <cellStyle name="Comma 31 7" xfId="3477" xr:uid="{8B4664BC-20EA-4B89-8275-AB29D66E5B12}"/>
    <cellStyle name="Comma 31 7 2" xfId="12530" xr:uid="{B105D800-DCC4-4E19-A93D-6FDE41AA98F6}"/>
    <cellStyle name="Comma 31 7 2 2" xfId="30640" xr:uid="{7A43123D-1183-4B5F-A4A7-BAF7D32D1EE1}"/>
    <cellStyle name="Comma 31 7 3" xfId="21587" xr:uid="{3063A0D3-388C-48D9-AF8B-8E40070FA4DF}"/>
    <cellStyle name="Comma 31 8" xfId="6491" xr:uid="{3DAE6380-3E55-4A89-AF8B-60A0FF19CB8D}"/>
    <cellStyle name="Comma 31 8 2" xfId="15544" xr:uid="{0CE85557-0B2A-4E6F-9C72-67EBD74E53C4}"/>
    <cellStyle name="Comma 31 8 2 2" xfId="33654" xr:uid="{C17701CF-19D5-452A-BCDE-60B815A1097B}"/>
    <cellStyle name="Comma 31 8 3" xfId="24601" xr:uid="{06F04E3B-960F-4D51-9234-8F52CA972CDF}"/>
    <cellStyle name="Comma 31 9" xfId="9511" xr:uid="{BB93C0E0-427E-48B3-A1C5-4A91A5566042}"/>
    <cellStyle name="Comma 31 9 2" xfId="27621" xr:uid="{4E986BA7-7A62-49F1-9C35-8EB0C7E1463F}"/>
    <cellStyle name="Comma 32" xfId="383" xr:uid="{352CF78B-6B03-48F9-9F3E-70A8C140AA6D}"/>
    <cellStyle name="Comma 32 10" xfId="18569" xr:uid="{0939E333-8780-42B0-8DBD-1E7AE4939C3F}"/>
    <cellStyle name="Comma 32 2" xfId="569" xr:uid="{F0DC803B-9B79-491B-B3CE-4DFFE264040E}"/>
    <cellStyle name="Comma 32 2 2" xfId="894" xr:uid="{789A8410-6C11-40BB-AF8A-F705E6E43B50}"/>
    <cellStyle name="Comma 32 2 2 2" xfId="1898" xr:uid="{F0EB60BD-FDDA-43C2-B8BC-F29DF76971A9}"/>
    <cellStyle name="Comma 32 2 2 2 2" xfId="4977" xr:uid="{593B2024-690C-4930-97BE-18EECBC5C911}"/>
    <cellStyle name="Comma 32 2 2 2 2 2" xfId="14030" xr:uid="{687DBDA2-4F7B-47C7-92E9-6219DB93652C}"/>
    <cellStyle name="Comma 32 2 2 2 2 2 2" xfId="32140" xr:uid="{87E5C2B7-BB5D-4D06-AC94-B08F83DB84A5}"/>
    <cellStyle name="Comma 32 2 2 2 2 3" xfId="23087" xr:uid="{45370011-E9BA-4D34-B2C3-6A7BB26695D0}"/>
    <cellStyle name="Comma 32 2 2 2 3" xfId="7991" xr:uid="{78768EC6-B70D-4F55-856B-487FFBECDD4B}"/>
    <cellStyle name="Comma 32 2 2 2 3 2" xfId="17044" xr:uid="{30DC9D5A-CEF7-429C-BE53-8D859B896273}"/>
    <cellStyle name="Comma 32 2 2 2 3 2 2" xfId="35154" xr:uid="{ECFB5B1A-6B2F-4B1B-86D6-6D334DE3C770}"/>
    <cellStyle name="Comma 32 2 2 2 3 3" xfId="26101" xr:uid="{22C0F55A-A422-4727-930F-9086EC0CF372}"/>
    <cellStyle name="Comma 32 2 2 2 4" xfId="11012" xr:uid="{C8E19273-7375-4F4C-8F41-FB1276B1F04A}"/>
    <cellStyle name="Comma 32 2 2 2 4 2" xfId="29122" xr:uid="{6540AE23-51D9-4656-BEB7-C8B4A758D3A9}"/>
    <cellStyle name="Comma 32 2 2 2 5" xfId="20069" xr:uid="{A7525B34-F832-49CB-99CA-E682542C0A33}"/>
    <cellStyle name="Comma 32 2 2 3" xfId="2902" xr:uid="{0CE26C2D-377D-42DA-A3B4-BB709FBB92F6}"/>
    <cellStyle name="Comma 32 2 2 3 2" xfId="5981" xr:uid="{79E45761-2AF5-4BD1-9885-EAD67C7EEF05}"/>
    <cellStyle name="Comma 32 2 2 3 2 2" xfId="15034" xr:uid="{56270150-D657-454D-9DE7-CF63DFF24964}"/>
    <cellStyle name="Comma 32 2 2 3 2 2 2" xfId="33144" xr:uid="{C7B95852-9895-4B33-8D70-A61B2D480E7B}"/>
    <cellStyle name="Comma 32 2 2 3 2 3" xfId="24091" xr:uid="{9ACE0743-7A3E-47C4-8A03-725C88E4C2E4}"/>
    <cellStyle name="Comma 32 2 2 3 3" xfId="8995" xr:uid="{36B3D277-E237-4BCA-A2C0-93CE5675D067}"/>
    <cellStyle name="Comma 32 2 2 3 3 2" xfId="18048" xr:uid="{9B92FAC2-E466-40CF-A586-123732D3D295}"/>
    <cellStyle name="Comma 32 2 2 3 3 2 2" xfId="36158" xr:uid="{C81FA2F1-3460-4FE0-9B08-F6AEA339FA34}"/>
    <cellStyle name="Comma 32 2 2 3 3 3" xfId="27105" xr:uid="{E2EB9550-AEB9-46F2-A936-1C40D4A08E18}"/>
    <cellStyle name="Comma 32 2 2 3 4" xfId="12016" xr:uid="{C5B4A557-1D50-4085-B673-A6336F74B087}"/>
    <cellStyle name="Comma 32 2 2 3 4 2" xfId="30126" xr:uid="{B0975BF7-B62E-4839-A905-E08B8DA495F5}"/>
    <cellStyle name="Comma 32 2 2 3 5" xfId="21073" xr:uid="{8D870414-F9AF-405E-BD71-B20DA55B206B}"/>
    <cellStyle name="Comma 32 2 2 4" xfId="3973" xr:uid="{6B2CD47D-631F-4A7C-B754-717DC593647A}"/>
    <cellStyle name="Comma 32 2 2 4 2" xfId="13026" xr:uid="{F84FBA31-F6DC-4DF0-814C-62398F3249F9}"/>
    <cellStyle name="Comma 32 2 2 4 2 2" xfId="31136" xr:uid="{D12840DF-8254-435C-B561-568C1B9F599F}"/>
    <cellStyle name="Comma 32 2 2 4 3" xfId="22083" xr:uid="{CFCA44EE-EA5A-4AF1-85C6-87B14A9CCEE3}"/>
    <cellStyle name="Comma 32 2 2 5" xfId="6987" xr:uid="{62769932-BFCC-44F2-BAF6-06FCBCB56105}"/>
    <cellStyle name="Comma 32 2 2 5 2" xfId="16040" xr:uid="{048A3916-DAC5-482F-A776-3D90D0DC99AB}"/>
    <cellStyle name="Comma 32 2 2 5 2 2" xfId="34150" xr:uid="{E3EBF602-B70D-4FBF-87A9-D6A593DFCDC3}"/>
    <cellStyle name="Comma 32 2 2 5 3" xfId="25097" xr:uid="{BA3BD4A9-05AF-4A13-AE5C-01CB8AB78AB0}"/>
    <cellStyle name="Comma 32 2 2 6" xfId="10008" xr:uid="{BEA27C10-E129-4886-944D-E8583E26CFA3}"/>
    <cellStyle name="Comma 32 2 2 6 2" xfId="28118" xr:uid="{96447747-6797-4FCD-9198-FEADEAE308EE}"/>
    <cellStyle name="Comma 32 2 2 7" xfId="19065" xr:uid="{A5E93095-3F44-4521-AA65-838A5528FF98}"/>
    <cellStyle name="Comma 32 2 3" xfId="895" xr:uid="{00796F91-5CFA-40DD-8225-2F48D4C08D2A}"/>
    <cellStyle name="Comma 32 2 3 2" xfId="1899" xr:uid="{343A1270-50CA-4D27-924B-595E0D430177}"/>
    <cellStyle name="Comma 32 2 3 2 2" xfId="4978" xr:uid="{59B27370-AFF3-4022-94EF-D1E82789968B}"/>
    <cellStyle name="Comma 32 2 3 2 2 2" xfId="14031" xr:uid="{6596521C-421F-4E0F-81FB-DA8773F0E156}"/>
    <cellStyle name="Comma 32 2 3 2 2 2 2" xfId="32141" xr:uid="{220B5326-2A85-4BE2-827A-0DB54544F8B9}"/>
    <cellStyle name="Comma 32 2 3 2 2 3" xfId="23088" xr:uid="{1D7AFB95-2A85-4292-A362-ADD83EF196B7}"/>
    <cellStyle name="Comma 32 2 3 2 3" xfId="7992" xr:uid="{252862FF-BDBB-433E-9DBF-B2385CB6842D}"/>
    <cellStyle name="Comma 32 2 3 2 3 2" xfId="17045" xr:uid="{EC7CE2A6-3A7F-434D-B05D-B62700923A63}"/>
    <cellStyle name="Comma 32 2 3 2 3 2 2" xfId="35155" xr:uid="{6419E485-712B-48EE-85F9-48AA58BAE203}"/>
    <cellStyle name="Comma 32 2 3 2 3 3" xfId="26102" xr:uid="{A60AF410-5F54-422A-8350-3DE4CF84C267}"/>
    <cellStyle name="Comma 32 2 3 2 4" xfId="11013" xr:uid="{DE62D225-B5CF-4F17-B53F-DA8A80F0ED56}"/>
    <cellStyle name="Comma 32 2 3 2 4 2" xfId="29123" xr:uid="{687E2C73-B49F-4CF7-90F8-F0186B74CFA2}"/>
    <cellStyle name="Comma 32 2 3 2 5" xfId="20070" xr:uid="{85DA8E5B-ED32-4255-8D1F-0BB36C07EF8C}"/>
    <cellStyle name="Comma 32 2 3 3" xfId="2903" xr:uid="{81890759-39D6-467C-B193-73FE75B4EAB6}"/>
    <cellStyle name="Comma 32 2 3 3 2" xfId="5982" xr:uid="{6BF40566-2289-4024-80F9-7C1978219553}"/>
    <cellStyle name="Comma 32 2 3 3 2 2" xfId="15035" xr:uid="{82D9D107-F98D-42C5-88F1-D266015F6442}"/>
    <cellStyle name="Comma 32 2 3 3 2 2 2" xfId="33145" xr:uid="{18DCBD88-A757-4DF6-84AC-7CCC7549F082}"/>
    <cellStyle name="Comma 32 2 3 3 2 3" xfId="24092" xr:uid="{A597E891-A67C-4C77-ADA5-36AE9F55EDC2}"/>
    <cellStyle name="Comma 32 2 3 3 3" xfId="8996" xr:uid="{87041717-817E-40C1-9B7D-44BC06FF6823}"/>
    <cellStyle name="Comma 32 2 3 3 3 2" xfId="18049" xr:uid="{6E38B0BD-DB1B-4498-A659-28A7D9307BB9}"/>
    <cellStyle name="Comma 32 2 3 3 3 2 2" xfId="36159" xr:uid="{20D6C457-7213-4C0A-AE13-7274DEE99A25}"/>
    <cellStyle name="Comma 32 2 3 3 3 3" xfId="27106" xr:uid="{858CAFB4-6061-4418-AB80-A09D3B1E2B24}"/>
    <cellStyle name="Comma 32 2 3 3 4" xfId="12017" xr:uid="{66A9CF2E-BA09-4363-8AE6-90532555B8B2}"/>
    <cellStyle name="Comma 32 2 3 3 4 2" xfId="30127" xr:uid="{B069B5B7-2CC2-47B3-B442-6C30C9D74A33}"/>
    <cellStyle name="Comma 32 2 3 3 5" xfId="21074" xr:uid="{2F32C939-962A-426D-95A4-26D0FFB4B7DC}"/>
    <cellStyle name="Comma 32 2 3 4" xfId="3974" xr:uid="{82E4B8C0-39DE-4A41-B169-0384D6B5C6B5}"/>
    <cellStyle name="Comma 32 2 3 4 2" xfId="13027" xr:uid="{332C6B54-31D4-4C15-B4F9-106BCFF8237C}"/>
    <cellStyle name="Comma 32 2 3 4 2 2" xfId="31137" xr:uid="{E21F1936-6591-4605-A6AC-565F9F547544}"/>
    <cellStyle name="Comma 32 2 3 4 3" xfId="22084" xr:uid="{24CF459B-A66B-4280-A621-FDCDB7CE386A}"/>
    <cellStyle name="Comma 32 2 3 5" xfId="6988" xr:uid="{0A7BA2FC-2292-453B-8055-975F6FAA773F}"/>
    <cellStyle name="Comma 32 2 3 5 2" xfId="16041" xr:uid="{D583F325-43DE-4F19-A1A3-28393C4AE981}"/>
    <cellStyle name="Comma 32 2 3 5 2 2" xfId="34151" xr:uid="{19143737-CB5D-44CF-A9BA-E540773D81C3}"/>
    <cellStyle name="Comma 32 2 3 5 3" xfId="25098" xr:uid="{0A370DD6-CFB1-4830-B41B-CF86E15E9DA7}"/>
    <cellStyle name="Comma 32 2 3 6" xfId="10009" xr:uid="{A9EE19D4-0323-4A3F-9847-5096AF1C193E}"/>
    <cellStyle name="Comma 32 2 3 6 2" xfId="28119" xr:uid="{E83B6B6A-EF2F-42A7-8697-033C05C111B7}"/>
    <cellStyle name="Comma 32 2 3 7" xfId="19066" xr:uid="{F9FE9C23-7A29-424C-AE99-E2D3C31CD784}"/>
    <cellStyle name="Comma 32 2 4" xfId="1575" xr:uid="{29416311-6C90-4515-8148-C7C92FD5B091}"/>
    <cellStyle name="Comma 32 2 4 2" xfId="4654" xr:uid="{D54C2497-F953-40F7-B92D-0414797CC060}"/>
    <cellStyle name="Comma 32 2 4 2 2" xfId="13707" xr:uid="{A048BE28-022F-4F55-887B-638FB5F46ED7}"/>
    <cellStyle name="Comma 32 2 4 2 2 2" xfId="31817" xr:uid="{F26FDF76-8DCA-407E-9419-F5F30659792F}"/>
    <cellStyle name="Comma 32 2 4 2 3" xfId="22764" xr:uid="{41DA42BC-E92D-4969-96C9-E7F5234EE4F1}"/>
    <cellStyle name="Comma 32 2 4 3" xfId="7668" xr:uid="{F1800D43-4F38-4E81-AC4A-5433F871687D}"/>
    <cellStyle name="Comma 32 2 4 3 2" xfId="16721" xr:uid="{2BF25715-5929-4A9F-8141-CBEBA51CF903}"/>
    <cellStyle name="Comma 32 2 4 3 2 2" xfId="34831" xr:uid="{A1BD4062-4667-45CC-B367-C24A4B9ECDDD}"/>
    <cellStyle name="Comma 32 2 4 3 3" xfId="25778" xr:uid="{46E43F4D-822D-41F4-8388-197CBA35699E}"/>
    <cellStyle name="Comma 32 2 4 4" xfId="10689" xr:uid="{827D0EE3-4F2C-4AF1-833B-BA17DA882BD4}"/>
    <cellStyle name="Comma 32 2 4 4 2" xfId="28799" xr:uid="{F72668F0-139E-4BE3-853C-208FBD04B1CD}"/>
    <cellStyle name="Comma 32 2 4 5" xfId="19746" xr:uid="{91C8143F-808E-499A-92E7-40D8845B7C9B}"/>
    <cellStyle name="Comma 32 2 5" xfId="2579" xr:uid="{0C6ABE37-1393-404B-ABFD-6CDF854C95CC}"/>
    <cellStyle name="Comma 32 2 5 2" xfId="5658" xr:uid="{6A18BA04-8819-4AA2-B58E-87FF49DD8C64}"/>
    <cellStyle name="Comma 32 2 5 2 2" xfId="14711" xr:uid="{8425B35A-951D-4400-9E31-4DB08CE7E462}"/>
    <cellStyle name="Comma 32 2 5 2 2 2" xfId="32821" xr:uid="{5A91782C-32A8-44E7-86A8-BE2330267BF7}"/>
    <cellStyle name="Comma 32 2 5 2 3" xfId="23768" xr:uid="{493FBCED-7EAF-4169-9CEF-FA0DD4D48DC7}"/>
    <cellStyle name="Comma 32 2 5 3" xfId="8672" xr:uid="{87A375ED-9BE0-4101-A29C-FE082AA48E85}"/>
    <cellStyle name="Comma 32 2 5 3 2" xfId="17725" xr:uid="{88452313-0397-4725-B0C0-9619DE1E629C}"/>
    <cellStyle name="Comma 32 2 5 3 2 2" xfId="35835" xr:uid="{E5082F80-D4D4-4E66-A754-9E8E3C1D1D2F}"/>
    <cellStyle name="Comma 32 2 5 3 3" xfId="26782" xr:uid="{4165736C-801A-4881-869D-937ACBCE9574}"/>
    <cellStyle name="Comma 32 2 5 4" xfId="11693" xr:uid="{E1FB553C-8414-4F75-AA24-828723AEEAD9}"/>
    <cellStyle name="Comma 32 2 5 4 2" xfId="29803" xr:uid="{A063DCFE-A87D-46AB-A882-26AAAFB535C2}"/>
    <cellStyle name="Comma 32 2 5 5" xfId="20750" xr:uid="{D1ACA7E9-31FE-4FAD-A6C7-9BBA9859F171}"/>
    <cellStyle name="Comma 32 2 6" xfId="3650" xr:uid="{0360FADB-D819-4B32-B314-B9729FF6D1D0}"/>
    <cellStyle name="Comma 32 2 6 2" xfId="12703" xr:uid="{80C4ED1E-12CD-4DA9-BD7C-A47CB393E957}"/>
    <cellStyle name="Comma 32 2 6 2 2" xfId="30813" xr:uid="{C4817ECF-C4FD-4AF3-9443-216EAE7916C2}"/>
    <cellStyle name="Comma 32 2 6 3" xfId="21760" xr:uid="{6AB75AD5-B4AF-4F08-983D-45EAF26C4CAF}"/>
    <cellStyle name="Comma 32 2 7" xfId="6664" xr:uid="{306A446C-6172-4970-82CE-0DC8202A710C}"/>
    <cellStyle name="Comma 32 2 7 2" xfId="15717" xr:uid="{5D3DED70-A7F4-4525-A06E-A152A6F69CFB}"/>
    <cellStyle name="Comma 32 2 7 2 2" xfId="33827" xr:uid="{DDCCEE8A-6B1E-4F32-9F88-D52C05B464CA}"/>
    <cellStyle name="Comma 32 2 7 3" xfId="24774" xr:uid="{7D61A899-3867-4600-BB81-79468BF227D3}"/>
    <cellStyle name="Comma 32 2 8" xfId="9684" xr:uid="{03C9EEB9-CDCE-4413-B149-4B1BE6E0F8C9}"/>
    <cellStyle name="Comma 32 2 8 2" xfId="27794" xr:uid="{B646BFA8-A440-45E0-AD76-15E206821711}"/>
    <cellStyle name="Comma 32 2 9" xfId="18741" xr:uid="{0D8C3DA1-F2CE-4B04-AC69-B3FBE1758B4B}"/>
    <cellStyle name="Comma 32 3" xfId="896" xr:uid="{A181F979-AF8D-4F02-B231-7573F1317B7B}"/>
    <cellStyle name="Comma 32 3 2" xfId="1900" xr:uid="{32DDECA2-D2DB-4C4C-8E57-66631962190E}"/>
    <cellStyle name="Comma 32 3 2 2" xfId="4979" xr:uid="{18F3D3E8-017F-4CCE-A70D-4462F95E4627}"/>
    <cellStyle name="Comma 32 3 2 2 2" xfId="14032" xr:uid="{BB014DC3-46F6-4574-84EF-FD865474706F}"/>
    <cellStyle name="Comma 32 3 2 2 2 2" xfId="32142" xr:uid="{3FFBECDF-FC0F-4094-AAAD-FF7D677354BE}"/>
    <cellStyle name="Comma 32 3 2 2 3" xfId="23089" xr:uid="{F0C528F8-4066-4520-A446-0D62E58A738D}"/>
    <cellStyle name="Comma 32 3 2 3" xfId="7993" xr:uid="{23391238-3E00-4EA6-B072-A832AB0CD8EA}"/>
    <cellStyle name="Comma 32 3 2 3 2" xfId="17046" xr:uid="{B71EE09B-1F59-4BB0-9CFD-960689ADE847}"/>
    <cellStyle name="Comma 32 3 2 3 2 2" xfId="35156" xr:uid="{05C46EC0-4321-4369-B7FD-39DC0195C90D}"/>
    <cellStyle name="Comma 32 3 2 3 3" xfId="26103" xr:uid="{31A9ED1C-B487-4678-9BDF-246ED5140A9E}"/>
    <cellStyle name="Comma 32 3 2 4" xfId="11014" xr:uid="{A15EE788-1FA3-42FB-916A-5C1C6BF5ADFA}"/>
    <cellStyle name="Comma 32 3 2 4 2" xfId="29124" xr:uid="{CB29597F-6D5F-4CB5-A9F0-DF55AA84D447}"/>
    <cellStyle name="Comma 32 3 2 5" xfId="20071" xr:uid="{BDFFD4E5-4E91-44A0-9A05-07541CEE5DD3}"/>
    <cellStyle name="Comma 32 3 3" xfId="2904" xr:uid="{57BD32F6-2CB9-4971-8898-F2269E1B71CA}"/>
    <cellStyle name="Comma 32 3 3 2" xfId="5983" xr:uid="{6CE95E19-5BFF-4283-9AF0-852E49B8F4DA}"/>
    <cellStyle name="Comma 32 3 3 2 2" xfId="15036" xr:uid="{0BCAC060-9827-4487-8FDD-683BD8043C10}"/>
    <cellStyle name="Comma 32 3 3 2 2 2" xfId="33146" xr:uid="{A3DF6B9C-A0B9-48BD-BD64-97FF2C0DD34A}"/>
    <cellStyle name="Comma 32 3 3 2 3" xfId="24093" xr:uid="{1C6A4A6B-A278-4E09-943A-2205138AC1BE}"/>
    <cellStyle name="Comma 32 3 3 3" xfId="8997" xr:uid="{292B615B-CD63-411B-AD29-0C1A5EEA629E}"/>
    <cellStyle name="Comma 32 3 3 3 2" xfId="18050" xr:uid="{F3FAC481-DDC4-47C8-A65A-550FCED6D552}"/>
    <cellStyle name="Comma 32 3 3 3 2 2" xfId="36160" xr:uid="{7E4094CF-C00C-4DA9-A0C0-1270C06A1ED7}"/>
    <cellStyle name="Comma 32 3 3 3 3" xfId="27107" xr:uid="{F67073E0-5530-492D-96C9-86D59561A6A1}"/>
    <cellStyle name="Comma 32 3 3 4" xfId="12018" xr:uid="{57A59BB7-D0C0-4C5C-9C98-5A61A645136A}"/>
    <cellStyle name="Comma 32 3 3 4 2" xfId="30128" xr:uid="{74D86E26-E87D-41EE-9937-DEA539201D44}"/>
    <cellStyle name="Comma 32 3 3 5" xfId="21075" xr:uid="{9292E2E6-75F6-4000-AF81-C045A2141BFB}"/>
    <cellStyle name="Comma 32 3 4" xfId="3975" xr:uid="{293B2AD5-5727-4275-84A2-B3C20511F670}"/>
    <cellStyle name="Comma 32 3 4 2" xfId="13028" xr:uid="{83BB2316-0259-4B6E-A7DE-90B4A365B9FE}"/>
    <cellStyle name="Comma 32 3 4 2 2" xfId="31138" xr:uid="{DCE026C2-81D1-41AD-95D2-460864EB26F3}"/>
    <cellStyle name="Comma 32 3 4 3" xfId="22085" xr:uid="{BD772882-F5F1-43FE-8C14-BD1FE6767B76}"/>
    <cellStyle name="Comma 32 3 5" xfId="6989" xr:uid="{E80632A9-1778-44F0-A616-9763ED992A67}"/>
    <cellStyle name="Comma 32 3 5 2" xfId="16042" xr:uid="{662BBEB4-8F04-47AB-9471-134D9C760A67}"/>
    <cellStyle name="Comma 32 3 5 2 2" xfId="34152" xr:uid="{80E54242-6075-47A8-9403-164B93FA92DC}"/>
    <cellStyle name="Comma 32 3 5 3" xfId="25099" xr:uid="{05437F01-E6AD-4E10-B7D8-C3F03E3C6198}"/>
    <cellStyle name="Comma 32 3 6" xfId="10010" xr:uid="{C415EE24-94C5-48A3-B514-B7618FD810BD}"/>
    <cellStyle name="Comma 32 3 6 2" xfId="28120" xr:uid="{071F7D8A-C8F8-4B99-876B-359543CC3511}"/>
    <cellStyle name="Comma 32 3 7" xfId="19067" xr:uid="{6622A8F0-2D46-4ADF-82F9-B89B946E6069}"/>
    <cellStyle name="Comma 32 4" xfId="897" xr:uid="{33306458-B4C2-44EC-9EEF-EBAB6FB297F7}"/>
    <cellStyle name="Comma 32 4 2" xfId="1901" xr:uid="{C096539F-7978-448E-B374-0878825C2124}"/>
    <cellStyle name="Comma 32 4 2 2" xfId="4980" xr:uid="{977E774D-4FA7-4009-83FF-0C743E0E9804}"/>
    <cellStyle name="Comma 32 4 2 2 2" xfId="14033" xr:uid="{C8A2D88F-861A-4DA1-B64F-F2CD6511A4AD}"/>
    <cellStyle name="Comma 32 4 2 2 2 2" xfId="32143" xr:uid="{761ED7E9-14DE-4A43-BBA3-349A2AFDA3FF}"/>
    <cellStyle name="Comma 32 4 2 2 3" xfId="23090" xr:uid="{0C3B01FB-EE6E-46F8-BBE6-AADAA24E7FE1}"/>
    <cellStyle name="Comma 32 4 2 3" xfId="7994" xr:uid="{2A4E909E-D2DA-4788-B21F-6E39E9D6C5E1}"/>
    <cellStyle name="Comma 32 4 2 3 2" xfId="17047" xr:uid="{003D1AFA-A025-4F6B-A92E-43F476A9438E}"/>
    <cellStyle name="Comma 32 4 2 3 2 2" xfId="35157" xr:uid="{3D9EA176-427C-4733-AD1C-5A21799D8C6B}"/>
    <cellStyle name="Comma 32 4 2 3 3" xfId="26104" xr:uid="{E139817A-31F7-4494-B131-5DE14D582237}"/>
    <cellStyle name="Comma 32 4 2 4" xfId="11015" xr:uid="{1B45BFCE-C45D-41D1-9AD9-FAE530B18258}"/>
    <cellStyle name="Comma 32 4 2 4 2" xfId="29125" xr:uid="{DE928C35-6214-4F08-9D66-9767BAAB45F6}"/>
    <cellStyle name="Comma 32 4 2 5" xfId="20072" xr:uid="{2584D696-5FEE-43BF-A5EC-D08F16D86B58}"/>
    <cellStyle name="Comma 32 4 3" xfId="2905" xr:uid="{ECE5A0FF-4646-4331-B681-F76583D5D3E9}"/>
    <cellStyle name="Comma 32 4 3 2" xfId="5984" xr:uid="{7AB43B99-7E9D-4494-B92D-2CEBC755F4C2}"/>
    <cellStyle name="Comma 32 4 3 2 2" xfId="15037" xr:uid="{1DDF39EE-1F67-4825-88B4-AAC38601595C}"/>
    <cellStyle name="Comma 32 4 3 2 2 2" xfId="33147" xr:uid="{B1F29366-308F-4310-878C-F1E5B52010FB}"/>
    <cellStyle name="Comma 32 4 3 2 3" xfId="24094" xr:uid="{E4A3BFE5-ACE0-471A-9020-C5CDF7B679A5}"/>
    <cellStyle name="Comma 32 4 3 3" xfId="8998" xr:uid="{F9EA0986-9BBE-4821-9BF3-0223A7AA915E}"/>
    <cellStyle name="Comma 32 4 3 3 2" xfId="18051" xr:uid="{3F055109-DA7A-491E-8A49-229826A26FE4}"/>
    <cellStyle name="Comma 32 4 3 3 2 2" xfId="36161" xr:uid="{A8D191CA-7D64-44D0-B970-40C451004B4A}"/>
    <cellStyle name="Comma 32 4 3 3 3" xfId="27108" xr:uid="{7742B48D-978F-432B-A3E2-22723624876A}"/>
    <cellStyle name="Comma 32 4 3 4" xfId="12019" xr:uid="{74ECD44A-F89A-4295-AA49-9897873BBF73}"/>
    <cellStyle name="Comma 32 4 3 4 2" xfId="30129" xr:uid="{5C450886-C741-433F-9118-1D04A3457432}"/>
    <cellStyle name="Comma 32 4 3 5" xfId="21076" xr:uid="{B5E5ED56-12F2-47A3-B513-0E4918556BBD}"/>
    <cellStyle name="Comma 32 4 4" xfId="3976" xr:uid="{1208DE0B-2639-4E17-A030-4D45ADBDA77E}"/>
    <cellStyle name="Comma 32 4 4 2" xfId="13029" xr:uid="{0B360FDD-1568-4C54-B2EC-A91335068656}"/>
    <cellStyle name="Comma 32 4 4 2 2" xfId="31139" xr:uid="{1A9C0050-A8F3-4E58-A9B7-36EEE73A3D62}"/>
    <cellStyle name="Comma 32 4 4 3" xfId="22086" xr:uid="{AE6AFB0A-D392-47DE-B04A-F741C563BF11}"/>
    <cellStyle name="Comma 32 4 5" xfId="6990" xr:uid="{9A155E93-E6BE-4D8D-8459-28031F61DF08}"/>
    <cellStyle name="Comma 32 4 5 2" xfId="16043" xr:uid="{6FB6E403-F59B-4581-8EC5-4A928BA1F556}"/>
    <cellStyle name="Comma 32 4 5 2 2" xfId="34153" xr:uid="{1F6DD40F-EE58-425F-9182-B7834588C3B7}"/>
    <cellStyle name="Comma 32 4 5 3" xfId="25100" xr:uid="{660EDE0D-D9BE-4985-BEAA-65D1B2BA95A7}"/>
    <cellStyle name="Comma 32 4 6" xfId="10011" xr:uid="{C59D1564-B251-4B81-A2E5-15CD6526ADCC}"/>
    <cellStyle name="Comma 32 4 6 2" xfId="28121" xr:uid="{90366641-E1DF-4F52-8DA6-C31B2746A9E1}"/>
    <cellStyle name="Comma 32 4 7" xfId="19068" xr:uid="{D550690A-C0D0-455B-B55A-4FA4B4314D39}"/>
    <cellStyle name="Comma 32 5" xfId="1404" xr:uid="{82466593-A77A-486E-80EC-0D4AB346DE0C}"/>
    <cellStyle name="Comma 32 5 2" xfId="4483" xr:uid="{AED03829-FA46-4664-A381-DB4C26E30CF8}"/>
    <cellStyle name="Comma 32 5 2 2" xfId="13536" xr:uid="{C6E510E2-E969-45C4-BC6A-2313CA9B1D44}"/>
    <cellStyle name="Comma 32 5 2 2 2" xfId="31646" xr:uid="{E1C74A22-BE60-4C81-8421-8E448980B7F9}"/>
    <cellStyle name="Comma 32 5 2 3" xfId="22593" xr:uid="{B35E4976-58A0-494D-9BB9-8C762294B878}"/>
    <cellStyle name="Comma 32 5 3" xfId="7497" xr:uid="{51E33F16-DD87-4DB0-B432-7A41E01F14CB}"/>
    <cellStyle name="Comma 32 5 3 2" xfId="16550" xr:uid="{0BA8D104-CED7-45F0-B348-4C8501B2A0C9}"/>
    <cellStyle name="Comma 32 5 3 2 2" xfId="34660" xr:uid="{DECD1DA2-5D09-45CB-BC94-6EB58D4CA9F0}"/>
    <cellStyle name="Comma 32 5 3 3" xfId="25607" xr:uid="{1F4737B8-E92F-41FB-B423-C7507DF904B2}"/>
    <cellStyle name="Comma 32 5 4" xfId="10518" xr:uid="{AEA34CB9-71E8-40A2-9295-D0502A0AC274}"/>
    <cellStyle name="Comma 32 5 4 2" xfId="28628" xr:uid="{AC77B36E-F3D0-43C2-9373-5C668CFD343C}"/>
    <cellStyle name="Comma 32 5 5" xfId="19575" xr:uid="{6F1ADCDE-401E-434E-96D5-C7CA3992CC55}"/>
    <cellStyle name="Comma 32 6" xfId="2408" xr:uid="{2FEA0554-F4F8-4705-84E9-1498A56E1A9C}"/>
    <cellStyle name="Comma 32 6 2" xfId="5487" xr:uid="{F70B04F8-BBBD-4399-A17F-CA6B0BF758F8}"/>
    <cellStyle name="Comma 32 6 2 2" xfId="14540" xr:uid="{D18D5473-925D-4E45-9D31-2FDDCEEA82A4}"/>
    <cellStyle name="Comma 32 6 2 2 2" xfId="32650" xr:uid="{B80FB7BD-6B62-4F47-A2A7-F960592EC01B}"/>
    <cellStyle name="Comma 32 6 2 3" xfId="23597" xr:uid="{F3747290-B3F9-44F2-912E-07F1F91D1CB9}"/>
    <cellStyle name="Comma 32 6 3" xfId="8501" xr:uid="{703DCD40-F8BF-49D4-84BD-94FCCE1646A6}"/>
    <cellStyle name="Comma 32 6 3 2" xfId="17554" xr:uid="{4489ABF6-725F-40C9-9CF6-1C5F26EE5401}"/>
    <cellStyle name="Comma 32 6 3 2 2" xfId="35664" xr:uid="{042A98D0-0542-406E-9116-648FE3230948}"/>
    <cellStyle name="Comma 32 6 3 3" xfId="26611" xr:uid="{2E018D63-A07A-4CD6-9062-500AF1E94A07}"/>
    <cellStyle name="Comma 32 6 4" xfId="11522" xr:uid="{D7A5EC34-A437-41C5-BD69-D2DA5CD886DC}"/>
    <cellStyle name="Comma 32 6 4 2" xfId="29632" xr:uid="{6C9EEBF4-B17C-4148-AA56-A1786C4D40FD}"/>
    <cellStyle name="Comma 32 6 5" xfId="20579" xr:uid="{3726B616-F9ED-4F79-A47C-FB4F23E6EC8E}"/>
    <cellStyle name="Comma 32 7" xfId="3478" xr:uid="{956487E0-9799-40AA-B47A-D53BCBEBDD30}"/>
    <cellStyle name="Comma 32 7 2" xfId="12531" xr:uid="{B37C37B7-D12B-4960-ADB6-213738219197}"/>
    <cellStyle name="Comma 32 7 2 2" xfId="30641" xr:uid="{9D900051-ED3A-4C91-A1DB-8581DF5EB4C7}"/>
    <cellStyle name="Comma 32 7 3" xfId="21588" xr:uid="{4F4610F7-AAA1-4ED6-8750-D05A9387ACFF}"/>
    <cellStyle name="Comma 32 8" xfId="6492" xr:uid="{ADA56B93-DF25-465F-AB29-59AA9E0F4BFC}"/>
    <cellStyle name="Comma 32 8 2" xfId="15545" xr:uid="{3D214887-FD64-4A16-A076-B6C0AE1C4F0B}"/>
    <cellStyle name="Comma 32 8 2 2" xfId="33655" xr:uid="{870CAA14-C291-4CD4-A740-54030E4C21AA}"/>
    <cellStyle name="Comma 32 8 3" xfId="24602" xr:uid="{4245F0A1-981E-429E-B644-63C6489D1128}"/>
    <cellStyle name="Comma 32 9" xfId="9512" xr:uid="{D2D607CD-D07C-4AB3-8703-D00435ED6ED4}"/>
    <cellStyle name="Comma 32 9 2" xfId="27622" xr:uid="{1CACA7C0-00A2-41BD-9A4F-4209AE962413}"/>
    <cellStyle name="Comma 33" xfId="319" xr:uid="{6543907C-11DF-4154-835A-94C9FB553DE4}"/>
    <cellStyle name="Comma 33 10" xfId="9461" xr:uid="{6E92A60D-551C-4E4D-82FE-3C125AEF4D01}"/>
    <cellStyle name="Comma 33 10 2" xfId="27571" xr:uid="{90AE3AE2-F976-439F-A4AF-B32D3DAD06E1}"/>
    <cellStyle name="Comma 33 11" xfId="18518" xr:uid="{445637CD-F902-4535-807F-6A1EC6506717}"/>
    <cellStyle name="Comma 33 2" xfId="321" xr:uid="{168AC8E6-CB70-472E-A32A-919C8EBFC54A}"/>
    <cellStyle name="Comma 33 2 10" xfId="18519" xr:uid="{E60CAE57-23A0-44EE-A3FA-B093B59A79DC}"/>
    <cellStyle name="Comma 33 2 2" xfId="519" xr:uid="{FF5F74C4-F95E-43F4-9FDF-25AFD28F6DC0}"/>
    <cellStyle name="Comma 33 2 2 2" xfId="898" xr:uid="{1FFAC420-FEA7-452E-8577-237FA448FD63}"/>
    <cellStyle name="Comma 33 2 2 2 2" xfId="1902" xr:uid="{0FC28EDE-94F9-471E-9857-AB9401982736}"/>
    <cellStyle name="Comma 33 2 2 2 2 2" xfId="4981" xr:uid="{FF6D5FB0-6489-4F47-BE0A-C2A10150D678}"/>
    <cellStyle name="Comma 33 2 2 2 2 2 2" xfId="14034" xr:uid="{60B33BED-3C2F-4BC7-BD1B-7DFA41611E3D}"/>
    <cellStyle name="Comma 33 2 2 2 2 2 2 2" xfId="32144" xr:uid="{E93AD16B-5C83-4B42-B15C-3DBBE7917C4D}"/>
    <cellStyle name="Comma 33 2 2 2 2 2 3" xfId="23091" xr:uid="{699E8554-74BF-400D-B478-BD2E5C8F80AC}"/>
    <cellStyle name="Comma 33 2 2 2 2 3" xfId="7995" xr:uid="{BBC5FD37-C1DE-4DBC-A7F3-62192F416E22}"/>
    <cellStyle name="Comma 33 2 2 2 2 3 2" xfId="17048" xr:uid="{83285C33-471A-4C9B-831D-A85EE1B3C729}"/>
    <cellStyle name="Comma 33 2 2 2 2 3 2 2" xfId="35158" xr:uid="{BD97CCC8-6513-4EEF-9412-54F671D72E17}"/>
    <cellStyle name="Comma 33 2 2 2 2 3 3" xfId="26105" xr:uid="{65971909-F82D-441C-8C31-5C4E92C20E69}"/>
    <cellStyle name="Comma 33 2 2 2 2 4" xfId="11016" xr:uid="{9E1C4471-8C7E-44C3-94B6-4F9B9159AE3D}"/>
    <cellStyle name="Comma 33 2 2 2 2 4 2" xfId="29126" xr:uid="{DC4BE2E6-2A26-46F7-9522-9D3BCF2DD3A9}"/>
    <cellStyle name="Comma 33 2 2 2 2 5" xfId="20073" xr:uid="{43DEC5BC-A5BE-4A27-AA0E-10ECFC9E3E0A}"/>
    <cellStyle name="Comma 33 2 2 2 3" xfId="2906" xr:uid="{34344303-F990-490C-876A-D8043486C58C}"/>
    <cellStyle name="Comma 33 2 2 2 3 2" xfId="5985" xr:uid="{6A35F6FF-749C-4111-AFFA-64D3A1906A7A}"/>
    <cellStyle name="Comma 33 2 2 2 3 2 2" xfId="15038" xr:uid="{1346B587-5BA3-4299-A2E9-4DDF1A6C2F36}"/>
    <cellStyle name="Comma 33 2 2 2 3 2 2 2" xfId="33148" xr:uid="{C003EDC1-679B-4761-A956-5CEEA0A4EB16}"/>
    <cellStyle name="Comma 33 2 2 2 3 2 3" xfId="24095" xr:uid="{8CF79373-3184-4FE3-82D8-1983B14EA335}"/>
    <cellStyle name="Comma 33 2 2 2 3 3" xfId="8999" xr:uid="{2FA5B65C-2DA3-46C4-ABE6-2D65F0B08DC6}"/>
    <cellStyle name="Comma 33 2 2 2 3 3 2" xfId="18052" xr:uid="{49273BF4-CDC2-4666-82B9-BBD72A93B042}"/>
    <cellStyle name="Comma 33 2 2 2 3 3 2 2" xfId="36162" xr:uid="{78E2B189-03C6-4C14-B2B2-1D48716D92B3}"/>
    <cellStyle name="Comma 33 2 2 2 3 3 3" xfId="27109" xr:uid="{8758309F-CD64-42A1-A579-68375843AE38}"/>
    <cellStyle name="Comma 33 2 2 2 3 4" xfId="12020" xr:uid="{2D8EF6F8-5CF8-481D-BC47-E62EB54D0933}"/>
    <cellStyle name="Comma 33 2 2 2 3 4 2" xfId="30130" xr:uid="{0FB4763E-CE00-4357-9D43-E9D12388705C}"/>
    <cellStyle name="Comma 33 2 2 2 3 5" xfId="21077" xr:uid="{92E7BD39-EF3A-4DB1-8794-2EC09F198D55}"/>
    <cellStyle name="Comma 33 2 2 2 4" xfId="3977" xr:uid="{C19DF5CC-BE50-4427-A08A-F6148B237AB3}"/>
    <cellStyle name="Comma 33 2 2 2 4 2" xfId="13030" xr:uid="{0BB51476-7D9E-40D3-8EB7-D35AAE2AB173}"/>
    <cellStyle name="Comma 33 2 2 2 4 2 2" xfId="31140" xr:uid="{4D8AF87B-7112-49D8-A9DD-E02963785F49}"/>
    <cellStyle name="Comma 33 2 2 2 4 3" xfId="22087" xr:uid="{A9FB4418-C633-4D72-9003-B44629003828}"/>
    <cellStyle name="Comma 33 2 2 2 5" xfId="6991" xr:uid="{3A452A06-B1FC-4D1D-A511-DF1997A78681}"/>
    <cellStyle name="Comma 33 2 2 2 5 2" xfId="16044" xr:uid="{E2FDA2CC-4E37-4730-982A-7DD36F77B566}"/>
    <cellStyle name="Comma 33 2 2 2 5 2 2" xfId="34154" xr:uid="{3B7B48CF-1C31-42FB-9346-30DBC240A6A8}"/>
    <cellStyle name="Comma 33 2 2 2 5 3" xfId="25101" xr:uid="{229568AC-4E98-4BA6-AB35-33A8642F4EBD}"/>
    <cellStyle name="Comma 33 2 2 2 6" xfId="10012" xr:uid="{A49B4AC0-BA6D-42ED-9D5B-8AB138971AEF}"/>
    <cellStyle name="Comma 33 2 2 2 6 2" xfId="28122" xr:uid="{A4CA59D0-DE51-4A42-B270-13EEEC432796}"/>
    <cellStyle name="Comma 33 2 2 2 7" xfId="19069" xr:uid="{DADAB798-BE31-4843-8372-5CFD79A665E8}"/>
    <cellStyle name="Comma 33 2 2 3" xfId="899" xr:uid="{5502B75C-3211-48CA-8F93-79F37C37CAE1}"/>
    <cellStyle name="Comma 33 2 2 3 2" xfId="1903" xr:uid="{4A89DAEC-2B19-4DD2-8253-E95FBA057D48}"/>
    <cellStyle name="Comma 33 2 2 3 2 2" xfId="4982" xr:uid="{0C431DF2-5C25-4B30-AA6D-33903732551D}"/>
    <cellStyle name="Comma 33 2 2 3 2 2 2" xfId="14035" xr:uid="{ED3AF588-D1B4-4956-853A-5DDF360DAFE6}"/>
    <cellStyle name="Comma 33 2 2 3 2 2 2 2" xfId="32145" xr:uid="{3C99510B-5E2C-4E4F-8D03-77D270151D87}"/>
    <cellStyle name="Comma 33 2 2 3 2 2 3" xfId="23092" xr:uid="{5CB65EDF-3CE6-4D7E-974D-396799775002}"/>
    <cellStyle name="Comma 33 2 2 3 2 3" xfId="7996" xr:uid="{460265F4-4871-411C-B176-F7EA66A4A426}"/>
    <cellStyle name="Comma 33 2 2 3 2 3 2" xfId="17049" xr:uid="{3622F6FE-7543-4C83-BCF8-D0B4370950F1}"/>
    <cellStyle name="Comma 33 2 2 3 2 3 2 2" xfId="35159" xr:uid="{CAAC98A7-CCB3-45EA-A39E-EC204A647D03}"/>
    <cellStyle name="Comma 33 2 2 3 2 3 3" xfId="26106" xr:uid="{0CA959C0-F766-4B16-80A5-DA1B3BC8DAC0}"/>
    <cellStyle name="Comma 33 2 2 3 2 4" xfId="11017" xr:uid="{74878696-F610-454A-84D0-8DD1D7C2DD0C}"/>
    <cellStyle name="Comma 33 2 2 3 2 4 2" xfId="29127" xr:uid="{4E4726AE-BDC4-4533-8D19-46CE4B424610}"/>
    <cellStyle name="Comma 33 2 2 3 2 5" xfId="20074" xr:uid="{9E047C9B-0420-4A91-A1F1-1E113D70EB45}"/>
    <cellStyle name="Comma 33 2 2 3 3" xfId="2907" xr:uid="{BF865389-EAA5-48FF-9F2F-304BA22A36A2}"/>
    <cellStyle name="Comma 33 2 2 3 3 2" xfId="5986" xr:uid="{80AC7C21-FC39-4894-82C4-A3D7A5B34612}"/>
    <cellStyle name="Comma 33 2 2 3 3 2 2" xfId="15039" xr:uid="{EFBB7299-0AC5-4657-B25E-6F50BD2D6408}"/>
    <cellStyle name="Comma 33 2 2 3 3 2 2 2" xfId="33149" xr:uid="{07D272C2-5F31-422B-B6E6-A313C024D1CE}"/>
    <cellStyle name="Comma 33 2 2 3 3 2 3" xfId="24096" xr:uid="{85C36C7C-E4F2-4D19-B6A1-E18F73B9BAF3}"/>
    <cellStyle name="Comma 33 2 2 3 3 3" xfId="9000" xr:uid="{FF36E61A-2B15-48B0-99D9-EDA1BFF87E13}"/>
    <cellStyle name="Comma 33 2 2 3 3 3 2" xfId="18053" xr:uid="{38AF52DA-543A-4BEA-AFEB-6F5E8EB87B03}"/>
    <cellStyle name="Comma 33 2 2 3 3 3 2 2" xfId="36163" xr:uid="{BD62D71F-8CBC-4C0F-8128-75C449D93E50}"/>
    <cellStyle name="Comma 33 2 2 3 3 3 3" xfId="27110" xr:uid="{27021028-61F3-4A1D-951C-AD04C0852B50}"/>
    <cellStyle name="Comma 33 2 2 3 3 4" xfId="12021" xr:uid="{DC52073A-5B66-4996-8AFB-317B2AF805A4}"/>
    <cellStyle name="Comma 33 2 2 3 3 4 2" xfId="30131" xr:uid="{0A64CFBD-1E83-423A-B673-92D474F4DAF9}"/>
    <cellStyle name="Comma 33 2 2 3 3 5" xfId="21078" xr:uid="{324D4998-B3A6-4258-8D1D-53A8D628D994}"/>
    <cellStyle name="Comma 33 2 2 3 4" xfId="3978" xr:uid="{DE047BAD-B220-4FC7-84D5-8AE108D7E0EA}"/>
    <cellStyle name="Comma 33 2 2 3 4 2" xfId="13031" xr:uid="{906507A9-1C0F-4FF2-AD61-E19908D18AFB}"/>
    <cellStyle name="Comma 33 2 2 3 4 2 2" xfId="31141" xr:uid="{04395472-EF44-4CBC-AC41-DA851A897BD2}"/>
    <cellStyle name="Comma 33 2 2 3 4 3" xfId="22088" xr:uid="{26323834-349B-4DB4-B6D7-6802F0E33A78}"/>
    <cellStyle name="Comma 33 2 2 3 5" xfId="6992" xr:uid="{3632786A-AA7F-47BE-B4E0-59A19C35096F}"/>
    <cellStyle name="Comma 33 2 2 3 5 2" xfId="16045" xr:uid="{09856BD5-E447-4409-A9F3-5A3B19249538}"/>
    <cellStyle name="Comma 33 2 2 3 5 2 2" xfId="34155" xr:uid="{2BA998E2-2384-465A-B9B9-3A022E78D704}"/>
    <cellStyle name="Comma 33 2 2 3 5 3" xfId="25102" xr:uid="{A29EF6CD-38F2-40E0-B4A2-50F7DFA42D8C}"/>
    <cellStyle name="Comma 33 2 2 3 6" xfId="10013" xr:uid="{AAD6D04C-7EB2-464F-BE83-5E888A609A05}"/>
    <cellStyle name="Comma 33 2 2 3 6 2" xfId="28123" xr:uid="{DF2FA059-94C9-4E9A-A24A-E8E62516AD2E}"/>
    <cellStyle name="Comma 33 2 2 3 7" xfId="19070" xr:uid="{17410BF1-E399-492D-AF7A-3C48302A8243}"/>
    <cellStyle name="Comma 33 2 2 4" xfId="1526" xr:uid="{4641FA11-57A0-4D76-8DB0-DD17D8FCD8BB}"/>
    <cellStyle name="Comma 33 2 2 4 2" xfId="4605" xr:uid="{1350F041-1D20-4992-938E-1E94B486D5BB}"/>
    <cellStyle name="Comma 33 2 2 4 2 2" xfId="13658" xr:uid="{2BC70C7A-A8D0-44E5-A2E0-81812B80F885}"/>
    <cellStyle name="Comma 33 2 2 4 2 2 2" xfId="31768" xr:uid="{2F482005-AF5D-42D7-8D44-164AB16E0DE3}"/>
    <cellStyle name="Comma 33 2 2 4 2 3" xfId="22715" xr:uid="{A8FBBB52-E2E3-4E51-8212-3DFF7C1F7586}"/>
    <cellStyle name="Comma 33 2 2 4 3" xfId="7619" xr:uid="{D8B9B9EA-3CC5-410B-9A20-65DB34EA599F}"/>
    <cellStyle name="Comma 33 2 2 4 3 2" xfId="16672" xr:uid="{C42B7753-4200-46BC-83E9-3EB8F3CC26EB}"/>
    <cellStyle name="Comma 33 2 2 4 3 2 2" xfId="34782" xr:uid="{DF065276-742A-44C9-BFFB-C64A61DFAAF2}"/>
    <cellStyle name="Comma 33 2 2 4 3 3" xfId="25729" xr:uid="{589AD48C-08E5-417A-90F6-5B512B42840E}"/>
    <cellStyle name="Comma 33 2 2 4 4" xfId="10640" xr:uid="{87587777-C4B8-42AF-AC0C-5377E15FB417}"/>
    <cellStyle name="Comma 33 2 2 4 4 2" xfId="28750" xr:uid="{12B5CBD7-C8BB-484D-A872-335AB7160F12}"/>
    <cellStyle name="Comma 33 2 2 4 5" xfId="19697" xr:uid="{41A518BF-8627-493A-A80A-4BF5C2951532}"/>
    <cellStyle name="Comma 33 2 2 5" xfId="2530" xr:uid="{D4CC8695-1ECA-42C5-B7B6-05EF7F54E7BF}"/>
    <cellStyle name="Comma 33 2 2 5 2" xfId="5609" xr:uid="{0C21FB71-53D0-4012-AE65-A1A920BD31C4}"/>
    <cellStyle name="Comma 33 2 2 5 2 2" xfId="14662" xr:uid="{5FBBE1E5-9B06-4F34-B56F-A75E96D7DDD2}"/>
    <cellStyle name="Comma 33 2 2 5 2 2 2" xfId="32772" xr:uid="{03A60F57-09B2-424C-A3B3-EAB6B745F643}"/>
    <cellStyle name="Comma 33 2 2 5 2 3" xfId="23719" xr:uid="{66932F53-84C7-4F5F-8372-61BE083254AD}"/>
    <cellStyle name="Comma 33 2 2 5 3" xfId="8623" xr:uid="{611F6070-CD83-41E9-A5A8-CBF640C5D830}"/>
    <cellStyle name="Comma 33 2 2 5 3 2" xfId="17676" xr:uid="{4A07BE70-7614-43F6-B9ED-075CBE30B9E0}"/>
    <cellStyle name="Comma 33 2 2 5 3 2 2" xfId="35786" xr:uid="{3D78B9E2-8D2D-4206-B949-20CC79594434}"/>
    <cellStyle name="Comma 33 2 2 5 3 3" xfId="26733" xr:uid="{19C69DAF-F7E3-4112-8C29-81FF1D951E3C}"/>
    <cellStyle name="Comma 33 2 2 5 4" xfId="11644" xr:uid="{8A3A8FE7-6548-4F17-AF76-43A7FBF728A8}"/>
    <cellStyle name="Comma 33 2 2 5 4 2" xfId="29754" xr:uid="{CAF4A991-DE57-486B-B665-CC301F6936CC}"/>
    <cellStyle name="Comma 33 2 2 5 5" xfId="20701" xr:uid="{B6E48E8E-763A-40F5-BF0D-8B2A7B085424}"/>
    <cellStyle name="Comma 33 2 2 6" xfId="3600" xr:uid="{62C4D025-84DA-41C3-9161-CEC10EC73228}"/>
    <cellStyle name="Comma 33 2 2 6 2" xfId="12653" xr:uid="{B989FC87-989C-4F75-8DC5-432C1B96EE64}"/>
    <cellStyle name="Comma 33 2 2 6 2 2" xfId="30763" xr:uid="{767A85E8-4D6C-4C07-A0D6-50FBE03C76A9}"/>
    <cellStyle name="Comma 33 2 2 6 3" xfId="21710" xr:uid="{AA2CC642-0C90-4D99-B944-BC7A81EFA144}"/>
    <cellStyle name="Comma 33 2 2 7" xfId="6614" xr:uid="{7278FA95-436F-475A-AEC4-17E2DF4EA71D}"/>
    <cellStyle name="Comma 33 2 2 7 2" xfId="15667" xr:uid="{A72E3875-5E9A-4043-895A-BF97ECCA8266}"/>
    <cellStyle name="Comma 33 2 2 7 2 2" xfId="33777" xr:uid="{08BCD8FA-5C5B-4502-AD47-26DFA8BEA798}"/>
    <cellStyle name="Comma 33 2 2 7 3" xfId="24724" xr:uid="{803F8B10-D358-4E78-B129-1DA3D6432353}"/>
    <cellStyle name="Comma 33 2 2 8" xfId="9634" xr:uid="{DE200426-8649-4DCB-94BA-4EF8FDDFD6CE}"/>
    <cellStyle name="Comma 33 2 2 8 2" xfId="27744" xr:uid="{D86692A2-4091-49A2-A713-131A817E691B}"/>
    <cellStyle name="Comma 33 2 2 9" xfId="18691" xr:uid="{2B6B9913-CFA0-4464-B032-650A3FCA2D79}"/>
    <cellStyle name="Comma 33 2 3" xfId="900" xr:uid="{44256956-C821-4B67-A5A9-05F48403BAA5}"/>
    <cellStyle name="Comma 33 2 3 2" xfId="1904" xr:uid="{D66F0834-BFB5-4C48-8B4D-085E506A7F1B}"/>
    <cellStyle name="Comma 33 2 3 2 2" xfId="4983" xr:uid="{856ED836-6004-4EC5-A2DC-BCC605C119EF}"/>
    <cellStyle name="Comma 33 2 3 2 2 2" xfId="14036" xr:uid="{D93A226C-185D-4BC0-B40C-88E353BC3E80}"/>
    <cellStyle name="Comma 33 2 3 2 2 2 2" xfId="32146" xr:uid="{D1EA664B-7A30-4175-BBB2-094B3861C131}"/>
    <cellStyle name="Comma 33 2 3 2 2 3" xfId="23093" xr:uid="{FAB40DDD-9E0A-47DF-A9DC-AC4055B67812}"/>
    <cellStyle name="Comma 33 2 3 2 3" xfId="7997" xr:uid="{EF952E8B-7A44-471E-B8C4-4FD09F251219}"/>
    <cellStyle name="Comma 33 2 3 2 3 2" xfId="17050" xr:uid="{9D1189EF-202B-482E-83CC-023429B1E4A2}"/>
    <cellStyle name="Comma 33 2 3 2 3 2 2" xfId="35160" xr:uid="{841EADCC-8ABD-42BB-BE3C-5A601B12049C}"/>
    <cellStyle name="Comma 33 2 3 2 3 3" xfId="26107" xr:uid="{8A210826-1983-485B-AD8F-19D77215CB40}"/>
    <cellStyle name="Comma 33 2 3 2 4" xfId="11018" xr:uid="{268CE8DD-F300-4C50-85F4-9EF6526EF863}"/>
    <cellStyle name="Comma 33 2 3 2 4 2" xfId="29128" xr:uid="{3FB5E0EF-92B7-4872-B872-A37C9333C6B1}"/>
    <cellStyle name="Comma 33 2 3 2 5" xfId="20075" xr:uid="{D3E03B38-67E3-4F79-8369-E7B285E9180C}"/>
    <cellStyle name="Comma 33 2 3 3" xfId="2908" xr:uid="{4FF347C6-31EB-4B5E-A851-22F1B98419B3}"/>
    <cellStyle name="Comma 33 2 3 3 2" xfId="5987" xr:uid="{2C2EFB37-D14C-4C00-8E6D-EA38D38444F8}"/>
    <cellStyle name="Comma 33 2 3 3 2 2" xfId="15040" xr:uid="{A000EC22-0C4D-406B-B34A-46C5EFA850EA}"/>
    <cellStyle name="Comma 33 2 3 3 2 2 2" xfId="33150" xr:uid="{B2F4A7DC-B96F-4F8C-99D4-29C398223DA4}"/>
    <cellStyle name="Comma 33 2 3 3 2 3" xfId="24097" xr:uid="{F23CB775-E7E1-4B48-88F2-4A4D38401872}"/>
    <cellStyle name="Comma 33 2 3 3 3" xfId="9001" xr:uid="{48B6F468-5954-4378-890B-E5BB30522B22}"/>
    <cellStyle name="Comma 33 2 3 3 3 2" xfId="18054" xr:uid="{62E6B681-395E-49EB-89B1-4176A066776A}"/>
    <cellStyle name="Comma 33 2 3 3 3 2 2" xfId="36164" xr:uid="{EF3A36A1-D496-4734-9EBE-B31B3FDBCE58}"/>
    <cellStyle name="Comma 33 2 3 3 3 3" xfId="27111" xr:uid="{881C198E-1210-42BB-B153-162280E5AE23}"/>
    <cellStyle name="Comma 33 2 3 3 4" xfId="12022" xr:uid="{8C2E9910-4492-4E7B-9B7E-CE8095FC5ACC}"/>
    <cellStyle name="Comma 33 2 3 3 4 2" xfId="30132" xr:uid="{30A6D13B-A1A2-4BDA-BDA5-0D42C7AA63B6}"/>
    <cellStyle name="Comma 33 2 3 3 5" xfId="21079" xr:uid="{71F28627-B114-438A-92B6-AAA8E1BF0B8E}"/>
    <cellStyle name="Comma 33 2 3 4" xfId="3979" xr:uid="{1C398995-ADAA-4776-B210-5FACD44B18C5}"/>
    <cellStyle name="Comma 33 2 3 4 2" xfId="13032" xr:uid="{567040E7-4E5E-40FC-907A-C7DB7A2345E7}"/>
    <cellStyle name="Comma 33 2 3 4 2 2" xfId="31142" xr:uid="{95AF304D-4229-4C90-B60D-59A42A726675}"/>
    <cellStyle name="Comma 33 2 3 4 3" xfId="22089" xr:uid="{3EFAD8D4-4541-4F0E-89A5-633E20CCB174}"/>
    <cellStyle name="Comma 33 2 3 5" xfId="6993" xr:uid="{DF2FA24E-1DB5-49C3-89AD-D49951A163BF}"/>
    <cellStyle name="Comma 33 2 3 5 2" xfId="16046" xr:uid="{4BE28517-AB99-4F4B-B766-C0600959FF87}"/>
    <cellStyle name="Comma 33 2 3 5 2 2" xfId="34156" xr:uid="{7AAB5053-B164-47E7-A248-62AEFE0FF382}"/>
    <cellStyle name="Comma 33 2 3 5 3" xfId="25103" xr:uid="{EF3343C7-DF01-4699-8601-D1A7F88A65C4}"/>
    <cellStyle name="Comma 33 2 3 6" xfId="10014" xr:uid="{FDBAF919-97AF-4AA9-9BD8-26CEC0ADF4CE}"/>
    <cellStyle name="Comma 33 2 3 6 2" xfId="28124" xr:uid="{E33EC2DF-6FA1-424E-ACDD-3AC7BD570890}"/>
    <cellStyle name="Comma 33 2 3 7" xfId="19071" xr:uid="{69744664-B2D6-4CBE-AD78-62D55EAEB0A6}"/>
    <cellStyle name="Comma 33 2 4" xfId="901" xr:uid="{B0253251-F688-4246-B994-C83C2EBF4C2F}"/>
    <cellStyle name="Comma 33 2 4 2" xfId="1905" xr:uid="{886F2AAB-AD23-4F10-845F-2502172BC824}"/>
    <cellStyle name="Comma 33 2 4 2 2" xfId="4984" xr:uid="{E11319B0-B223-42EF-AAB1-98ADDA180AE0}"/>
    <cellStyle name="Comma 33 2 4 2 2 2" xfId="14037" xr:uid="{EF948CCE-9135-48D5-BC0B-9F39940D7C13}"/>
    <cellStyle name="Comma 33 2 4 2 2 2 2" xfId="32147" xr:uid="{18CE8CA3-433C-42F3-B194-BE6668C2103E}"/>
    <cellStyle name="Comma 33 2 4 2 2 3" xfId="23094" xr:uid="{9D1C196E-699E-4816-8A4B-1DB524975130}"/>
    <cellStyle name="Comma 33 2 4 2 3" xfId="7998" xr:uid="{A7EB7C5A-0321-4883-BDDA-CD52B2A2F2A8}"/>
    <cellStyle name="Comma 33 2 4 2 3 2" xfId="17051" xr:uid="{4E1F93EE-E296-4875-AE88-C1819A8B6C7E}"/>
    <cellStyle name="Comma 33 2 4 2 3 2 2" xfId="35161" xr:uid="{168A6441-4D11-4BC0-AA99-0E4496556A5D}"/>
    <cellStyle name="Comma 33 2 4 2 3 3" xfId="26108" xr:uid="{AECF8FD3-7431-4D50-A011-0940C9E76F84}"/>
    <cellStyle name="Comma 33 2 4 2 4" xfId="11019" xr:uid="{077BA7EB-99FB-49A2-A0F8-2367DB7ACC3B}"/>
    <cellStyle name="Comma 33 2 4 2 4 2" xfId="29129" xr:uid="{174BF33E-C419-46FF-AD35-B37169D66EC0}"/>
    <cellStyle name="Comma 33 2 4 2 5" xfId="20076" xr:uid="{B80F04F9-3636-4CB0-840C-39C0261B9E78}"/>
    <cellStyle name="Comma 33 2 4 3" xfId="2909" xr:uid="{720B734B-B13A-4AFA-85B3-E5F545C8B541}"/>
    <cellStyle name="Comma 33 2 4 3 2" xfId="5988" xr:uid="{47F46DA4-186F-4471-A653-12C25E576543}"/>
    <cellStyle name="Comma 33 2 4 3 2 2" xfId="15041" xr:uid="{C52EBAE9-5134-4D6B-B637-C8DC8F22AF41}"/>
    <cellStyle name="Comma 33 2 4 3 2 2 2" xfId="33151" xr:uid="{07CEEFBD-8F6D-4027-B647-4C5D8A6DF62C}"/>
    <cellStyle name="Comma 33 2 4 3 2 3" xfId="24098" xr:uid="{C6299888-8FC9-414B-B875-3BA3240C9D66}"/>
    <cellStyle name="Comma 33 2 4 3 3" xfId="9002" xr:uid="{18FF7168-17DD-4A2C-9A90-A32938EF588C}"/>
    <cellStyle name="Comma 33 2 4 3 3 2" xfId="18055" xr:uid="{8B34C7E4-1C67-41A8-A002-A69D59215F34}"/>
    <cellStyle name="Comma 33 2 4 3 3 2 2" xfId="36165" xr:uid="{93E79599-D078-46F9-A17D-1771529F30A6}"/>
    <cellStyle name="Comma 33 2 4 3 3 3" xfId="27112" xr:uid="{5786E6B5-2C49-48B1-8F62-9FA557EA00B2}"/>
    <cellStyle name="Comma 33 2 4 3 4" xfId="12023" xr:uid="{AC699AA1-3850-4A6D-89AB-375E323AD279}"/>
    <cellStyle name="Comma 33 2 4 3 4 2" xfId="30133" xr:uid="{49136740-7002-42DC-9422-CBEBBFC1A400}"/>
    <cellStyle name="Comma 33 2 4 3 5" xfId="21080" xr:uid="{2E473E3F-6EAA-40E3-8985-C4D921C26C28}"/>
    <cellStyle name="Comma 33 2 4 4" xfId="3980" xr:uid="{9111FB20-2981-4284-A1A1-98A9EDD7F246}"/>
    <cellStyle name="Comma 33 2 4 4 2" xfId="13033" xr:uid="{1155F1D8-2398-43B1-912D-967D49B2BF96}"/>
    <cellStyle name="Comma 33 2 4 4 2 2" xfId="31143" xr:uid="{59D08D78-8028-4B94-938D-524DABED0DD4}"/>
    <cellStyle name="Comma 33 2 4 4 3" xfId="22090" xr:uid="{C234C7CF-F03A-4C76-83BB-17844F99AD42}"/>
    <cellStyle name="Comma 33 2 4 5" xfId="6994" xr:uid="{952933C9-D353-46D4-8245-36C4E08BC779}"/>
    <cellStyle name="Comma 33 2 4 5 2" xfId="16047" xr:uid="{38F12B4B-0793-48DF-9F3F-DFF63E89B43A}"/>
    <cellStyle name="Comma 33 2 4 5 2 2" xfId="34157" xr:uid="{BC276D1C-E0A7-4413-A2D2-8FCC6514E64C}"/>
    <cellStyle name="Comma 33 2 4 5 3" xfId="25104" xr:uid="{A8353F9B-DFF2-48AA-92E2-6EAC120CCBBB}"/>
    <cellStyle name="Comma 33 2 4 6" xfId="10015" xr:uid="{5C166AF6-2B07-488F-B81A-535A03176A37}"/>
    <cellStyle name="Comma 33 2 4 6 2" xfId="28125" xr:uid="{406119F6-1B23-4A46-8DA6-3082C8EC1544}"/>
    <cellStyle name="Comma 33 2 4 7" xfId="19072" xr:uid="{325A61DC-ECCD-4B50-8A5A-182A0F4898B9}"/>
    <cellStyle name="Comma 33 2 5" xfId="1355" xr:uid="{6D181553-071C-4483-88A9-B45C7D22E190}"/>
    <cellStyle name="Comma 33 2 5 2" xfId="4434" xr:uid="{B817B931-666F-4661-AAE6-F4FD4A674A14}"/>
    <cellStyle name="Comma 33 2 5 2 2" xfId="13487" xr:uid="{8D50904F-E442-4F73-9AEA-5B5F0D2615DA}"/>
    <cellStyle name="Comma 33 2 5 2 2 2" xfId="31597" xr:uid="{D1471B6C-1964-4250-BCD1-D7515E87B28B}"/>
    <cellStyle name="Comma 33 2 5 2 3" xfId="22544" xr:uid="{BF26F07F-79D4-424B-9099-DD7FB7C48EA4}"/>
    <cellStyle name="Comma 33 2 5 3" xfId="7448" xr:uid="{3013E9E1-8722-4C87-AA97-0BAEC2353B3F}"/>
    <cellStyle name="Comma 33 2 5 3 2" xfId="16501" xr:uid="{54E4CC9A-7C2C-45F5-A250-BD6B3AE57189}"/>
    <cellStyle name="Comma 33 2 5 3 2 2" xfId="34611" xr:uid="{3F30C12A-7A15-43CE-94FB-4C9825FD8D94}"/>
    <cellStyle name="Comma 33 2 5 3 3" xfId="25558" xr:uid="{BC777232-D17D-4755-9C47-5A7DDD994211}"/>
    <cellStyle name="Comma 33 2 5 4" xfId="10469" xr:uid="{4DA75924-9958-42DD-B5A6-289A74183D60}"/>
    <cellStyle name="Comma 33 2 5 4 2" xfId="28579" xr:uid="{4DB86861-DC40-4079-8ADD-90477970E436}"/>
    <cellStyle name="Comma 33 2 5 5" xfId="19526" xr:uid="{B66D20AB-C14A-4CFF-AAE6-DAD6DF7D901E}"/>
    <cellStyle name="Comma 33 2 6" xfId="2359" xr:uid="{A28B532B-27FA-4A9A-B76D-8B13663BA71A}"/>
    <cellStyle name="Comma 33 2 6 2" xfId="5438" xr:uid="{9F098C49-D0DA-4788-9BA2-7B715B41A9F5}"/>
    <cellStyle name="Comma 33 2 6 2 2" xfId="14491" xr:uid="{5098ADCB-97AD-4D68-923C-E04DF128178D}"/>
    <cellStyle name="Comma 33 2 6 2 2 2" xfId="32601" xr:uid="{BF049DF8-914F-4875-A677-406763CE87C9}"/>
    <cellStyle name="Comma 33 2 6 2 3" xfId="23548" xr:uid="{3FF67BE1-12D8-48A9-9D4A-47846B900649}"/>
    <cellStyle name="Comma 33 2 6 3" xfId="8452" xr:uid="{48262C24-7843-48CA-AED1-4B79296C6B71}"/>
    <cellStyle name="Comma 33 2 6 3 2" xfId="17505" xr:uid="{E4EDBBE0-F127-4560-BAD3-E81CE9D64425}"/>
    <cellStyle name="Comma 33 2 6 3 2 2" xfId="35615" xr:uid="{E49F63B9-9AA3-4A1E-8367-6291C749FE36}"/>
    <cellStyle name="Comma 33 2 6 3 3" xfId="26562" xr:uid="{E251F78F-0C2E-422F-B3F9-CEB251B9CE7C}"/>
    <cellStyle name="Comma 33 2 6 4" xfId="11473" xr:uid="{B27F8A50-4EDA-42F2-A252-E4817039E85B}"/>
    <cellStyle name="Comma 33 2 6 4 2" xfId="29583" xr:uid="{557CF367-0D49-44F4-AC96-A5DAE32791FA}"/>
    <cellStyle name="Comma 33 2 6 5" xfId="20530" xr:uid="{96992A94-EA46-40C3-AD67-9E369C72F128}"/>
    <cellStyle name="Comma 33 2 7" xfId="3428" xr:uid="{76A905BE-6F0A-4E8B-A4BA-43201170D8E9}"/>
    <cellStyle name="Comma 33 2 7 2" xfId="12481" xr:uid="{BE85AF92-0671-4EEF-B4B4-12F499FC127A}"/>
    <cellStyle name="Comma 33 2 7 2 2" xfId="30591" xr:uid="{F4EDF6E5-3EDE-472A-BC88-30F3E9E51E89}"/>
    <cellStyle name="Comma 33 2 7 3" xfId="21538" xr:uid="{F8D972C8-1958-4556-85F2-4E552821BBCE}"/>
    <cellStyle name="Comma 33 2 8" xfId="6442" xr:uid="{9CBB5CD2-2F68-4B27-9B7F-03DB3F19978C}"/>
    <cellStyle name="Comma 33 2 8 2" xfId="15495" xr:uid="{A3E701ED-BDAD-4ACA-8C38-B12E2FD07DC9}"/>
    <cellStyle name="Comma 33 2 8 2 2" xfId="33605" xr:uid="{1534A2D8-FDCE-4E21-B896-C4D36D81F1A6}"/>
    <cellStyle name="Comma 33 2 8 3" xfId="24552" xr:uid="{2F490D06-ACBA-4597-9602-66DCBB558CB8}"/>
    <cellStyle name="Comma 33 2 9" xfId="9462" xr:uid="{280B002F-0DED-4FE4-9005-515BD227CAA0}"/>
    <cellStyle name="Comma 33 2 9 2" xfId="27572" xr:uid="{43E3C771-9EF8-4129-A2CA-777F65BE025C}"/>
    <cellStyle name="Comma 33 3" xfId="517" xr:uid="{087035E6-C115-4B9F-833E-D5C873620EC0}"/>
    <cellStyle name="Comma 33 3 2" xfId="902" xr:uid="{3A03C26A-EBD5-4E5E-8CF6-D3CA4AC68EB0}"/>
    <cellStyle name="Comma 33 3 2 2" xfId="1906" xr:uid="{E2D92E9D-B5EA-47E5-B0E7-B2B4BC9A1CC9}"/>
    <cellStyle name="Comma 33 3 2 2 2" xfId="4985" xr:uid="{0448B89A-B37C-448E-B726-D47279958CCF}"/>
    <cellStyle name="Comma 33 3 2 2 2 2" xfId="14038" xr:uid="{1187462E-6C04-4918-8D6D-BEC3837ED7DD}"/>
    <cellStyle name="Comma 33 3 2 2 2 2 2" xfId="32148" xr:uid="{CEFD8231-B085-4ECA-84AF-D92D0ADA2805}"/>
    <cellStyle name="Comma 33 3 2 2 2 3" xfId="23095" xr:uid="{244E47A4-F443-410F-A798-37C546954E65}"/>
    <cellStyle name="Comma 33 3 2 2 3" xfId="7999" xr:uid="{5E14AECC-31F9-41E1-8274-83E78448BD55}"/>
    <cellStyle name="Comma 33 3 2 2 3 2" xfId="17052" xr:uid="{1B25C255-54F7-4E54-89F8-3A134F471B03}"/>
    <cellStyle name="Comma 33 3 2 2 3 2 2" xfId="35162" xr:uid="{FB4456B4-C4BB-43C5-81E8-EE30FD4E2911}"/>
    <cellStyle name="Comma 33 3 2 2 3 3" xfId="26109" xr:uid="{5FAD2740-24E0-4E93-BFC9-48C6E4C0723C}"/>
    <cellStyle name="Comma 33 3 2 2 4" xfId="11020" xr:uid="{D2A87941-B040-4CEF-A173-6CF92D27DE44}"/>
    <cellStyle name="Comma 33 3 2 2 4 2" xfId="29130" xr:uid="{7E2A7E96-A405-40EB-898F-2CFDBE80BB58}"/>
    <cellStyle name="Comma 33 3 2 2 5" xfId="20077" xr:uid="{23D8F295-B82A-4B4C-AC0B-D7E0D051125F}"/>
    <cellStyle name="Comma 33 3 2 3" xfId="2910" xr:uid="{D94F8A56-5741-49B2-9A34-747C9F8619C7}"/>
    <cellStyle name="Comma 33 3 2 3 2" xfId="5989" xr:uid="{3C9E7DFC-3ECF-4981-97DC-99FB9BAFF4CA}"/>
    <cellStyle name="Comma 33 3 2 3 2 2" xfId="15042" xr:uid="{05D85EDD-A0D3-4C98-B99C-42161709AF27}"/>
    <cellStyle name="Comma 33 3 2 3 2 2 2" xfId="33152" xr:uid="{78027D8A-0C5F-42F7-B09C-6A6C1572F3AD}"/>
    <cellStyle name="Comma 33 3 2 3 2 3" xfId="24099" xr:uid="{06551F5B-41A0-47C4-836E-0A87684D14B5}"/>
    <cellStyle name="Comma 33 3 2 3 3" xfId="9003" xr:uid="{674D4643-763D-4BDB-96A3-93B14DF5F210}"/>
    <cellStyle name="Comma 33 3 2 3 3 2" xfId="18056" xr:uid="{4A02963A-2DB0-4530-8AEB-B8B8100B0C61}"/>
    <cellStyle name="Comma 33 3 2 3 3 2 2" xfId="36166" xr:uid="{2F36E3D6-862F-49E3-B1FE-864437641079}"/>
    <cellStyle name="Comma 33 3 2 3 3 3" xfId="27113" xr:uid="{9D9DC0D4-042E-457A-AD15-8543CCBB159B}"/>
    <cellStyle name="Comma 33 3 2 3 4" xfId="12024" xr:uid="{5F1A70CF-0764-4517-A32F-B40D99ADF8D4}"/>
    <cellStyle name="Comma 33 3 2 3 4 2" xfId="30134" xr:uid="{1438CFFF-8258-4A4B-BEAB-0015DD228589}"/>
    <cellStyle name="Comma 33 3 2 3 5" xfId="21081" xr:uid="{73C9AED3-B605-4066-9640-15B0AFD169CE}"/>
    <cellStyle name="Comma 33 3 2 4" xfId="3981" xr:uid="{82409A06-4641-4BE6-8701-7D70BB6B3561}"/>
    <cellStyle name="Comma 33 3 2 4 2" xfId="13034" xr:uid="{87D33823-0E12-494D-B669-6D69ED664921}"/>
    <cellStyle name="Comma 33 3 2 4 2 2" xfId="31144" xr:uid="{56FD84E1-0996-4C2F-9AD4-EB54F9BB2BE1}"/>
    <cellStyle name="Comma 33 3 2 4 3" xfId="22091" xr:uid="{74DB30C4-8B19-4550-8A64-6F1DD0B53C78}"/>
    <cellStyle name="Comma 33 3 2 5" xfId="6995" xr:uid="{422CF3F1-8B08-4C78-B2E0-B3AF8CABB35C}"/>
    <cellStyle name="Comma 33 3 2 5 2" xfId="16048" xr:uid="{8CDC9153-9792-4FA9-9DA0-1774AB90ADFE}"/>
    <cellStyle name="Comma 33 3 2 5 2 2" xfId="34158" xr:uid="{2C7771BC-43B0-431C-9C22-D8760C7B6DA7}"/>
    <cellStyle name="Comma 33 3 2 5 3" xfId="25105" xr:uid="{231D2753-7173-4B41-9283-5A7361300D50}"/>
    <cellStyle name="Comma 33 3 2 6" xfId="10016" xr:uid="{4504DE37-9B8B-486D-AD50-4A7D18EA0D3F}"/>
    <cellStyle name="Comma 33 3 2 6 2" xfId="28126" xr:uid="{6F32E7B8-579E-4808-BBA8-CEBCEAFFBD96}"/>
    <cellStyle name="Comma 33 3 2 7" xfId="19073" xr:uid="{67CA996C-42AF-45BF-AAB7-2C67BD61BFC5}"/>
    <cellStyle name="Comma 33 3 3" xfId="903" xr:uid="{807D8E16-FDBD-4EAC-9924-382ADCDC5228}"/>
    <cellStyle name="Comma 33 3 3 2" xfId="1907" xr:uid="{5B67A325-DA18-4F1E-BE66-E45E274E933F}"/>
    <cellStyle name="Comma 33 3 3 2 2" xfId="4986" xr:uid="{8FA82DA6-D168-4BA6-85DE-9AE7C3C20832}"/>
    <cellStyle name="Comma 33 3 3 2 2 2" xfId="14039" xr:uid="{2894A7A6-A024-4851-9C81-5DC36A227137}"/>
    <cellStyle name="Comma 33 3 3 2 2 2 2" xfId="32149" xr:uid="{89022F29-2EBD-4946-B1B4-24B6784BF6D4}"/>
    <cellStyle name="Comma 33 3 3 2 2 3" xfId="23096" xr:uid="{E1935373-C257-4C05-A623-C809198361E8}"/>
    <cellStyle name="Comma 33 3 3 2 3" xfId="8000" xr:uid="{EB338D5E-8614-4E91-AD04-7C31934CA27E}"/>
    <cellStyle name="Comma 33 3 3 2 3 2" xfId="17053" xr:uid="{ACE7993B-4F5E-48CB-AF55-8EA27927DB91}"/>
    <cellStyle name="Comma 33 3 3 2 3 2 2" xfId="35163" xr:uid="{FA092BFC-0097-498F-9053-8D59BC0BED70}"/>
    <cellStyle name="Comma 33 3 3 2 3 3" xfId="26110" xr:uid="{7466F070-1579-4797-B2F0-63626910E3E1}"/>
    <cellStyle name="Comma 33 3 3 2 4" xfId="11021" xr:uid="{8A30187F-80C1-4F69-ACA4-B7F9B7B46D55}"/>
    <cellStyle name="Comma 33 3 3 2 4 2" xfId="29131" xr:uid="{C20C69B3-7CAA-44BB-AA07-9330638925BD}"/>
    <cellStyle name="Comma 33 3 3 2 5" xfId="20078" xr:uid="{DE6D75F5-4E76-460A-89AD-D2B7A83F3C00}"/>
    <cellStyle name="Comma 33 3 3 3" xfId="2911" xr:uid="{A1B10C84-76B8-47BB-B2BB-CB9F6DC71E3A}"/>
    <cellStyle name="Comma 33 3 3 3 2" xfId="5990" xr:uid="{A91F5824-79C8-44CB-9D08-4B50E38ED9B9}"/>
    <cellStyle name="Comma 33 3 3 3 2 2" xfId="15043" xr:uid="{FFE48ED5-5693-4641-8885-DB0D368EA3D9}"/>
    <cellStyle name="Comma 33 3 3 3 2 2 2" xfId="33153" xr:uid="{1784CC24-384B-4DD2-9F5F-3114B01A6F02}"/>
    <cellStyle name="Comma 33 3 3 3 2 3" xfId="24100" xr:uid="{41CD73F1-A6AC-44A1-A72D-B168724628F7}"/>
    <cellStyle name="Comma 33 3 3 3 3" xfId="9004" xr:uid="{6192CC3E-424F-46E6-8A72-084B2E83A056}"/>
    <cellStyle name="Comma 33 3 3 3 3 2" xfId="18057" xr:uid="{147EADD2-BE98-4B1A-8ABA-B62D26D79142}"/>
    <cellStyle name="Comma 33 3 3 3 3 2 2" xfId="36167" xr:uid="{4D1CC0D5-39DD-48B3-BEC2-9E9193F5520B}"/>
    <cellStyle name="Comma 33 3 3 3 3 3" xfId="27114" xr:uid="{C523AE97-6D6D-41BF-BA4E-E76B7B622F9A}"/>
    <cellStyle name="Comma 33 3 3 3 4" xfId="12025" xr:uid="{56A8A15C-9029-4189-85D5-3321D3A6B1E4}"/>
    <cellStyle name="Comma 33 3 3 3 4 2" xfId="30135" xr:uid="{515C38A9-E067-4F8A-A726-52913D0CCEBF}"/>
    <cellStyle name="Comma 33 3 3 3 5" xfId="21082" xr:uid="{1457B13C-A44E-4D74-894E-B43BF8405A1F}"/>
    <cellStyle name="Comma 33 3 3 4" xfId="3982" xr:uid="{73E903DF-6586-4A0B-AACC-55D0A5079EBB}"/>
    <cellStyle name="Comma 33 3 3 4 2" xfId="13035" xr:uid="{397E71BD-118A-4FCE-9634-3BEC02D2D74F}"/>
    <cellStyle name="Comma 33 3 3 4 2 2" xfId="31145" xr:uid="{87C3BE64-4D58-47A1-97CD-42D1B1023802}"/>
    <cellStyle name="Comma 33 3 3 4 3" xfId="22092" xr:uid="{3AE92229-9A4D-4BF3-A4BC-C1B1ADBAF022}"/>
    <cellStyle name="Comma 33 3 3 5" xfId="6996" xr:uid="{628BDECA-CBB1-4A5A-9297-B0F2A871CA66}"/>
    <cellStyle name="Comma 33 3 3 5 2" xfId="16049" xr:uid="{C8B55773-2814-4E27-A630-C389EB3B5A37}"/>
    <cellStyle name="Comma 33 3 3 5 2 2" xfId="34159" xr:uid="{1A898505-BDDA-4C7A-8B00-3E651CBEAA1B}"/>
    <cellStyle name="Comma 33 3 3 5 3" xfId="25106" xr:uid="{9E252B61-5492-4AF9-BC45-67DE3F732A05}"/>
    <cellStyle name="Comma 33 3 3 6" xfId="10017" xr:uid="{DA78A26D-9A00-4904-99C4-998F63FB69B6}"/>
    <cellStyle name="Comma 33 3 3 6 2" xfId="28127" xr:uid="{C9B921E3-D594-495C-A55F-A3735033EC2F}"/>
    <cellStyle name="Comma 33 3 3 7" xfId="19074" xr:uid="{314C869B-5083-4282-BF4D-765EA33D24D1}"/>
    <cellStyle name="Comma 33 3 4" xfId="1525" xr:uid="{AD34387A-D5D2-469D-B3F2-2B06D3B5CF71}"/>
    <cellStyle name="Comma 33 3 4 2" xfId="4604" xr:uid="{BF0D74F9-ABA5-483E-A59F-4F8DF7653BA2}"/>
    <cellStyle name="Comma 33 3 4 2 2" xfId="13657" xr:uid="{C5226A29-3398-47B7-88E0-280CAACAC398}"/>
    <cellStyle name="Comma 33 3 4 2 2 2" xfId="31767" xr:uid="{76114715-A90F-402D-9F6F-240CB46B0A3B}"/>
    <cellStyle name="Comma 33 3 4 2 3" xfId="22714" xr:uid="{49886157-85CF-441B-9B2A-C41AF0011BB2}"/>
    <cellStyle name="Comma 33 3 4 3" xfId="7618" xr:uid="{35F6E50A-22CB-49C2-8CCD-25213CD59C66}"/>
    <cellStyle name="Comma 33 3 4 3 2" xfId="16671" xr:uid="{56349AD1-DF79-4263-8713-31F67A70D5FC}"/>
    <cellStyle name="Comma 33 3 4 3 2 2" xfId="34781" xr:uid="{146984D5-BD79-4DE4-AD0C-A61404207A2A}"/>
    <cellStyle name="Comma 33 3 4 3 3" xfId="25728" xr:uid="{6C3450EF-6C98-404E-86D8-92AC606D57CC}"/>
    <cellStyle name="Comma 33 3 4 4" xfId="10639" xr:uid="{64DF23E0-2EAC-4E66-877D-474FA8B61BD0}"/>
    <cellStyle name="Comma 33 3 4 4 2" xfId="28749" xr:uid="{77645725-3E68-4676-84E1-5ABD6A601B0D}"/>
    <cellStyle name="Comma 33 3 4 5" xfId="19696" xr:uid="{C3154D84-4BD6-47FA-A327-1C97CA96651F}"/>
    <cellStyle name="Comma 33 3 5" xfId="2529" xr:uid="{A4DCB31C-3BC9-42D2-959A-EEE418381DD6}"/>
    <cellStyle name="Comma 33 3 5 2" xfId="5608" xr:uid="{27F59662-D954-4BD6-8ACA-FA92937B9F07}"/>
    <cellStyle name="Comma 33 3 5 2 2" xfId="14661" xr:uid="{E8CA682E-9C74-4FB8-9BBB-73A48BD2711D}"/>
    <cellStyle name="Comma 33 3 5 2 2 2" xfId="32771" xr:uid="{4C86BCFB-2BD4-4AB9-88EA-D12AF07B538B}"/>
    <cellStyle name="Comma 33 3 5 2 3" xfId="23718" xr:uid="{75AD0845-311C-455B-8D02-BAACC71DAD50}"/>
    <cellStyle name="Comma 33 3 5 3" xfId="8622" xr:uid="{4799F4C5-7501-4ED8-B1EE-B65509567E47}"/>
    <cellStyle name="Comma 33 3 5 3 2" xfId="17675" xr:uid="{C883C98E-12EA-47EA-9AC0-A637C2BABF95}"/>
    <cellStyle name="Comma 33 3 5 3 2 2" xfId="35785" xr:uid="{FB8DC211-5808-47E3-A523-265AC608FFB8}"/>
    <cellStyle name="Comma 33 3 5 3 3" xfId="26732" xr:uid="{124A73CF-B0C5-4BBA-906B-2093E5E1D269}"/>
    <cellStyle name="Comma 33 3 5 4" xfId="11643" xr:uid="{36ECFC20-6442-4B09-97E7-6ABB8E9197C2}"/>
    <cellStyle name="Comma 33 3 5 4 2" xfId="29753" xr:uid="{3A833F56-44AC-40FA-AF6A-A0278FDAF072}"/>
    <cellStyle name="Comma 33 3 5 5" xfId="20700" xr:uid="{C5E61B47-A9E6-4745-BDFA-E7C178A9EF62}"/>
    <cellStyle name="Comma 33 3 6" xfId="3599" xr:uid="{340AAEE8-4F3E-4DDB-868D-6C6F556B25CC}"/>
    <cellStyle name="Comma 33 3 6 2" xfId="12652" xr:uid="{DDD811F5-68C5-47ED-867B-EE9672F274BC}"/>
    <cellStyle name="Comma 33 3 6 2 2" xfId="30762" xr:uid="{43E70CBE-1077-4D5D-AD26-F92159485C51}"/>
    <cellStyle name="Comma 33 3 6 3" xfId="21709" xr:uid="{60AB433B-9527-49E3-BDE8-0B00CBC286D7}"/>
    <cellStyle name="Comma 33 3 7" xfId="6613" xr:uid="{453BD27F-2E0C-44B6-9DB1-6CF18C3DFC91}"/>
    <cellStyle name="Comma 33 3 7 2" xfId="15666" xr:uid="{05D80D10-D94F-4E5F-8767-A516128BD0EC}"/>
    <cellStyle name="Comma 33 3 7 2 2" xfId="33776" xr:uid="{6972A226-BD8D-4A66-BACF-8AA90994B632}"/>
    <cellStyle name="Comma 33 3 7 3" xfId="24723" xr:uid="{BD023EA9-321A-421A-BF86-1CBF51D6C454}"/>
    <cellStyle name="Comma 33 3 8" xfId="9633" xr:uid="{45ECCD9C-45C0-481B-B4A0-91C2930AAC67}"/>
    <cellStyle name="Comma 33 3 8 2" xfId="27743" xr:uid="{5AE0C411-B12E-4267-81E9-B35CBBA12D7E}"/>
    <cellStyle name="Comma 33 3 9" xfId="18690" xr:uid="{7E4276E1-9398-4461-B99D-E2D6A147A1BF}"/>
    <cellStyle name="Comma 33 4" xfId="904" xr:uid="{24658A87-38D7-42F0-AD49-165F31837791}"/>
    <cellStyle name="Comma 33 4 2" xfId="1908" xr:uid="{B21F8AEC-D427-4E90-8E3C-8CB9059ECE91}"/>
    <cellStyle name="Comma 33 4 2 2" xfId="4987" xr:uid="{83ECEC39-B646-429D-81E2-83C63372D6F3}"/>
    <cellStyle name="Comma 33 4 2 2 2" xfId="14040" xr:uid="{6E104123-325B-4087-80D7-08AAFE460D6A}"/>
    <cellStyle name="Comma 33 4 2 2 2 2" xfId="32150" xr:uid="{EAD435AB-F468-4F01-96EA-6C452DBB984A}"/>
    <cellStyle name="Comma 33 4 2 2 3" xfId="23097" xr:uid="{8B7423B1-A5C7-406B-A349-C06EBD199323}"/>
    <cellStyle name="Comma 33 4 2 3" xfId="8001" xr:uid="{44474690-8266-4201-9142-41829B2A83ED}"/>
    <cellStyle name="Comma 33 4 2 3 2" xfId="17054" xr:uid="{EABEEDAC-B306-450F-ACBB-966A61923875}"/>
    <cellStyle name="Comma 33 4 2 3 2 2" xfId="35164" xr:uid="{BF5D6279-9137-44AA-9D4A-10756A09FBCA}"/>
    <cellStyle name="Comma 33 4 2 3 3" xfId="26111" xr:uid="{18738572-26FE-483A-92D7-2AB4EC60114A}"/>
    <cellStyle name="Comma 33 4 2 4" xfId="11022" xr:uid="{546BC590-023B-4A6F-85DC-2FBAF365E76C}"/>
    <cellStyle name="Comma 33 4 2 4 2" xfId="29132" xr:uid="{AB8E1B1F-6702-4850-8048-B97FE9F4ED74}"/>
    <cellStyle name="Comma 33 4 2 5" xfId="20079" xr:uid="{96220E27-9A35-46D2-BCF0-0AFA0EB27DAC}"/>
    <cellStyle name="Comma 33 4 3" xfId="2912" xr:uid="{D08F9F55-A8BB-4A5E-9AB6-10D36DC06B88}"/>
    <cellStyle name="Comma 33 4 3 2" xfId="5991" xr:uid="{022CE865-ECCE-4A4C-B1DA-326A4AB2AE87}"/>
    <cellStyle name="Comma 33 4 3 2 2" xfId="15044" xr:uid="{37EE81CF-773F-400D-914C-31B18F5E70D0}"/>
    <cellStyle name="Comma 33 4 3 2 2 2" xfId="33154" xr:uid="{BC3D9AEE-5555-48FE-94ED-ACF7C33CF907}"/>
    <cellStyle name="Comma 33 4 3 2 3" xfId="24101" xr:uid="{A4620725-A927-4A54-8C1B-17FF154F1D05}"/>
    <cellStyle name="Comma 33 4 3 3" xfId="9005" xr:uid="{1B600FED-FB10-4303-8BF1-6EF4E83BDD08}"/>
    <cellStyle name="Comma 33 4 3 3 2" xfId="18058" xr:uid="{121C3741-3C09-476C-AAF1-513E45B5EBC1}"/>
    <cellStyle name="Comma 33 4 3 3 2 2" xfId="36168" xr:uid="{457DE821-F998-4CCC-8002-9CFEAF68E989}"/>
    <cellStyle name="Comma 33 4 3 3 3" xfId="27115" xr:uid="{530D0C39-E3A7-4AA6-8F37-7F4CB52165D7}"/>
    <cellStyle name="Comma 33 4 3 4" xfId="12026" xr:uid="{6225B823-FB65-49A4-B46E-D04832E66A27}"/>
    <cellStyle name="Comma 33 4 3 4 2" xfId="30136" xr:uid="{B3FD99AF-8613-4303-9956-0F22B472FFCD}"/>
    <cellStyle name="Comma 33 4 3 5" xfId="21083" xr:uid="{1078CD06-40EF-4DE4-AF93-58B56D55DEF0}"/>
    <cellStyle name="Comma 33 4 4" xfId="3983" xr:uid="{35AAAFBC-F54A-4517-8BE4-BA5FE80E5513}"/>
    <cellStyle name="Comma 33 4 4 2" xfId="13036" xr:uid="{1A6D53F3-5794-4729-9264-C6316ABB923F}"/>
    <cellStyle name="Comma 33 4 4 2 2" xfId="31146" xr:uid="{7DC2A108-F625-4084-8762-F63200A613F7}"/>
    <cellStyle name="Comma 33 4 4 3" xfId="22093" xr:uid="{1D5E2641-2CA8-4CBD-8B28-E2CCD44C1147}"/>
    <cellStyle name="Comma 33 4 5" xfId="6997" xr:uid="{BE2723D3-C9DC-463B-A1FA-9AFEEF6DEF06}"/>
    <cellStyle name="Comma 33 4 5 2" xfId="16050" xr:uid="{A7559456-E557-47CF-B836-A0EF1CA067E4}"/>
    <cellStyle name="Comma 33 4 5 2 2" xfId="34160" xr:uid="{61D063C3-98B6-45AD-B21C-7343330FCD26}"/>
    <cellStyle name="Comma 33 4 5 3" xfId="25107" xr:uid="{B04A430F-0EFA-44CB-A285-C8AA6574863A}"/>
    <cellStyle name="Comma 33 4 6" xfId="10018" xr:uid="{8F2FE55C-E759-4603-8BDA-32E5772FE502}"/>
    <cellStyle name="Comma 33 4 6 2" xfId="28128" xr:uid="{730DD2EA-6DA8-4E8E-9F6C-64F824DDD59E}"/>
    <cellStyle name="Comma 33 4 7" xfId="19075" xr:uid="{BD2E4941-A6B8-4AD8-975E-1FD0B0617134}"/>
    <cellStyle name="Comma 33 5" xfId="905" xr:uid="{BB67E6B6-F64A-4E00-B595-16356D38A1FF}"/>
    <cellStyle name="Comma 33 5 2" xfId="1909" xr:uid="{1761F3C0-B87B-4946-A012-62BD9C1FBD8F}"/>
    <cellStyle name="Comma 33 5 2 2" xfId="4988" xr:uid="{CA0204A6-46C1-4FB9-BB31-6FAC31E6BE6A}"/>
    <cellStyle name="Comma 33 5 2 2 2" xfId="14041" xr:uid="{954CE5DA-45CA-48A0-9A5D-1FF9C2BC165F}"/>
    <cellStyle name="Comma 33 5 2 2 2 2" xfId="32151" xr:uid="{CC11563B-67A1-46DB-8690-E6869A69934D}"/>
    <cellStyle name="Comma 33 5 2 2 3" xfId="23098" xr:uid="{DE87631D-B156-4C6B-8105-A4B9E76E39E6}"/>
    <cellStyle name="Comma 33 5 2 3" xfId="8002" xr:uid="{E51DF21A-B981-4BC3-92E6-17ED3A37A6B2}"/>
    <cellStyle name="Comma 33 5 2 3 2" xfId="17055" xr:uid="{321053B7-C4B5-4186-986F-30D2770AF201}"/>
    <cellStyle name="Comma 33 5 2 3 2 2" xfId="35165" xr:uid="{7B0256FF-891A-4F6E-A1B6-2E3F01EA62B8}"/>
    <cellStyle name="Comma 33 5 2 3 3" xfId="26112" xr:uid="{921D9A15-F353-401F-A6BC-0D0E999825DA}"/>
    <cellStyle name="Comma 33 5 2 4" xfId="11023" xr:uid="{15B7631E-0F4D-4C35-B4DF-74821BC0E8BF}"/>
    <cellStyle name="Comma 33 5 2 4 2" xfId="29133" xr:uid="{351E7648-6A37-4A75-9A4E-AA1A85E49C4A}"/>
    <cellStyle name="Comma 33 5 2 5" xfId="20080" xr:uid="{07F285FE-E2D8-4766-800C-FA3A2D4A99B3}"/>
    <cellStyle name="Comma 33 5 3" xfId="2913" xr:uid="{2802C320-A384-44A2-8D2A-C62B2F010EFF}"/>
    <cellStyle name="Comma 33 5 3 2" xfId="5992" xr:uid="{075532B0-3883-4F66-B5CA-00DE5993C079}"/>
    <cellStyle name="Comma 33 5 3 2 2" xfId="15045" xr:uid="{72E69CFE-89EA-4D5C-9AFF-171E85B4BD6B}"/>
    <cellStyle name="Comma 33 5 3 2 2 2" xfId="33155" xr:uid="{38FD3A5B-9A65-4849-9945-4F8360199532}"/>
    <cellStyle name="Comma 33 5 3 2 3" xfId="24102" xr:uid="{830AD64B-2608-464A-8515-BE98135209B1}"/>
    <cellStyle name="Comma 33 5 3 3" xfId="9006" xr:uid="{04AB03EF-98A7-4CF2-ABD9-E7B8B1007428}"/>
    <cellStyle name="Comma 33 5 3 3 2" xfId="18059" xr:uid="{BF6BD314-B4DB-48FD-8672-35A63061CCA1}"/>
    <cellStyle name="Comma 33 5 3 3 2 2" xfId="36169" xr:uid="{1838D5E9-7533-453B-81DD-3081EFAA6403}"/>
    <cellStyle name="Comma 33 5 3 3 3" xfId="27116" xr:uid="{D75C09F4-88BD-4EAA-BE7D-B965886B47AA}"/>
    <cellStyle name="Comma 33 5 3 4" xfId="12027" xr:uid="{98CBAB74-CDD5-4D5B-9EEA-E911E10CC462}"/>
    <cellStyle name="Comma 33 5 3 4 2" xfId="30137" xr:uid="{AB127CCD-BC23-4250-B5F4-DE532C6A3A13}"/>
    <cellStyle name="Comma 33 5 3 5" xfId="21084" xr:uid="{FBEB4C90-6F54-4783-9AD9-6998B46874D4}"/>
    <cellStyle name="Comma 33 5 4" xfId="3984" xr:uid="{B32693CB-0573-4264-AC59-D5A8FB397A55}"/>
    <cellStyle name="Comma 33 5 4 2" xfId="13037" xr:uid="{C5E69BCF-FB94-4038-A557-9789B6E18702}"/>
    <cellStyle name="Comma 33 5 4 2 2" xfId="31147" xr:uid="{0E751C62-11B8-4142-B0AA-C1CEDF174C96}"/>
    <cellStyle name="Comma 33 5 4 3" xfId="22094" xr:uid="{2DE5DD44-0F20-4FBE-9E5D-75F8F020CD46}"/>
    <cellStyle name="Comma 33 5 5" xfId="6998" xr:uid="{E6F80F48-7528-48A5-8706-FF6D2FF7EE8F}"/>
    <cellStyle name="Comma 33 5 5 2" xfId="16051" xr:uid="{FBE8A343-2FF0-4CBE-B451-3432F9A41950}"/>
    <cellStyle name="Comma 33 5 5 2 2" xfId="34161" xr:uid="{3B8FE32A-6C41-4601-B2AC-E1ED2BDE22CC}"/>
    <cellStyle name="Comma 33 5 5 3" xfId="25108" xr:uid="{29625F84-5C06-4C63-A154-0396EBB7CF84}"/>
    <cellStyle name="Comma 33 5 6" xfId="10019" xr:uid="{E2787851-5948-4C72-9695-5B719F82D597}"/>
    <cellStyle name="Comma 33 5 6 2" xfId="28129" xr:uid="{86D514CC-B425-47D4-BE2C-CD2C91861226}"/>
    <cellStyle name="Comma 33 5 7" xfId="19076" xr:uid="{E01ED7CA-ABFF-40E3-9E59-22DA8424DE32}"/>
    <cellStyle name="Comma 33 6" xfId="1354" xr:uid="{C358E82A-5246-4C90-82E0-F5AE3ABE72D0}"/>
    <cellStyle name="Comma 33 6 2" xfId="4433" xr:uid="{C1CA4248-1D02-4D0D-97CE-801DE8BAD09A}"/>
    <cellStyle name="Comma 33 6 2 2" xfId="13486" xr:uid="{C2723EB1-D6CB-45CE-BFE4-B5DA77781019}"/>
    <cellStyle name="Comma 33 6 2 2 2" xfId="31596" xr:uid="{02A176F9-185C-4BDA-9278-40B522C20C5D}"/>
    <cellStyle name="Comma 33 6 2 3" xfId="22543" xr:uid="{8C02B327-2FC4-4AFC-9B6A-D0E54B1A3A0C}"/>
    <cellStyle name="Comma 33 6 3" xfId="7447" xr:uid="{85F50B4A-2967-46E4-911B-93EF06879803}"/>
    <cellStyle name="Comma 33 6 3 2" xfId="16500" xr:uid="{217A80BD-E547-476A-B091-6466C6371B98}"/>
    <cellStyle name="Comma 33 6 3 2 2" xfId="34610" xr:uid="{6A613B1A-8B84-4BA0-A5C6-B08EB975A70D}"/>
    <cellStyle name="Comma 33 6 3 3" xfId="25557" xr:uid="{82C3A21D-0727-4160-9B8B-477FB4F0D3FA}"/>
    <cellStyle name="Comma 33 6 4" xfId="10468" xr:uid="{50EC75AA-DA29-4D38-90EF-027EF5308F38}"/>
    <cellStyle name="Comma 33 6 4 2" xfId="28578" xr:uid="{7C1A670B-D655-438D-96F9-E1FE3B7554AC}"/>
    <cellStyle name="Comma 33 6 5" xfId="19525" xr:uid="{3B9D3889-7327-4D6C-AFFF-12A85A6C81D9}"/>
    <cellStyle name="Comma 33 7" xfId="2358" xr:uid="{E373045F-0E11-4C41-A0D9-531B515D794E}"/>
    <cellStyle name="Comma 33 7 2" xfId="5437" xr:uid="{12E8B8F6-77DC-415B-969B-EFC2459D945D}"/>
    <cellStyle name="Comma 33 7 2 2" xfId="14490" xr:uid="{36923CAC-1C69-459F-AA66-98E6C57DDF43}"/>
    <cellStyle name="Comma 33 7 2 2 2" xfId="32600" xr:uid="{157F781B-0B89-41B2-A49F-0610C8C205CB}"/>
    <cellStyle name="Comma 33 7 2 3" xfId="23547" xr:uid="{47151E6D-B823-404F-BDC2-97C83F733908}"/>
    <cellStyle name="Comma 33 7 3" xfId="8451" xr:uid="{7805B014-933D-470C-A5FB-ADF0C26842F4}"/>
    <cellStyle name="Comma 33 7 3 2" xfId="17504" xr:uid="{B40BD739-87E5-4B0F-AC5A-F6362A7B4F65}"/>
    <cellStyle name="Comma 33 7 3 2 2" xfId="35614" xr:uid="{3BDC3D70-8363-4C3A-AA25-4BAE25982566}"/>
    <cellStyle name="Comma 33 7 3 3" xfId="26561" xr:uid="{E27F4047-C226-4C94-8788-D5799823C8F3}"/>
    <cellStyle name="Comma 33 7 4" xfId="11472" xr:uid="{50E31818-14AB-49ED-99C4-D73BA3E1189E}"/>
    <cellStyle name="Comma 33 7 4 2" xfId="29582" xr:uid="{070E6082-D4F8-4D7A-9D33-3EE0D94357F1}"/>
    <cellStyle name="Comma 33 7 5" xfId="20529" xr:uid="{EC01FCF0-51AB-4236-A626-E6874F038B56}"/>
    <cellStyle name="Comma 33 8" xfId="3427" xr:uid="{F97F2829-55ED-45C9-B33A-7D25481F0DA6}"/>
    <cellStyle name="Comma 33 8 2" xfId="12480" xr:uid="{4DF068E3-1B79-4127-9F7C-02C84C7B4077}"/>
    <cellStyle name="Comma 33 8 2 2" xfId="30590" xr:uid="{EF97A26B-D30B-4465-9177-9D49942D447D}"/>
    <cellStyle name="Comma 33 8 3" xfId="21537" xr:uid="{23041C96-716C-4EE9-85B9-ACB0B5795B5F}"/>
    <cellStyle name="Comma 33 9" xfId="6441" xr:uid="{CD4E38B5-93A6-4D49-AF21-35A04145A4D3}"/>
    <cellStyle name="Comma 33 9 2" xfId="15494" xr:uid="{CE19D3DF-232F-4CB3-8BA7-B7F1EDF1EBBE}"/>
    <cellStyle name="Comma 33 9 2 2" xfId="33604" xr:uid="{02D0A708-181A-444E-9997-3829D552BEC3}"/>
    <cellStyle name="Comma 33 9 3" xfId="24551" xr:uid="{64308D61-D1F7-44E9-BB5D-79E4FA7E50EA}"/>
    <cellStyle name="Comma 34" xfId="388" xr:uid="{D61236C6-0BED-4342-868D-FC93FF8A71C6}"/>
    <cellStyle name="Comma 34 10" xfId="18571" xr:uid="{1E560F9C-315C-4059-8C68-CC412BD9C200}"/>
    <cellStyle name="Comma 34 2" xfId="571" xr:uid="{EC5E8A21-DFFE-415B-AFCE-E8016BE35CB0}"/>
    <cellStyle name="Comma 34 2 2" xfId="906" xr:uid="{A0E8E466-585B-4825-8101-221C8506AD05}"/>
    <cellStyle name="Comma 34 2 2 2" xfId="1910" xr:uid="{DEBDBC9E-3559-4FBC-8AF5-AD93AF21B415}"/>
    <cellStyle name="Comma 34 2 2 2 2" xfId="4989" xr:uid="{1A193C8B-D410-40A0-A1CD-88CC610DC9A7}"/>
    <cellStyle name="Comma 34 2 2 2 2 2" xfId="14042" xr:uid="{953E14DC-D8E0-4235-81DC-41DC0268C733}"/>
    <cellStyle name="Comma 34 2 2 2 2 2 2" xfId="32152" xr:uid="{14FAD8A3-B3DA-4848-B008-225D2945B41F}"/>
    <cellStyle name="Comma 34 2 2 2 2 3" xfId="23099" xr:uid="{7C1C7E7B-D944-4FE2-9443-41B1485950B0}"/>
    <cellStyle name="Comma 34 2 2 2 3" xfId="8003" xr:uid="{0998E25D-6878-4222-A08E-D83AB4988DAC}"/>
    <cellStyle name="Comma 34 2 2 2 3 2" xfId="17056" xr:uid="{887574A3-54F7-4929-AE84-FC0DCFF11114}"/>
    <cellStyle name="Comma 34 2 2 2 3 2 2" xfId="35166" xr:uid="{BCF572F3-1D6C-43BD-B674-06C1FFA982AB}"/>
    <cellStyle name="Comma 34 2 2 2 3 3" xfId="26113" xr:uid="{5FA948F9-3F05-4D47-8336-C164D649F617}"/>
    <cellStyle name="Comma 34 2 2 2 4" xfId="11024" xr:uid="{E4D29FB1-FD4E-4D16-94F0-C36E6A67845F}"/>
    <cellStyle name="Comma 34 2 2 2 4 2" xfId="29134" xr:uid="{78690303-D0C9-47E7-B62A-8415EB844B77}"/>
    <cellStyle name="Comma 34 2 2 2 5" xfId="20081" xr:uid="{9687A428-DDC8-442F-A996-B034F8BD24AC}"/>
    <cellStyle name="Comma 34 2 2 3" xfId="2914" xr:uid="{9FBA81B4-AD8E-4017-8205-E3CFF80A1DB8}"/>
    <cellStyle name="Comma 34 2 2 3 2" xfId="5993" xr:uid="{0597D79C-5FD1-481A-B6BD-1CD91C82FDE5}"/>
    <cellStyle name="Comma 34 2 2 3 2 2" xfId="15046" xr:uid="{4C3F0E45-EF93-408B-AF22-D3AB1ABEB110}"/>
    <cellStyle name="Comma 34 2 2 3 2 2 2" xfId="33156" xr:uid="{FA4ED2B0-C26E-4F63-80DA-4245090299D0}"/>
    <cellStyle name="Comma 34 2 2 3 2 3" xfId="24103" xr:uid="{8511A92C-058B-4CD9-B7A8-8F065A1F8F02}"/>
    <cellStyle name="Comma 34 2 2 3 3" xfId="9007" xr:uid="{D4904467-9DB4-4E07-A725-22B2743EDF24}"/>
    <cellStyle name="Comma 34 2 2 3 3 2" xfId="18060" xr:uid="{E2557DBF-EBFB-40EE-8813-C312CE486B7C}"/>
    <cellStyle name="Comma 34 2 2 3 3 2 2" xfId="36170" xr:uid="{5ED72D0D-EFC7-4602-B704-51409A791048}"/>
    <cellStyle name="Comma 34 2 2 3 3 3" xfId="27117" xr:uid="{7BF7EC44-F885-4432-8860-896B416FCF3E}"/>
    <cellStyle name="Comma 34 2 2 3 4" xfId="12028" xr:uid="{BF7D0180-F0CE-4885-B43C-9071F1057A56}"/>
    <cellStyle name="Comma 34 2 2 3 4 2" xfId="30138" xr:uid="{7D650555-5280-4E6F-AB1F-98CE7F305255}"/>
    <cellStyle name="Comma 34 2 2 3 5" xfId="21085" xr:uid="{0EEAFAA7-0A36-4348-A41D-6CA0F6A9D73C}"/>
    <cellStyle name="Comma 34 2 2 4" xfId="3985" xr:uid="{7680D26C-60A9-425F-BC3E-39856457D504}"/>
    <cellStyle name="Comma 34 2 2 4 2" xfId="13038" xr:uid="{D62621E2-BF58-41BE-8D95-7F6E12BD5FBE}"/>
    <cellStyle name="Comma 34 2 2 4 2 2" xfId="31148" xr:uid="{7EAC6B06-640E-42CA-8FFA-49A82E695BAA}"/>
    <cellStyle name="Comma 34 2 2 4 3" xfId="22095" xr:uid="{5D03DF01-7A2F-485E-88A8-450144F6F08A}"/>
    <cellStyle name="Comma 34 2 2 5" xfId="6999" xr:uid="{263B9EC0-A68F-4DC7-AC30-78C0B896777F}"/>
    <cellStyle name="Comma 34 2 2 5 2" xfId="16052" xr:uid="{10D187D0-CCEB-4587-8ED3-1F2D1E7E49CE}"/>
    <cellStyle name="Comma 34 2 2 5 2 2" xfId="34162" xr:uid="{3A4BD55F-0E97-467B-9476-4930767E2091}"/>
    <cellStyle name="Comma 34 2 2 5 3" xfId="25109" xr:uid="{7C2661A1-048E-4582-9D17-4BB04C297E75}"/>
    <cellStyle name="Comma 34 2 2 6" xfId="10020" xr:uid="{5966D1B7-0089-45AE-9908-EB062A0FE512}"/>
    <cellStyle name="Comma 34 2 2 6 2" xfId="28130" xr:uid="{FDE073D0-FDF1-4AB6-B6F5-22C9DCC80E3D}"/>
    <cellStyle name="Comma 34 2 2 7" xfId="19077" xr:uid="{B7801B08-F8BD-41CA-98F3-AA013B9FFB27}"/>
    <cellStyle name="Comma 34 2 3" xfId="907" xr:uid="{CA457887-17CC-4EA6-A192-4AD02E7F3A3A}"/>
    <cellStyle name="Comma 34 2 3 2" xfId="1911" xr:uid="{1C2AE6C9-DADC-4636-8944-6C65B472C324}"/>
    <cellStyle name="Comma 34 2 3 2 2" xfId="4990" xr:uid="{7DAFF134-8A09-48E0-80E1-E557C8F135AC}"/>
    <cellStyle name="Comma 34 2 3 2 2 2" xfId="14043" xr:uid="{7D84DA67-782A-484E-8FEA-BB3FE3D4B222}"/>
    <cellStyle name="Comma 34 2 3 2 2 2 2" xfId="32153" xr:uid="{63D9B332-D3E5-4F66-8F3B-2AA4E05DC637}"/>
    <cellStyle name="Comma 34 2 3 2 2 3" xfId="23100" xr:uid="{A6ABE20B-9369-4FF0-95B6-0DB8E587D10D}"/>
    <cellStyle name="Comma 34 2 3 2 3" xfId="8004" xr:uid="{2C46926A-F434-4C3F-A80E-842E4A6AD47C}"/>
    <cellStyle name="Comma 34 2 3 2 3 2" xfId="17057" xr:uid="{A3418607-BBBB-4995-B83F-AE8BD4C85758}"/>
    <cellStyle name="Comma 34 2 3 2 3 2 2" xfId="35167" xr:uid="{893F6925-3D23-4577-8569-EEDAF1D9C4E6}"/>
    <cellStyle name="Comma 34 2 3 2 3 3" xfId="26114" xr:uid="{4B2B96D2-CF1A-4287-A666-377FE863D483}"/>
    <cellStyle name="Comma 34 2 3 2 4" xfId="11025" xr:uid="{12FA216D-2E5C-4FE9-A72F-5559CDCB02E5}"/>
    <cellStyle name="Comma 34 2 3 2 4 2" xfId="29135" xr:uid="{F5D6EDE7-53E5-4DEE-9D50-6FC4972CCB15}"/>
    <cellStyle name="Comma 34 2 3 2 5" xfId="20082" xr:uid="{C547F3F1-DD35-419E-9E53-82A8D6792E49}"/>
    <cellStyle name="Comma 34 2 3 3" xfId="2915" xr:uid="{075DDEA0-DE0F-43F7-A821-B5EB586BADA3}"/>
    <cellStyle name="Comma 34 2 3 3 2" xfId="5994" xr:uid="{74C59565-5AAD-43B6-86A6-329A1580BA42}"/>
    <cellStyle name="Comma 34 2 3 3 2 2" xfId="15047" xr:uid="{89B1A8A2-9656-496A-A201-96BCACEEEE4A}"/>
    <cellStyle name="Comma 34 2 3 3 2 2 2" xfId="33157" xr:uid="{D51DDE7E-EC4B-4F8D-BDF5-FEF8602AE75A}"/>
    <cellStyle name="Comma 34 2 3 3 2 3" xfId="24104" xr:uid="{1F9C7A4E-64CB-4FF8-AD1A-46D2812DF7C2}"/>
    <cellStyle name="Comma 34 2 3 3 3" xfId="9008" xr:uid="{A01B0390-9636-4A3D-B90E-E6E9CF947707}"/>
    <cellStyle name="Comma 34 2 3 3 3 2" xfId="18061" xr:uid="{C31F8E9F-6337-41D4-8C6A-54AC94083A0C}"/>
    <cellStyle name="Comma 34 2 3 3 3 2 2" xfId="36171" xr:uid="{DC952F1F-8E98-4666-BD2E-4F14B4C87117}"/>
    <cellStyle name="Comma 34 2 3 3 3 3" xfId="27118" xr:uid="{C8C12AF8-8D92-4691-9C45-7B110801DB9A}"/>
    <cellStyle name="Comma 34 2 3 3 4" xfId="12029" xr:uid="{7C1DA3C0-166D-42CE-BA65-89DF802C54C9}"/>
    <cellStyle name="Comma 34 2 3 3 4 2" xfId="30139" xr:uid="{F7808C43-9A87-4B3D-8A54-F84B97DC00DF}"/>
    <cellStyle name="Comma 34 2 3 3 5" xfId="21086" xr:uid="{8DB78451-5DB0-48D6-A176-6C34250C7BC2}"/>
    <cellStyle name="Comma 34 2 3 4" xfId="3986" xr:uid="{AD2DBC99-2AB6-41FA-89AE-FB46559B4C6B}"/>
    <cellStyle name="Comma 34 2 3 4 2" xfId="13039" xr:uid="{7E944768-5EB0-439C-BD19-2ADAD6C3222F}"/>
    <cellStyle name="Comma 34 2 3 4 2 2" xfId="31149" xr:uid="{9FC79678-B7B1-40F2-A8E3-D6943B5C5E68}"/>
    <cellStyle name="Comma 34 2 3 4 3" xfId="22096" xr:uid="{96DD9C46-10EA-4E83-B0CB-F4F2637228D4}"/>
    <cellStyle name="Comma 34 2 3 5" xfId="7000" xr:uid="{6F4A581B-9DC1-4C5F-8C25-CFFF7C43A0FA}"/>
    <cellStyle name="Comma 34 2 3 5 2" xfId="16053" xr:uid="{062B1D6C-1ABF-4C14-9F03-CF0F0A4A1F34}"/>
    <cellStyle name="Comma 34 2 3 5 2 2" xfId="34163" xr:uid="{FBA12423-B97E-4935-A957-97065105E39A}"/>
    <cellStyle name="Comma 34 2 3 5 3" xfId="25110" xr:uid="{0A46F9E0-922F-447C-9F2A-C21C764BA1C3}"/>
    <cellStyle name="Comma 34 2 3 6" xfId="10021" xr:uid="{F922539E-DE45-4A7A-81CC-9BFBD4749956}"/>
    <cellStyle name="Comma 34 2 3 6 2" xfId="28131" xr:uid="{9DD9A338-5713-41F8-ACD9-73E44C8C11C7}"/>
    <cellStyle name="Comma 34 2 3 7" xfId="19078" xr:uid="{2A9BD463-650E-4BE9-8528-C993CD748347}"/>
    <cellStyle name="Comma 34 2 4" xfId="1577" xr:uid="{E996A370-9F34-4B54-9765-99CD4C5D36E9}"/>
    <cellStyle name="Comma 34 2 4 2" xfId="4656" xr:uid="{D3437889-BB02-4DA8-A3D5-A70C48A2DDB0}"/>
    <cellStyle name="Comma 34 2 4 2 2" xfId="13709" xr:uid="{A94E695B-C8B2-4D1E-943F-665B0E83092D}"/>
    <cellStyle name="Comma 34 2 4 2 2 2" xfId="31819" xr:uid="{85B32718-760F-408C-9A8D-22D0F3E15AB4}"/>
    <cellStyle name="Comma 34 2 4 2 3" xfId="22766" xr:uid="{A9F8E0AB-F8CD-428A-B79B-D95F2D3F9401}"/>
    <cellStyle name="Comma 34 2 4 3" xfId="7670" xr:uid="{392A5B30-9402-4462-8528-B56E547CEF14}"/>
    <cellStyle name="Comma 34 2 4 3 2" xfId="16723" xr:uid="{CE8A04C4-7843-4218-8A9C-7728CED625B4}"/>
    <cellStyle name="Comma 34 2 4 3 2 2" xfId="34833" xr:uid="{09D774EB-D46C-44A3-8BD7-5D08AA60AE29}"/>
    <cellStyle name="Comma 34 2 4 3 3" xfId="25780" xr:uid="{17F281A3-2E0D-4BAF-958C-707AAFB64656}"/>
    <cellStyle name="Comma 34 2 4 4" xfId="10691" xr:uid="{ED65CA2C-1531-45B6-B3F6-42AD1FF87825}"/>
    <cellStyle name="Comma 34 2 4 4 2" xfId="28801" xr:uid="{940C56A3-9C38-4FE3-8C2F-821FD59757F5}"/>
    <cellStyle name="Comma 34 2 4 5" xfId="19748" xr:uid="{FC26B681-3E70-4F43-8679-4F0D62487839}"/>
    <cellStyle name="Comma 34 2 5" xfId="2581" xr:uid="{94618CFF-EAC2-41AD-8B71-551C3587A4D2}"/>
    <cellStyle name="Comma 34 2 5 2" xfId="5660" xr:uid="{F5BD0968-734C-4419-9AF9-F795FC39DBB2}"/>
    <cellStyle name="Comma 34 2 5 2 2" xfId="14713" xr:uid="{880A2CFF-14ED-461F-B3F2-7B6ECE062B51}"/>
    <cellStyle name="Comma 34 2 5 2 2 2" xfId="32823" xr:uid="{C2ED89C0-4112-4AA5-AC6C-612E5076ECB4}"/>
    <cellStyle name="Comma 34 2 5 2 3" xfId="23770" xr:uid="{AE9322A2-B49F-47F6-B670-0ABF3FCA23E2}"/>
    <cellStyle name="Comma 34 2 5 3" xfId="8674" xr:uid="{0DB20696-36EC-49FE-BDCC-F5A7B1523614}"/>
    <cellStyle name="Comma 34 2 5 3 2" xfId="17727" xr:uid="{79255D90-BE0F-4175-B315-8727191CE3EB}"/>
    <cellStyle name="Comma 34 2 5 3 2 2" xfId="35837" xr:uid="{5219AC74-A8EC-4B23-89F7-E57356904701}"/>
    <cellStyle name="Comma 34 2 5 3 3" xfId="26784" xr:uid="{73F340A7-397C-4B8A-BF40-94C0CAC06AEE}"/>
    <cellStyle name="Comma 34 2 5 4" xfId="11695" xr:uid="{35DB4644-E05C-4361-A270-FDE4C196BC2A}"/>
    <cellStyle name="Comma 34 2 5 4 2" xfId="29805" xr:uid="{0C1218BB-FEFA-496A-B4BE-C66A28E538FA}"/>
    <cellStyle name="Comma 34 2 5 5" xfId="20752" xr:uid="{B89E4643-F46A-4E07-8939-7C66CDC1C82E}"/>
    <cellStyle name="Comma 34 2 6" xfId="3652" xr:uid="{7DCD44F9-DDBF-4EBE-A0F0-1740FCF89BF7}"/>
    <cellStyle name="Comma 34 2 6 2" xfId="12705" xr:uid="{20598799-741D-4CD8-BEBE-9EC4417D79FA}"/>
    <cellStyle name="Comma 34 2 6 2 2" xfId="30815" xr:uid="{B34584EE-DAD5-4D66-9314-6E74770F4AFA}"/>
    <cellStyle name="Comma 34 2 6 3" xfId="21762" xr:uid="{9C53C6F7-C6BB-4AE2-9B48-D6681E7B376F}"/>
    <cellStyle name="Comma 34 2 7" xfId="6666" xr:uid="{956DC75C-619B-4E21-8ACF-0BE473A3DE11}"/>
    <cellStyle name="Comma 34 2 7 2" xfId="15719" xr:uid="{ECA695C5-49CC-4152-A428-810274B79E13}"/>
    <cellStyle name="Comma 34 2 7 2 2" xfId="33829" xr:uid="{189DEAF7-61A5-4EED-B1AD-356F951E0AB9}"/>
    <cellStyle name="Comma 34 2 7 3" xfId="24776" xr:uid="{09A0EE65-1C7A-4F80-9DA3-0D6CB6C84F15}"/>
    <cellStyle name="Comma 34 2 8" xfId="9686" xr:uid="{8BEAB644-D699-4224-B640-3B1F12AC802C}"/>
    <cellStyle name="Comma 34 2 8 2" xfId="27796" xr:uid="{1FC57E6D-FF98-43D6-A094-60964D0888F6}"/>
    <cellStyle name="Comma 34 2 9" xfId="18743" xr:uid="{525D6F35-3D15-4305-93C9-2B0DAD7AFA34}"/>
    <cellStyle name="Comma 34 3" xfId="908" xr:uid="{63B8E339-E806-4E9A-A111-6707155C18DF}"/>
    <cellStyle name="Comma 34 3 2" xfId="1912" xr:uid="{3E581E4C-668F-4C0F-B225-B2D3FFA4043D}"/>
    <cellStyle name="Comma 34 3 2 2" xfId="4991" xr:uid="{A7B6A89D-1B46-48A1-AED4-0CA3F0742B5C}"/>
    <cellStyle name="Comma 34 3 2 2 2" xfId="14044" xr:uid="{267E34B7-FDCB-43AF-B747-30A5FFC30F2B}"/>
    <cellStyle name="Comma 34 3 2 2 2 2" xfId="32154" xr:uid="{7E61EEB2-9422-4553-9BFB-1C00B5EDCF52}"/>
    <cellStyle name="Comma 34 3 2 2 3" xfId="23101" xr:uid="{B6AAF4BC-263C-4451-838C-04721E694875}"/>
    <cellStyle name="Comma 34 3 2 3" xfId="8005" xr:uid="{BC70C43D-4F07-4040-8734-34732C0D4C62}"/>
    <cellStyle name="Comma 34 3 2 3 2" xfId="17058" xr:uid="{0D6E24B3-660F-4E6E-895E-D991B8D32AA0}"/>
    <cellStyle name="Comma 34 3 2 3 2 2" xfId="35168" xr:uid="{BC040E72-BCE0-4787-8E15-0BB901C64673}"/>
    <cellStyle name="Comma 34 3 2 3 3" xfId="26115" xr:uid="{0A97CD8A-E9CC-47A9-A6F9-666D72F8E0C3}"/>
    <cellStyle name="Comma 34 3 2 4" xfId="11026" xr:uid="{81D2DA04-AFA6-4912-8777-FFB21631448D}"/>
    <cellStyle name="Comma 34 3 2 4 2" xfId="29136" xr:uid="{E17BAC2A-8D5F-4EBB-BCCE-05F300FD65B3}"/>
    <cellStyle name="Comma 34 3 2 5" xfId="20083" xr:uid="{38F21CFD-6EA7-4F90-9886-092D4C7D9EB4}"/>
    <cellStyle name="Comma 34 3 3" xfId="2916" xr:uid="{CDD4C230-DE67-4BDE-AF0F-4CAE886BA222}"/>
    <cellStyle name="Comma 34 3 3 2" xfId="5995" xr:uid="{C08A73A5-EBDD-4AA0-B8E0-A1F2A4144F90}"/>
    <cellStyle name="Comma 34 3 3 2 2" xfId="15048" xr:uid="{3B7E0AF8-B2FB-4163-9D5C-D945FF60FEDB}"/>
    <cellStyle name="Comma 34 3 3 2 2 2" xfId="33158" xr:uid="{4F70927B-B9DE-47E7-B19B-D2D90541F0A5}"/>
    <cellStyle name="Comma 34 3 3 2 3" xfId="24105" xr:uid="{69CBED76-7C38-4DA1-93DF-DA901B24C87B}"/>
    <cellStyle name="Comma 34 3 3 3" xfId="9009" xr:uid="{4DE71B94-1766-4B47-8652-BD8511A486DD}"/>
    <cellStyle name="Comma 34 3 3 3 2" xfId="18062" xr:uid="{6300CA51-6867-414C-A69C-7545828FE2EE}"/>
    <cellStyle name="Comma 34 3 3 3 2 2" xfId="36172" xr:uid="{425DB0BF-B2C2-430B-BCFC-B041FA2204BE}"/>
    <cellStyle name="Comma 34 3 3 3 3" xfId="27119" xr:uid="{07EB7331-F81A-4F05-88A5-28FD051C91F9}"/>
    <cellStyle name="Comma 34 3 3 4" xfId="12030" xr:uid="{C530CE1E-89DB-4211-BB59-70A59E128D5C}"/>
    <cellStyle name="Comma 34 3 3 4 2" xfId="30140" xr:uid="{12801CD1-F8A9-457B-8366-5A837ACED902}"/>
    <cellStyle name="Comma 34 3 3 5" xfId="21087" xr:uid="{B4204A11-A464-4B3F-9F4C-49A7560ED206}"/>
    <cellStyle name="Comma 34 3 4" xfId="3987" xr:uid="{16BCE481-1FCB-41E0-A90F-CA25F8144EB6}"/>
    <cellStyle name="Comma 34 3 4 2" xfId="13040" xr:uid="{4CA210F5-DD39-4DBA-8C1D-B19AB440F9E6}"/>
    <cellStyle name="Comma 34 3 4 2 2" xfId="31150" xr:uid="{F5CA5ADA-F0AC-48C2-B8B8-495A62CA7FFD}"/>
    <cellStyle name="Comma 34 3 4 3" xfId="22097" xr:uid="{E5E5DFA2-012C-4E7A-88E9-6ECA1C782241}"/>
    <cellStyle name="Comma 34 3 5" xfId="7001" xr:uid="{ACD04C83-6962-46FE-B29B-23BE5378F4CD}"/>
    <cellStyle name="Comma 34 3 5 2" xfId="16054" xr:uid="{390CD93F-CD1D-4587-B7A1-70989D318DC1}"/>
    <cellStyle name="Comma 34 3 5 2 2" xfId="34164" xr:uid="{25644574-CB1C-4573-954E-532982D122EF}"/>
    <cellStyle name="Comma 34 3 5 3" xfId="25111" xr:uid="{00D7C416-2A42-49BC-986D-7318A28266F4}"/>
    <cellStyle name="Comma 34 3 6" xfId="10022" xr:uid="{AC6133D0-8A34-4581-A52D-C2621B686B4A}"/>
    <cellStyle name="Comma 34 3 6 2" xfId="28132" xr:uid="{2B8780B8-48BE-4B9E-9BB1-1B6604041E79}"/>
    <cellStyle name="Comma 34 3 7" xfId="19079" xr:uid="{0F9BD949-9567-42A3-A688-3902D6ABFD19}"/>
    <cellStyle name="Comma 34 4" xfId="909" xr:uid="{E2D07A1B-BF23-450C-99B3-145B41D36A9D}"/>
    <cellStyle name="Comma 34 4 2" xfId="1913" xr:uid="{5498DBB3-D0EA-4630-9791-7A782376686A}"/>
    <cellStyle name="Comma 34 4 2 2" xfId="4992" xr:uid="{5545E2A4-9952-4F8B-A3E8-3FD0DA24653D}"/>
    <cellStyle name="Comma 34 4 2 2 2" xfId="14045" xr:uid="{045A3B04-ECEA-40E0-9F14-6CB47681814F}"/>
    <cellStyle name="Comma 34 4 2 2 2 2" xfId="32155" xr:uid="{61A58B05-136B-4E66-BCCD-03CD8D28E64B}"/>
    <cellStyle name="Comma 34 4 2 2 3" xfId="23102" xr:uid="{430602C5-C9B2-477F-B556-5CBB99249097}"/>
    <cellStyle name="Comma 34 4 2 3" xfId="8006" xr:uid="{8DCFD8D9-432C-4349-8480-E671B248F2BC}"/>
    <cellStyle name="Comma 34 4 2 3 2" xfId="17059" xr:uid="{BCCFB5BA-67B9-4BC1-80EE-266090F89A71}"/>
    <cellStyle name="Comma 34 4 2 3 2 2" xfId="35169" xr:uid="{AC455D75-6477-43EE-967B-67855142FABF}"/>
    <cellStyle name="Comma 34 4 2 3 3" xfId="26116" xr:uid="{946591DE-C9B2-4133-B81B-CD21E62F7303}"/>
    <cellStyle name="Comma 34 4 2 4" xfId="11027" xr:uid="{C7EF8B83-09C3-4419-80B4-AFFAF9D1D259}"/>
    <cellStyle name="Comma 34 4 2 4 2" xfId="29137" xr:uid="{6D283644-BACD-47F0-AA09-2CFC48C2B90A}"/>
    <cellStyle name="Comma 34 4 2 5" xfId="20084" xr:uid="{31D573A2-F176-4E0E-8844-6CB80458B20F}"/>
    <cellStyle name="Comma 34 4 3" xfId="2917" xr:uid="{35E37937-D244-4273-99C1-ACFD5448A17E}"/>
    <cellStyle name="Comma 34 4 3 2" xfId="5996" xr:uid="{32F34772-BABB-4A15-9903-87C87D506942}"/>
    <cellStyle name="Comma 34 4 3 2 2" xfId="15049" xr:uid="{A5960032-F2AE-4F7C-8003-1A14EBDAFF25}"/>
    <cellStyle name="Comma 34 4 3 2 2 2" xfId="33159" xr:uid="{4B90C581-9450-4DC8-B83B-5BC1565ACB5E}"/>
    <cellStyle name="Comma 34 4 3 2 3" xfId="24106" xr:uid="{AF692433-CAC8-4B4F-AEAE-D8027AD2D042}"/>
    <cellStyle name="Comma 34 4 3 3" xfId="9010" xr:uid="{AA5471E7-A178-470F-8F30-A69EC6142EBE}"/>
    <cellStyle name="Comma 34 4 3 3 2" xfId="18063" xr:uid="{5B34D46A-0CCD-43BF-AE66-BA556A26566F}"/>
    <cellStyle name="Comma 34 4 3 3 2 2" xfId="36173" xr:uid="{79E55994-A4E1-4C5C-AD21-6860C0E7B8FD}"/>
    <cellStyle name="Comma 34 4 3 3 3" xfId="27120" xr:uid="{3A81EBD6-BFBB-4FB0-B738-2541F031492E}"/>
    <cellStyle name="Comma 34 4 3 4" xfId="12031" xr:uid="{6D3D45F4-EE53-4590-B11A-62FAEB5D240B}"/>
    <cellStyle name="Comma 34 4 3 4 2" xfId="30141" xr:uid="{C8D30259-4CFE-48F9-AA72-D0647054AD7A}"/>
    <cellStyle name="Comma 34 4 3 5" xfId="21088" xr:uid="{6D1E931A-647C-42BF-9874-C0199D2A2E2E}"/>
    <cellStyle name="Comma 34 4 4" xfId="3988" xr:uid="{038B7278-9976-4D7E-8C5C-A037A6B475FC}"/>
    <cellStyle name="Comma 34 4 4 2" xfId="13041" xr:uid="{D2584145-CE8A-4A29-BB9C-B0B88F8B6C23}"/>
    <cellStyle name="Comma 34 4 4 2 2" xfId="31151" xr:uid="{7A80ECD8-00D3-48BA-A519-55FEB6348F73}"/>
    <cellStyle name="Comma 34 4 4 3" xfId="22098" xr:uid="{99012D2D-FD0C-43A1-9F90-7D4BF0FA7C37}"/>
    <cellStyle name="Comma 34 4 5" xfId="7002" xr:uid="{4D3CF5BF-E346-4930-9107-077C46D43D08}"/>
    <cellStyle name="Comma 34 4 5 2" xfId="16055" xr:uid="{AA84CD52-0D62-40CA-983A-146A11D063EB}"/>
    <cellStyle name="Comma 34 4 5 2 2" xfId="34165" xr:uid="{E239463D-F5FE-4484-A475-FDEE00B2D753}"/>
    <cellStyle name="Comma 34 4 5 3" xfId="25112" xr:uid="{77E4C020-3CE0-40A6-B21A-1B89B26D8F13}"/>
    <cellStyle name="Comma 34 4 6" xfId="10023" xr:uid="{0DD3A2C2-9398-4CAC-AAFB-ECC4F7A9471E}"/>
    <cellStyle name="Comma 34 4 6 2" xfId="28133" xr:uid="{9F0CEF0F-FDA4-4D60-8F44-FB1CDE8B50BC}"/>
    <cellStyle name="Comma 34 4 7" xfId="19080" xr:uid="{688900D1-541B-4676-9910-3ADC657C5AE3}"/>
    <cellStyle name="Comma 34 5" xfId="1406" xr:uid="{24317DB1-C8AF-4AA8-81D3-7F214D26F97E}"/>
    <cellStyle name="Comma 34 5 2" xfId="4485" xr:uid="{B8ACB343-7179-40BA-9EE6-280E6E1BC152}"/>
    <cellStyle name="Comma 34 5 2 2" xfId="13538" xr:uid="{47529EBC-01E5-459B-907B-4B5973AC3505}"/>
    <cellStyle name="Comma 34 5 2 2 2" xfId="31648" xr:uid="{1A88D880-BE55-439E-9454-2F17456539D3}"/>
    <cellStyle name="Comma 34 5 2 3" xfId="22595" xr:uid="{F8D7A213-1EDE-450C-805B-B0666D38EC41}"/>
    <cellStyle name="Comma 34 5 3" xfId="7499" xr:uid="{375A1357-4076-41B7-ADA7-6E5267E86E36}"/>
    <cellStyle name="Comma 34 5 3 2" xfId="16552" xr:uid="{728CE737-E1E8-4D1A-ACBE-CC7EB7C3EB7B}"/>
    <cellStyle name="Comma 34 5 3 2 2" xfId="34662" xr:uid="{3545F1B9-20E9-49B0-A2B8-D672E0BC667C}"/>
    <cellStyle name="Comma 34 5 3 3" xfId="25609" xr:uid="{16999A36-4B6F-462D-B912-1D2673538847}"/>
    <cellStyle name="Comma 34 5 4" xfId="10520" xr:uid="{29412867-B0A0-4098-BD2C-7D8FCCD51BA7}"/>
    <cellStyle name="Comma 34 5 4 2" xfId="28630" xr:uid="{A72E4C03-05B4-43E4-A365-5F78717B2FE5}"/>
    <cellStyle name="Comma 34 5 5" xfId="19577" xr:uid="{D316D782-1144-4C6C-98D4-68FBCB841347}"/>
    <cellStyle name="Comma 34 6" xfId="2410" xr:uid="{AAFB0FF5-927B-4C38-9E7E-17AB008A61DD}"/>
    <cellStyle name="Comma 34 6 2" xfId="5489" xr:uid="{D1ABF004-BB4F-47D4-8D20-EAC75F3CC741}"/>
    <cellStyle name="Comma 34 6 2 2" xfId="14542" xr:uid="{09E43751-23EA-466E-9B4A-D9BE5014A38C}"/>
    <cellStyle name="Comma 34 6 2 2 2" xfId="32652" xr:uid="{EAB01955-F118-4F59-8108-FC6B0371C6AE}"/>
    <cellStyle name="Comma 34 6 2 3" xfId="23599" xr:uid="{19001C08-0E29-48F3-B779-13C9512D4656}"/>
    <cellStyle name="Comma 34 6 3" xfId="8503" xr:uid="{F26C0D36-B511-42E6-BDBF-900A207903E4}"/>
    <cellStyle name="Comma 34 6 3 2" xfId="17556" xr:uid="{9822DCD2-8280-4D8E-AE41-A5AECF995CB3}"/>
    <cellStyle name="Comma 34 6 3 2 2" xfId="35666" xr:uid="{D8DF441C-608B-4C11-9DD3-843E3F141151}"/>
    <cellStyle name="Comma 34 6 3 3" xfId="26613" xr:uid="{1D381F72-06F7-4093-AAB6-A057BF260690}"/>
    <cellStyle name="Comma 34 6 4" xfId="11524" xr:uid="{8269B281-921A-4303-A1FF-6A5733F2B493}"/>
    <cellStyle name="Comma 34 6 4 2" xfId="29634" xr:uid="{50293E5A-C6E2-4A0F-AD51-1531E90C4C31}"/>
    <cellStyle name="Comma 34 6 5" xfId="20581" xr:uid="{54B380BB-830B-4D33-B10D-A59D2290CA6D}"/>
    <cellStyle name="Comma 34 7" xfId="3480" xr:uid="{678F7DB5-0B86-494A-9DEC-5E7B9C834F19}"/>
    <cellStyle name="Comma 34 7 2" xfId="12533" xr:uid="{DE1A5C5D-DD57-44BF-AEDA-C47FB8005B49}"/>
    <cellStyle name="Comma 34 7 2 2" xfId="30643" xr:uid="{B3348129-9CA6-4160-B095-137BFA5DAD7D}"/>
    <cellStyle name="Comma 34 7 3" xfId="21590" xr:uid="{7F2C2014-D497-495F-8EC6-4BD6100BD59C}"/>
    <cellStyle name="Comma 34 8" xfId="6494" xr:uid="{43868681-8A96-4D8D-80DF-248837279B3A}"/>
    <cellStyle name="Comma 34 8 2" xfId="15547" xr:uid="{4A4398B9-F2FB-45D4-95E6-B54BFA221113}"/>
    <cellStyle name="Comma 34 8 2 2" xfId="33657" xr:uid="{84C778F9-7A93-401D-B37B-707AD2DE1455}"/>
    <cellStyle name="Comma 34 8 3" xfId="24604" xr:uid="{695411AE-F0B3-4C6F-A673-FC80BF5C0A3B}"/>
    <cellStyle name="Comma 34 9" xfId="9514" xr:uid="{3CACC7B4-88ED-42FF-9761-58A799488221}"/>
    <cellStyle name="Comma 34 9 2" xfId="27624" xr:uid="{C3AEA8A6-C3BB-4210-8C4B-39694A2E9520}"/>
    <cellStyle name="Comma 35" xfId="389" xr:uid="{B15B677F-3CA3-4293-93D7-21745774E558}"/>
    <cellStyle name="Comma 35 2" xfId="910" xr:uid="{B8CCC67E-B054-4BD2-8CD0-3EA442933912}"/>
    <cellStyle name="Comma 35 2 2" xfId="1914" xr:uid="{B567F244-0885-4F02-941C-76FD2AE603D0}"/>
    <cellStyle name="Comma 35 2 2 2" xfId="4993" xr:uid="{7A43ACE3-EE77-417D-BF03-DEE6D7D764EE}"/>
    <cellStyle name="Comma 35 2 2 2 2" xfId="14046" xr:uid="{A5D064E6-1E85-42A0-917B-4521B62254E4}"/>
    <cellStyle name="Comma 35 2 2 2 2 2" xfId="32156" xr:uid="{7FEC911A-129B-4EB7-AA21-1351E663D367}"/>
    <cellStyle name="Comma 35 2 2 2 3" xfId="23103" xr:uid="{844DD6E0-88DE-4BAA-9AD9-D9DB0CA8D89A}"/>
    <cellStyle name="Comma 35 2 2 3" xfId="8007" xr:uid="{1970439C-486C-4926-ABD3-E5CC86171CB3}"/>
    <cellStyle name="Comma 35 2 2 3 2" xfId="17060" xr:uid="{4413B1D6-43CB-4865-B0A7-1BC93DAB1B87}"/>
    <cellStyle name="Comma 35 2 2 3 2 2" xfId="35170" xr:uid="{04812545-4A09-4408-858D-62E61EBB93C4}"/>
    <cellStyle name="Comma 35 2 2 3 3" xfId="26117" xr:uid="{3DCB5241-2D57-4387-AD0F-4C036A6FE809}"/>
    <cellStyle name="Comma 35 2 2 4" xfId="11028" xr:uid="{52DFD01E-1AB1-4210-81C7-7D3C4BFC03BD}"/>
    <cellStyle name="Comma 35 2 2 4 2" xfId="29138" xr:uid="{10D3D3BF-152A-42B6-99C0-7F4AFD2BDDC9}"/>
    <cellStyle name="Comma 35 2 2 5" xfId="20085" xr:uid="{55A6577F-F4EA-467E-95DA-03C8C4946BED}"/>
    <cellStyle name="Comma 35 2 3" xfId="2918" xr:uid="{73FC3FB6-5ABA-441E-B673-DF3D84E6BDE9}"/>
    <cellStyle name="Comma 35 2 3 2" xfId="5997" xr:uid="{A0C09AF2-3880-4BB5-B693-674D7EC48322}"/>
    <cellStyle name="Comma 35 2 3 2 2" xfId="15050" xr:uid="{0789186C-C206-4DAB-9007-FFF74438F649}"/>
    <cellStyle name="Comma 35 2 3 2 2 2" xfId="33160" xr:uid="{14D64BA8-A6B7-4646-856A-4FEF86ED7D2B}"/>
    <cellStyle name="Comma 35 2 3 2 3" xfId="24107" xr:uid="{E0DFB64A-02BA-4B7F-9839-F83BBEC80C52}"/>
    <cellStyle name="Comma 35 2 3 3" xfId="9011" xr:uid="{4A3BCCC7-F601-4D3D-888B-1AADDEE82A0B}"/>
    <cellStyle name="Comma 35 2 3 3 2" xfId="18064" xr:uid="{F094740E-D4BB-4D4C-81A1-52535F303FAC}"/>
    <cellStyle name="Comma 35 2 3 3 2 2" xfId="36174" xr:uid="{B598BC5A-7F65-4A25-B1D3-697B84078BBF}"/>
    <cellStyle name="Comma 35 2 3 3 3" xfId="27121" xr:uid="{CDE9975E-B6EE-4D87-BCE6-29C103E24456}"/>
    <cellStyle name="Comma 35 2 3 4" xfId="12032" xr:uid="{F090ADD0-0D52-44CF-9864-73782A79BF04}"/>
    <cellStyle name="Comma 35 2 3 4 2" xfId="30142" xr:uid="{3E9F613D-609D-4DE3-A68B-14C7D90B6167}"/>
    <cellStyle name="Comma 35 2 3 5" xfId="21089" xr:uid="{F1EC011C-54B6-4ED9-956F-34DC4442BE06}"/>
    <cellStyle name="Comma 35 2 4" xfId="3989" xr:uid="{ACECC191-3855-49C2-AE45-20A2FF4DF0AA}"/>
    <cellStyle name="Comma 35 2 4 2" xfId="13042" xr:uid="{F9C57A4D-428E-4488-84ED-123949488AA3}"/>
    <cellStyle name="Comma 35 2 4 2 2" xfId="31152" xr:uid="{9DDB818D-D5E3-441D-8440-66D7CC0C103F}"/>
    <cellStyle name="Comma 35 2 4 3" xfId="22099" xr:uid="{E61ADFA9-0E1A-4480-974B-817DEF821EC1}"/>
    <cellStyle name="Comma 35 2 5" xfId="7003" xr:uid="{75F3119F-96ED-432A-B992-32B6DB26D352}"/>
    <cellStyle name="Comma 35 2 5 2" xfId="16056" xr:uid="{AD5FF49E-2B4F-49FE-A9D3-1B93594BC7A9}"/>
    <cellStyle name="Comma 35 2 5 2 2" xfId="34166" xr:uid="{61E1EC11-A771-48A7-8531-5C244D1DEF15}"/>
    <cellStyle name="Comma 35 2 5 3" xfId="25113" xr:uid="{50507290-2280-4EA9-BC9F-D877EA40EAA3}"/>
    <cellStyle name="Comma 35 2 6" xfId="10024" xr:uid="{EEB3267E-DBE8-41E7-99C2-A82495779A8E}"/>
    <cellStyle name="Comma 35 2 6 2" xfId="28134" xr:uid="{FEC31785-20AB-4421-9D4E-DC01B42698A9}"/>
    <cellStyle name="Comma 35 2 7" xfId="19081" xr:uid="{BA3CD0E5-CFA6-4F58-BF76-161F9094C9C9}"/>
    <cellStyle name="Comma 35 3" xfId="911" xr:uid="{D9D578BA-F50F-40AD-B069-6267B9408DEB}"/>
    <cellStyle name="Comma 35 3 2" xfId="1915" xr:uid="{319311AB-66A5-4F05-9A3E-5521904A1B8E}"/>
    <cellStyle name="Comma 35 3 2 2" xfId="4994" xr:uid="{908514B7-040F-42B3-831B-8124C2703688}"/>
    <cellStyle name="Comma 35 3 2 2 2" xfId="14047" xr:uid="{FAF32D08-A158-4AED-AD63-D6F3574ABF08}"/>
    <cellStyle name="Comma 35 3 2 2 2 2" xfId="32157" xr:uid="{0753F9F6-F3C6-4ABA-B470-A640FCD0C82C}"/>
    <cellStyle name="Comma 35 3 2 2 3" xfId="23104" xr:uid="{69ED8FF7-7722-4F97-9F8C-3C8D4540828A}"/>
    <cellStyle name="Comma 35 3 2 3" xfId="8008" xr:uid="{375C7832-FF93-4AB2-915D-810F0010F5BE}"/>
    <cellStyle name="Comma 35 3 2 3 2" xfId="17061" xr:uid="{FC64D8AB-BD76-43A3-B08C-BBF1F3103EF2}"/>
    <cellStyle name="Comma 35 3 2 3 2 2" xfId="35171" xr:uid="{AF421DEF-E20B-47B2-9B1A-90BF577BBEFF}"/>
    <cellStyle name="Comma 35 3 2 3 3" xfId="26118" xr:uid="{B7D2DB4D-2B09-4A8D-8A73-E911096285C5}"/>
    <cellStyle name="Comma 35 3 2 4" xfId="11029" xr:uid="{D07C148E-934E-4D45-B4BC-4C3DB67A96D9}"/>
    <cellStyle name="Comma 35 3 2 4 2" xfId="29139" xr:uid="{B5753A66-CF2F-48B7-9988-0FD9BCBB76E3}"/>
    <cellStyle name="Comma 35 3 2 5" xfId="20086" xr:uid="{7BB70F3F-4B1F-4529-B9C9-40A234B9B900}"/>
    <cellStyle name="Comma 35 3 3" xfId="2919" xr:uid="{4FED4287-BD17-482C-8726-39FE4CE07A4B}"/>
    <cellStyle name="Comma 35 3 3 2" xfId="5998" xr:uid="{B5DC6780-C80B-440A-A625-12E042E0BD6F}"/>
    <cellStyle name="Comma 35 3 3 2 2" xfId="15051" xr:uid="{5F57652A-65E4-4A78-AEF2-F9FD301BFA1B}"/>
    <cellStyle name="Comma 35 3 3 2 2 2" xfId="33161" xr:uid="{0D518BCF-F69C-4E2C-9C8D-A2A72CCBD418}"/>
    <cellStyle name="Comma 35 3 3 2 3" xfId="24108" xr:uid="{F545DF96-EAAA-405A-99DF-D06F3620ADDB}"/>
    <cellStyle name="Comma 35 3 3 3" xfId="9012" xr:uid="{49677BD4-645C-4BDB-832C-7EF424ECB19C}"/>
    <cellStyle name="Comma 35 3 3 3 2" xfId="18065" xr:uid="{97FE8636-F0FB-4B48-A603-7464A4210A1E}"/>
    <cellStyle name="Comma 35 3 3 3 2 2" xfId="36175" xr:uid="{3B89ADD6-49C1-4385-813E-D83D8821C55B}"/>
    <cellStyle name="Comma 35 3 3 3 3" xfId="27122" xr:uid="{02B1D352-8F55-4A6B-A4D9-E3BD3EADECE1}"/>
    <cellStyle name="Comma 35 3 3 4" xfId="12033" xr:uid="{081047C5-1B0A-4BDE-A1EF-215A35354347}"/>
    <cellStyle name="Comma 35 3 3 4 2" xfId="30143" xr:uid="{D71F863F-4D8B-4F1D-9079-D6A7B1D4D842}"/>
    <cellStyle name="Comma 35 3 3 5" xfId="21090" xr:uid="{D86C0249-C663-445B-9FFE-B37E8FF235ED}"/>
    <cellStyle name="Comma 35 3 4" xfId="3990" xr:uid="{FF163F2E-E3BA-4846-AEBD-87279AD824BB}"/>
    <cellStyle name="Comma 35 3 4 2" xfId="13043" xr:uid="{F7C6A758-9CB1-47C3-A0BD-9E3F04DE2753}"/>
    <cellStyle name="Comma 35 3 4 2 2" xfId="31153" xr:uid="{135BD800-2576-4FD0-9423-CB36F6360968}"/>
    <cellStyle name="Comma 35 3 4 3" xfId="22100" xr:uid="{CAEC8E45-774F-4A12-BB49-38998713E414}"/>
    <cellStyle name="Comma 35 3 5" xfId="7004" xr:uid="{29D71AB8-0FBB-42F3-BD53-D397BEDE51C3}"/>
    <cellStyle name="Comma 35 3 5 2" xfId="16057" xr:uid="{D20AD57F-15FB-4F2A-BB70-67D829EF90E2}"/>
    <cellStyle name="Comma 35 3 5 2 2" xfId="34167" xr:uid="{9E15896C-40C8-41D9-87E5-FC808AEA8EB5}"/>
    <cellStyle name="Comma 35 3 5 3" xfId="25114" xr:uid="{0A3E0433-07DA-44C9-862F-E23495F9F33B}"/>
    <cellStyle name="Comma 35 3 6" xfId="10025" xr:uid="{E468BAF9-BC38-4CE7-A2FA-EF02BDDA2D59}"/>
    <cellStyle name="Comma 35 3 6 2" xfId="28135" xr:uid="{8DB5BA28-AD15-4840-91DB-25F4D487F344}"/>
    <cellStyle name="Comma 35 3 7" xfId="19082" xr:uid="{2E062E55-F6F6-40B4-8BB0-A15436601F45}"/>
    <cellStyle name="Comma 35 4" xfId="1407" xr:uid="{EF845BC1-05B0-4CD3-B863-1CB95F5BBCF6}"/>
    <cellStyle name="Comma 35 4 2" xfId="4486" xr:uid="{E29EAFEF-5314-47A1-80E7-636DC6D60B84}"/>
    <cellStyle name="Comma 35 4 2 2" xfId="13539" xr:uid="{86331E63-A00D-485D-93FC-B8AF9B8E7FF6}"/>
    <cellStyle name="Comma 35 4 2 2 2" xfId="31649" xr:uid="{31FCD482-5C8B-4709-998B-D0346546C993}"/>
    <cellStyle name="Comma 35 4 2 3" xfId="22596" xr:uid="{C8BCE7FA-817A-448A-B2A9-8441EE746506}"/>
    <cellStyle name="Comma 35 4 3" xfId="7500" xr:uid="{1FC79002-AFA4-44A9-9272-C85BCBF21530}"/>
    <cellStyle name="Comma 35 4 3 2" xfId="16553" xr:uid="{EAFF436E-838F-4CAD-BBFB-6B57B740B42B}"/>
    <cellStyle name="Comma 35 4 3 2 2" xfId="34663" xr:uid="{537C475F-436E-405F-98DE-33294C90B20F}"/>
    <cellStyle name="Comma 35 4 3 3" xfId="25610" xr:uid="{24FE9000-15ED-448D-8DCA-032A9791CFDE}"/>
    <cellStyle name="Comma 35 4 4" xfId="10521" xr:uid="{23AB93BD-E6B7-4AC3-A8D8-ED337D55ACE7}"/>
    <cellStyle name="Comma 35 4 4 2" xfId="28631" xr:uid="{86869814-67F4-4944-B7DA-5284E6E12A51}"/>
    <cellStyle name="Comma 35 4 5" xfId="19578" xr:uid="{F561714C-9CDE-477F-AE77-E20DAB74DDC9}"/>
    <cellStyle name="Comma 35 5" xfId="2411" xr:uid="{9CBF0EF3-CCF1-43D6-BDE4-30033E3CF9D5}"/>
    <cellStyle name="Comma 35 5 2" xfId="5490" xr:uid="{95D4BB74-746A-4570-B7EB-6C6C71DC1DE8}"/>
    <cellStyle name="Comma 35 5 2 2" xfId="14543" xr:uid="{466A7608-F5C3-4D52-8B36-6449EA76D16F}"/>
    <cellStyle name="Comma 35 5 2 2 2" xfId="32653" xr:uid="{163AE99E-DC1B-4502-9F06-6B53621322D0}"/>
    <cellStyle name="Comma 35 5 2 3" xfId="23600" xr:uid="{C639F1B4-5223-4FCF-AD02-B2E24B852C41}"/>
    <cellStyle name="Comma 35 5 3" xfId="8504" xr:uid="{17E1C16C-F7B5-4617-8AD0-ED08840C86BD}"/>
    <cellStyle name="Comma 35 5 3 2" xfId="17557" xr:uid="{32DA38AA-532A-4A03-86D8-4AA66D7D6707}"/>
    <cellStyle name="Comma 35 5 3 2 2" xfId="35667" xr:uid="{BBEE8DE3-5B69-4B0B-9CA9-2B3446794216}"/>
    <cellStyle name="Comma 35 5 3 3" xfId="26614" xr:uid="{B9E31A8B-AC58-404A-91E4-905F96C50435}"/>
    <cellStyle name="Comma 35 5 4" xfId="11525" xr:uid="{3F21EDB9-0445-4973-99B3-09B882DC3FF9}"/>
    <cellStyle name="Comma 35 5 4 2" xfId="29635" xr:uid="{76087457-1692-448F-892F-F1F3CF37B7C8}"/>
    <cellStyle name="Comma 35 5 5" xfId="20582" xr:uid="{47EE78C6-4FE2-4081-AD80-FA78819AF816}"/>
    <cellStyle name="Comma 35 6" xfId="3481" xr:uid="{500106DC-5D2A-46CA-8E05-B475DA830807}"/>
    <cellStyle name="Comma 35 6 2" xfId="12534" xr:uid="{535D6353-0A34-4B36-BCEB-B7663626C241}"/>
    <cellStyle name="Comma 35 6 2 2" xfId="30644" xr:uid="{092B595B-7912-49D4-A336-CF5B687DD869}"/>
    <cellStyle name="Comma 35 6 3" xfId="21591" xr:uid="{5DF6A123-B4F0-42C7-B7FA-4CC59448D674}"/>
    <cellStyle name="Comma 35 7" xfId="6495" xr:uid="{A10B620B-F717-4858-AA02-DADAF82F5779}"/>
    <cellStyle name="Comma 35 7 2" xfId="15548" xr:uid="{654B6C8A-9290-4BCF-A979-FEB23D806626}"/>
    <cellStyle name="Comma 35 7 2 2" xfId="33658" xr:uid="{434A631D-484B-47D8-A211-D1FA535F5F32}"/>
    <cellStyle name="Comma 35 7 3" xfId="24605" xr:uid="{9492258D-6797-48C7-B245-A3220A491F21}"/>
    <cellStyle name="Comma 35 8" xfId="9515" xr:uid="{FB9E77B3-B2CC-4098-9AC8-20E09B120305}"/>
    <cellStyle name="Comma 35 8 2" xfId="27625" xr:uid="{56EC111B-E19B-44F0-97CE-B7F76BDAA00B}"/>
    <cellStyle name="Comma 35 9" xfId="18572" xr:uid="{5FC490DB-E140-4F86-B9BE-BF674D3116DC}"/>
    <cellStyle name="Comma 36" xfId="572" xr:uid="{3A363EC8-71DA-4F87-824D-7934010F5839}"/>
    <cellStyle name="Comma 36 2" xfId="912" xr:uid="{8D94F3C4-D64C-4645-A0DD-1465A2552D60}"/>
    <cellStyle name="Comma 36 2 2" xfId="1916" xr:uid="{E1B1BC63-556A-4EB2-BD1F-AFB1A9977E93}"/>
    <cellStyle name="Comma 36 2 2 2" xfId="4995" xr:uid="{63444BDC-8157-44BD-915D-80CF3E72F021}"/>
    <cellStyle name="Comma 36 2 2 2 2" xfId="14048" xr:uid="{DD92A6FE-21CE-4884-9F59-6AA5984C7349}"/>
    <cellStyle name="Comma 36 2 2 2 2 2" xfId="32158" xr:uid="{D06C6EC5-7B7B-4639-A422-B61D7B667DFF}"/>
    <cellStyle name="Comma 36 2 2 2 3" xfId="23105" xr:uid="{F9292707-CD31-44B7-B231-CA7DD6FB9A51}"/>
    <cellStyle name="Comma 36 2 2 3" xfId="8009" xr:uid="{1428B469-CDDB-4014-9ECC-71654FB2D4E1}"/>
    <cellStyle name="Comma 36 2 2 3 2" xfId="17062" xr:uid="{ABB10035-6E7F-4881-902C-01695A6D3B0B}"/>
    <cellStyle name="Comma 36 2 2 3 2 2" xfId="35172" xr:uid="{6DD073D8-5D98-4A18-83C8-C7A82225DDC3}"/>
    <cellStyle name="Comma 36 2 2 3 3" xfId="26119" xr:uid="{D89F2F4C-817D-4B02-8C19-66BDC965B3A9}"/>
    <cellStyle name="Comma 36 2 2 4" xfId="11030" xr:uid="{406686DC-1D1C-4682-9887-D89AB386C648}"/>
    <cellStyle name="Comma 36 2 2 4 2" xfId="29140" xr:uid="{A8755CC9-3BD9-44CD-AE9A-409C7F97D2BC}"/>
    <cellStyle name="Comma 36 2 2 5" xfId="20087" xr:uid="{B8B93502-4BB7-4A1E-9FD8-123D357BA7D6}"/>
    <cellStyle name="Comma 36 2 3" xfId="2920" xr:uid="{10A7462C-8457-45AB-A4D4-C3CA14EEAFF7}"/>
    <cellStyle name="Comma 36 2 3 2" xfId="5999" xr:uid="{DB455CFC-DA18-4D5F-92C7-94541F2A945B}"/>
    <cellStyle name="Comma 36 2 3 2 2" xfId="15052" xr:uid="{39EE9CC6-D37E-4085-B9DA-ADDC07905707}"/>
    <cellStyle name="Comma 36 2 3 2 2 2" xfId="33162" xr:uid="{FB1807A8-7ED9-44A9-8DB7-3C3C28218922}"/>
    <cellStyle name="Comma 36 2 3 2 3" xfId="24109" xr:uid="{A9882277-D05B-4AF0-8947-2CDE2D11F6B1}"/>
    <cellStyle name="Comma 36 2 3 3" xfId="9013" xr:uid="{D77785D3-7813-442C-8042-F262C61A92C6}"/>
    <cellStyle name="Comma 36 2 3 3 2" xfId="18066" xr:uid="{7474F36D-7E11-4C48-B7A8-F33335807E7D}"/>
    <cellStyle name="Comma 36 2 3 3 2 2" xfId="36176" xr:uid="{EE6B730E-4B5B-4B43-B5C1-982089832E8B}"/>
    <cellStyle name="Comma 36 2 3 3 3" xfId="27123" xr:uid="{94E1115F-9E47-4E1A-AB96-FE0474F445E4}"/>
    <cellStyle name="Comma 36 2 3 4" xfId="12034" xr:uid="{302852F4-82CB-41CC-AC2F-C03B19FA5000}"/>
    <cellStyle name="Comma 36 2 3 4 2" xfId="30144" xr:uid="{EA8F4ACD-2E23-4B25-8608-B5BCC6C5C05E}"/>
    <cellStyle name="Comma 36 2 3 5" xfId="21091" xr:uid="{6861FC99-7DCA-4E3F-A383-151F0A2D2DE1}"/>
    <cellStyle name="Comma 36 2 4" xfId="3991" xr:uid="{0023AA7C-CC6C-48EE-81EF-DDB2B42B611A}"/>
    <cellStyle name="Comma 36 2 4 2" xfId="13044" xr:uid="{330AC61E-63B4-45A6-84B7-2DD8CCFDA8FA}"/>
    <cellStyle name="Comma 36 2 4 2 2" xfId="31154" xr:uid="{B06A7A88-0DE3-4A6A-BA22-A08E2F56BDBB}"/>
    <cellStyle name="Comma 36 2 4 3" xfId="22101" xr:uid="{3A7B3EA4-F616-4061-858A-21B46E987026}"/>
    <cellStyle name="Comma 36 2 5" xfId="7005" xr:uid="{D55AFBB1-6C21-4270-8EDB-E6CBD376EECF}"/>
    <cellStyle name="Comma 36 2 5 2" xfId="16058" xr:uid="{A498616C-2548-4622-879B-5FC57ECC1990}"/>
    <cellStyle name="Comma 36 2 5 2 2" xfId="34168" xr:uid="{D24549F5-E499-4C31-8422-3608CF204EC2}"/>
    <cellStyle name="Comma 36 2 5 3" xfId="25115" xr:uid="{E418BA10-0B97-4E47-AD8B-01DD963BE110}"/>
    <cellStyle name="Comma 36 2 6" xfId="10026" xr:uid="{8A1CA78D-00F2-401C-ADDA-FB0F3AE390C9}"/>
    <cellStyle name="Comma 36 2 6 2" xfId="28136" xr:uid="{6CBAC175-0FC4-4344-AC96-FD1C213B71A0}"/>
    <cellStyle name="Comma 36 2 7" xfId="19083" xr:uid="{BAC15A7A-B626-4EFD-9C5F-0A2D9D2A910D}"/>
    <cellStyle name="Comma 36 3" xfId="1578" xr:uid="{C9C18307-E1C9-4EF4-8457-F3B3F6502249}"/>
    <cellStyle name="Comma 36 3 2" xfId="4657" xr:uid="{05E5D210-9F80-4AD1-BE98-E6DD46BA8895}"/>
    <cellStyle name="Comma 36 3 2 2" xfId="13710" xr:uid="{DF244EF7-3086-4535-955C-C24DBDEF7D35}"/>
    <cellStyle name="Comma 36 3 2 2 2" xfId="31820" xr:uid="{583B5331-88C7-4B37-ACA4-CD28694B18FE}"/>
    <cellStyle name="Comma 36 3 2 3" xfId="22767" xr:uid="{B18E7AD0-DAD5-467C-8D2B-5D087101F470}"/>
    <cellStyle name="Comma 36 3 3" xfId="7671" xr:uid="{D9DC49A3-B8CF-402F-93E7-CB033A2CC11B}"/>
    <cellStyle name="Comma 36 3 3 2" xfId="16724" xr:uid="{23FA86A7-A25A-42A1-ADED-5DDE601D15B1}"/>
    <cellStyle name="Comma 36 3 3 2 2" xfId="34834" xr:uid="{3C916147-2DDA-4B02-9769-BED383E41A5D}"/>
    <cellStyle name="Comma 36 3 3 3" xfId="25781" xr:uid="{947831B8-58DE-4A46-9F25-4A76C932022D}"/>
    <cellStyle name="Comma 36 3 4" xfId="10692" xr:uid="{5521BEAA-08BD-4E13-8A06-F5E8D10EBC28}"/>
    <cellStyle name="Comma 36 3 4 2" xfId="28802" xr:uid="{AEA9BE18-3345-4476-8725-9D152DEA9B33}"/>
    <cellStyle name="Comma 36 3 5" xfId="19749" xr:uid="{4B0906AD-A61D-4096-94BF-CED916C8E41B}"/>
    <cellStyle name="Comma 36 4" xfId="2582" xr:uid="{0B2EC1A0-A717-4E72-864B-67B6AD6B7924}"/>
    <cellStyle name="Comma 36 4 2" xfId="5661" xr:uid="{76ADFFD5-2FB6-4A45-BE8B-3651B8F349F3}"/>
    <cellStyle name="Comma 36 4 2 2" xfId="14714" xr:uid="{6E71F038-86E7-41DB-8D8A-6971D7403819}"/>
    <cellStyle name="Comma 36 4 2 2 2" xfId="32824" xr:uid="{95C458CF-BC55-4B91-A853-95F92B79B071}"/>
    <cellStyle name="Comma 36 4 2 3" xfId="23771" xr:uid="{72AACF44-6766-4E66-AB38-F6C9024BA4E7}"/>
    <cellStyle name="Comma 36 4 3" xfId="8675" xr:uid="{92938800-5B4E-46E0-B8FE-8231E97D14EC}"/>
    <cellStyle name="Comma 36 4 3 2" xfId="17728" xr:uid="{7701A6F2-C66B-40BF-A49F-57A255844A2C}"/>
    <cellStyle name="Comma 36 4 3 2 2" xfId="35838" xr:uid="{5C730A97-3E9F-4D3A-B00E-94F45544E796}"/>
    <cellStyle name="Comma 36 4 3 3" xfId="26785" xr:uid="{D1DDD4BA-5352-49EF-934B-DB1D87ADAD2C}"/>
    <cellStyle name="Comma 36 4 4" xfId="11696" xr:uid="{DE17A80F-7E57-4131-9DDD-BEB1F04C5710}"/>
    <cellStyle name="Comma 36 4 4 2" xfId="29806" xr:uid="{C3204307-22F6-42B9-8EB4-D2552D109AB6}"/>
    <cellStyle name="Comma 36 4 5" xfId="20753" xr:uid="{57F8466C-E107-4D30-992B-33321D3D40CB}"/>
    <cellStyle name="Comma 36 5" xfId="3653" xr:uid="{D5870C99-A3A9-476A-B735-E22263397B83}"/>
    <cellStyle name="Comma 36 5 2" xfId="12706" xr:uid="{5189ADBB-A965-4A57-9988-8A2A51ED02A1}"/>
    <cellStyle name="Comma 36 5 2 2" xfId="30816" xr:uid="{F6B90657-2D78-4A60-95E3-BF02F6E2B286}"/>
    <cellStyle name="Comma 36 5 3" xfId="21763" xr:uid="{9BFFF619-DD44-48A7-B979-AA679C89030D}"/>
    <cellStyle name="Comma 36 6" xfId="6667" xr:uid="{4A543F6E-CB50-40FB-8EB2-128E525B3B1A}"/>
    <cellStyle name="Comma 36 6 2" xfId="15720" xr:uid="{1F0E3247-E3B2-4A86-8BEE-9F831A2FAC61}"/>
    <cellStyle name="Comma 36 6 2 2" xfId="33830" xr:uid="{6F466213-41F5-44DC-A088-D69BEF0EFC1E}"/>
    <cellStyle name="Comma 36 6 3" xfId="24777" xr:uid="{D4C262E9-72D6-40F9-B2EA-D8EFF3DA68DA}"/>
    <cellStyle name="Comma 36 7" xfId="9687" xr:uid="{AAE7DF7F-1A39-4A0F-AFE6-1DCEFA0153C9}"/>
    <cellStyle name="Comma 36 7 2" xfId="27797" xr:uid="{3763BE05-48C1-42F7-AA0D-BC453BC3192B}"/>
    <cellStyle name="Comma 36 8" xfId="18744" xr:uid="{A070B7B9-8684-44FA-82F0-9DCB67022EF0}"/>
    <cellStyle name="Comma 37" xfId="9346" xr:uid="{8ABE3198-2DC6-4149-8456-DF5683E50956}"/>
    <cellStyle name="Comma 37 2" xfId="27456" xr:uid="{22916C39-84A9-4530-81AE-F3CB0F339A4C}"/>
    <cellStyle name="Comma 38" xfId="18404" xr:uid="{62CAEE57-FE22-4A2C-8E96-2AB39D1D8FE4}"/>
    <cellStyle name="Comma 38 2" xfId="36513" xr:uid="{ECAF90B2-8BB7-4EA6-B1AA-B89C3AB9B6B5}"/>
    <cellStyle name="Comma 39" xfId="18405" xr:uid="{07EF0115-D86B-4DF9-A70B-8652FB87AC45}"/>
    <cellStyle name="Comma 39 2" xfId="36514" xr:uid="{498FE129-153A-45EE-8AA6-2D81DE206BF1}"/>
    <cellStyle name="Comma 4" xfId="114" xr:uid="{0297A51B-95DE-4348-B014-8437B4A570D4}"/>
    <cellStyle name="Comma 4 10" xfId="2283" xr:uid="{4E232A04-5CCE-476C-A116-454A64E45A10}"/>
    <cellStyle name="Comma 4 10 2" xfId="5362" xr:uid="{67899671-F772-429A-BABF-74825D614B5F}"/>
    <cellStyle name="Comma 4 10 2 2" xfId="14415" xr:uid="{9C4FF0ED-FB10-4248-8110-4D5AD66CD718}"/>
    <cellStyle name="Comma 4 10 2 2 2" xfId="32525" xr:uid="{D10C496C-3A72-4678-95EC-7DF2078ACEB9}"/>
    <cellStyle name="Comma 4 10 2 3" xfId="23472" xr:uid="{F6D1336A-69F1-44C9-8884-6461FA54AFBC}"/>
    <cellStyle name="Comma 4 10 3" xfId="8376" xr:uid="{BBD03BF9-DF1E-43B0-A378-56730D40CB6F}"/>
    <cellStyle name="Comma 4 10 3 2" xfId="17429" xr:uid="{367D8594-D4B4-4017-A7F2-DBC3070B9FD8}"/>
    <cellStyle name="Comma 4 10 3 2 2" xfId="35539" xr:uid="{C1D649E9-330C-47E4-8447-79854168727A}"/>
    <cellStyle name="Comma 4 10 3 3" xfId="26486" xr:uid="{A2F0456C-6280-466D-B973-FBB16686D109}"/>
    <cellStyle name="Comma 4 10 4" xfId="11397" xr:uid="{C3D9CC81-4FF8-42FB-9FB3-B07D3258420B}"/>
    <cellStyle name="Comma 4 10 4 2" xfId="29507" xr:uid="{7E07D289-707C-4B17-9E3A-A9037AD84C32}"/>
    <cellStyle name="Comma 4 10 5" xfId="20454" xr:uid="{A2889A3A-C4AD-401F-A419-0AC41BF4B79E}"/>
    <cellStyle name="Comma 4 11" xfId="3352" xr:uid="{3F35B3B3-0DD3-4A17-8412-DD16E7DB5A41}"/>
    <cellStyle name="Comma 4 11 2" xfId="12405" xr:uid="{9FED6A31-AC73-4A31-A04B-263018542126}"/>
    <cellStyle name="Comma 4 11 2 2" xfId="30515" xr:uid="{92E6DA55-0FFB-449A-BEF5-3321363560CC}"/>
    <cellStyle name="Comma 4 11 3" xfId="21462" xr:uid="{1435B5BF-C937-4B83-9E13-736327E8EDE6}"/>
    <cellStyle name="Comma 4 12" xfId="6366" xr:uid="{E1A58F1F-FDA7-4284-B79D-5A3C2C0B04D0}"/>
    <cellStyle name="Comma 4 12 2" xfId="15419" xr:uid="{05AE2F0C-6835-4A03-9248-3B9712979178}"/>
    <cellStyle name="Comma 4 12 2 2" xfId="33529" xr:uid="{E96BBD03-B65D-4D01-A4EA-297D0FC35092}"/>
    <cellStyle name="Comma 4 12 3" xfId="24476" xr:uid="{D029BEB1-3868-465D-9771-541815E19D84}"/>
    <cellStyle name="Comma 4 13" xfId="9386" xr:uid="{58AC6853-9FEC-4C8A-B589-FDFABE7EAA04}"/>
    <cellStyle name="Comma 4 13 2" xfId="27496" xr:uid="{AF738FC3-963D-4ECE-A128-9ABFBAC30EE8}"/>
    <cellStyle name="Comma 4 14" xfId="18443" xr:uid="{ECD6BDA1-5FAA-4FF8-A2E2-03088927B7D2}"/>
    <cellStyle name="Comma 4 2" xfId="249" xr:uid="{812CA354-24E3-4608-9C2F-6CA7B56CF266}"/>
    <cellStyle name="Comma 4 2 10" xfId="9451" xr:uid="{9C0257CB-EC9D-40AB-86B4-20D461EECED1}"/>
    <cellStyle name="Comma 4 2 10 2" xfId="27561" xr:uid="{5DBB3648-6A71-44BB-BC89-453BFB61D331}"/>
    <cellStyle name="Comma 4 2 11" xfId="18508" xr:uid="{CA99B49E-DD78-4E2C-9E0F-08CE98C9E3BA}"/>
    <cellStyle name="Comma 4 2 2" xfId="349" xr:uid="{74155849-82D7-41AB-9CF3-95656EAB9C06}"/>
    <cellStyle name="Comma 4 2 2 10" xfId="18547" xr:uid="{9B34CD54-74E3-439E-BA22-632DFA73F76C}"/>
    <cellStyle name="Comma 4 2 2 2" xfId="547" xr:uid="{2513A43F-BA58-4F0A-8DC5-B762BF108995}"/>
    <cellStyle name="Comma 4 2 2 2 2" xfId="913" xr:uid="{0D636D46-A1BC-4E13-9134-8A7307FAD5D4}"/>
    <cellStyle name="Comma 4 2 2 2 2 2" xfId="1917" xr:uid="{7EB52B3D-1DAC-4140-AA3F-9C56C80EE9FA}"/>
    <cellStyle name="Comma 4 2 2 2 2 2 2" xfId="4996" xr:uid="{EE8D72C4-618E-4321-872E-1E3F4D31A55F}"/>
    <cellStyle name="Comma 4 2 2 2 2 2 2 2" xfId="14049" xr:uid="{D7BF8AF8-DF43-4A6A-9C59-FBE07B7FF7AB}"/>
    <cellStyle name="Comma 4 2 2 2 2 2 2 2 2" xfId="32159" xr:uid="{2862E494-4C32-48D7-9D80-2AA64818AF2A}"/>
    <cellStyle name="Comma 4 2 2 2 2 2 2 3" xfId="23106" xr:uid="{7D180EF7-357C-483F-91B0-DC029462EC7B}"/>
    <cellStyle name="Comma 4 2 2 2 2 2 3" xfId="8010" xr:uid="{35D81214-E983-41AD-B8A4-ACD0CF346974}"/>
    <cellStyle name="Comma 4 2 2 2 2 2 3 2" xfId="17063" xr:uid="{0FD75E78-6D3D-4E1A-BD91-47FAA863CFD8}"/>
    <cellStyle name="Comma 4 2 2 2 2 2 3 2 2" xfId="35173" xr:uid="{D98B6B99-1D73-4886-B940-7B90A31047D0}"/>
    <cellStyle name="Comma 4 2 2 2 2 2 3 3" xfId="26120" xr:uid="{886DE12F-68DE-4EA5-858C-9799362FEA4C}"/>
    <cellStyle name="Comma 4 2 2 2 2 2 4" xfId="11031" xr:uid="{B1F746B0-C476-4D44-A5DE-5DEC12C6C8B0}"/>
    <cellStyle name="Comma 4 2 2 2 2 2 4 2" xfId="29141" xr:uid="{066CE30E-220D-444D-A3CB-92F02AA75B6D}"/>
    <cellStyle name="Comma 4 2 2 2 2 2 5" xfId="20088" xr:uid="{6D8151B9-7214-4E34-B6AB-D1349DEE00CE}"/>
    <cellStyle name="Comma 4 2 2 2 2 3" xfId="2921" xr:uid="{FC617C99-363E-4ACB-8FCF-CF43F8FF8DA7}"/>
    <cellStyle name="Comma 4 2 2 2 2 3 2" xfId="6000" xr:uid="{013CBB16-EFC3-4880-9CC5-1BFDB5BFAAFB}"/>
    <cellStyle name="Comma 4 2 2 2 2 3 2 2" xfId="15053" xr:uid="{6B75964B-ADAC-4F35-ACB6-E296BBCB04AC}"/>
    <cellStyle name="Comma 4 2 2 2 2 3 2 2 2" xfId="33163" xr:uid="{A9780141-8AB6-4FB5-B388-2C7C4880706B}"/>
    <cellStyle name="Comma 4 2 2 2 2 3 2 3" xfId="24110" xr:uid="{6458D728-F548-4F54-B5C5-FDDF40CCCD70}"/>
    <cellStyle name="Comma 4 2 2 2 2 3 3" xfId="9014" xr:uid="{1A2FBB2D-9DA8-47F3-A1D1-A6CB8C7778D4}"/>
    <cellStyle name="Comma 4 2 2 2 2 3 3 2" xfId="18067" xr:uid="{E0371634-0242-416A-A74E-608EE3332D2B}"/>
    <cellStyle name="Comma 4 2 2 2 2 3 3 2 2" xfId="36177" xr:uid="{AE232454-3C25-408B-AAE3-401DA6580346}"/>
    <cellStyle name="Comma 4 2 2 2 2 3 3 3" xfId="27124" xr:uid="{BF31E1C8-4124-4BE2-B290-48801A5732F0}"/>
    <cellStyle name="Comma 4 2 2 2 2 3 4" xfId="12035" xr:uid="{CA70AA11-3E80-4027-8CED-DD6D14F2B231}"/>
    <cellStyle name="Comma 4 2 2 2 2 3 4 2" xfId="30145" xr:uid="{23CEFBB2-B7F2-4A19-B8F7-9643909847B5}"/>
    <cellStyle name="Comma 4 2 2 2 2 3 5" xfId="21092" xr:uid="{1669A9B8-3586-407A-8B8D-A1B83D41BEC0}"/>
    <cellStyle name="Comma 4 2 2 2 2 4" xfId="3992" xr:uid="{E7231FEF-0D3C-452B-92D4-BD91655A228E}"/>
    <cellStyle name="Comma 4 2 2 2 2 4 2" xfId="13045" xr:uid="{9BBAA6D7-BDEC-46FD-B0A1-EB70A9690EA8}"/>
    <cellStyle name="Comma 4 2 2 2 2 4 2 2" xfId="31155" xr:uid="{D08A24C0-7140-4CE0-8EDA-E4A3D28BF0E6}"/>
    <cellStyle name="Comma 4 2 2 2 2 4 3" xfId="22102" xr:uid="{7BB3D010-9C9E-4992-AD67-B961E9D54284}"/>
    <cellStyle name="Comma 4 2 2 2 2 5" xfId="7006" xr:uid="{C701B551-86B3-494C-ACD0-CD27639F425A}"/>
    <cellStyle name="Comma 4 2 2 2 2 5 2" xfId="16059" xr:uid="{FD02E280-DB8D-4276-9F80-B7CA46AD9212}"/>
    <cellStyle name="Comma 4 2 2 2 2 5 2 2" xfId="34169" xr:uid="{F69D5466-A2EB-415C-A66D-4977D64A4CE8}"/>
    <cellStyle name="Comma 4 2 2 2 2 5 3" xfId="25116" xr:uid="{4684EF62-D430-4E8A-BA77-7FC752A3F10E}"/>
    <cellStyle name="Comma 4 2 2 2 2 6" xfId="10027" xr:uid="{0D508ADF-9FA4-4961-B5D4-0330DEBF36E6}"/>
    <cellStyle name="Comma 4 2 2 2 2 6 2" xfId="28137" xr:uid="{0552853F-2C04-4EC9-8E16-7CFF60525059}"/>
    <cellStyle name="Comma 4 2 2 2 2 7" xfId="19084" xr:uid="{09CB8674-BCBC-4004-BDFE-C418C03564EF}"/>
    <cellStyle name="Comma 4 2 2 2 3" xfId="914" xr:uid="{05BD1F8D-812A-40D0-A866-9499263BE03C}"/>
    <cellStyle name="Comma 4 2 2 2 3 2" xfId="1918" xr:uid="{F0304437-74CE-4052-A131-1D94F0CFDDD0}"/>
    <cellStyle name="Comma 4 2 2 2 3 2 2" xfId="4997" xr:uid="{5FB5B0FE-1335-40D3-B80B-8FF88E4CFB4A}"/>
    <cellStyle name="Comma 4 2 2 2 3 2 2 2" xfId="14050" xr:uid="{7B32DBA8-7492-480A-9DE6-2D5CF169E892}"/>
    <cellStyle name="Comma 4 2 2 2 3 2 2 2 2" xfId="32160" xr:uid="{DFF866EA-11B7-4378-9961-63F51595BB42}"/>
    <cellStyle name="Comma 4 2 2 2 3 2 2 3" xfId="23107" xr:uid="{2F51ACC2-F7CA-4560-92BB-7E4C98713049}"/>
    <cellStyle name="Comma 4 2 2 2 3 2 3" xfId="8011" xr:uid="{A7BCEFDC-A046-4C08-9E0E-7681401E7DEC}"/>
    <cellStyle name="Comma 4 2 2 2 3 2 3 2" xfId="17064" xr:uid="{2CCC5DBA-41B6-4A5A-B069-549968D16461}"/>
    <cellStyle name="Comma 4 2 2 2 3 2 3 2 2" xfId="35174" xr:uid="{FD96728F-EC19-4B4A-A46B-00E5A2AFB0A6}"/>
    <cellStyle name="Comma 4 2 2 2 3 2 3 3" xfId="26121" xr:uid="{57A16A6A-D0E0-431A-AE15-1969AA04AA6A}"/>
    <cellStyle name="Comma 4 2 2 2 3 2 4" xfId="11032" xr:uid="{BB74ED1F-65E3-4633-BD1C-F6DBEB3876DC}"/>
    <cellStyle name="Comma 4 2 2 2 3 2 4 2" xfId="29142" xr:uid="{64FB8775-3CE1-4F2B-87AE-A5AD43A84B32}"/>
    <cellStyle name="Comma 4 2 2 2 3 2 5" xfId="20089" xr:uid="{9BE662ED-DE8B-4A4B-82C1-6FD34F785E9A}"/>
    <cellStyle name="Comma 4 2 2 2 3 3" xfId="2922" xr:uid="{5DFF1079-96A6-44A7-903F-99975E8E2267}"/>
    <cellStyle name="Comma 4 2 2 2 3 3 2" xfId="6001" xr:uid="{E4BECBBD-54C9-49E1-A052-0B8141CA9DE4}"/>
    <cellStyle name="Comma 4 2 2 2 3 3 2 2" xfId="15054" xr:uid="{664B0ABD-219E-43EF-BDE7-7335F2A283C6}"/>
    <cellStyle name="Comma 4 2 2 2 3 3 2 2 2" xfId="33164" xr:uid="{1B239859-C1A5-46DD-9C2C-4FD1D49EDDBE}"/>
    <cellStyle name="Comma 4 2 2 2 3 3 2 3" xfId="24111" xr:uid="{9728ECC0-E818-4FEF-A92D-1BB8933B56C0}"/>
    <cellStyle name="Comma 4 2 2 2 3 3 3" xfId="9015" xr:uid="{E1B569F2-28C0-4415-A5FD-AC86BD334235}"/>
    <cellStyle name="Comma 4 2 2 2 3 3 3 2" xfId="18068" xr:uid="{75EEABDB-D49E-4064-A824-28A90450D674}"/>
    <cellStyle name="Comma 4 2 2 2 3 3 3 2 2" xfId="36178" xr:uid="{06756DB8-5DCF-454D-B1AA-BA4B65BA090E}"/>
    <cellStyle name="Comma 4 2 2 2 3 3 3 3" xfId="27125" xr:uid="{D7B0D210-0316-44F9-A9C3-5CF3D760F166}"/>
    <cellStyle name="Comma 4 2 2 2 3 3 4" xfId="12036" xr:uid="{B39244D0-7D47-4BC9-9265-C0F85F6BE99E}"/>
    <cellStyle name="Comma 4 2 2 2 3 3 4 2" xfId="30146" xr:uid="{7A225675-88E2-4EE1-A79A-7A14151C34AD}"/>
    <cellStyle name="Comma 4 2 2 2 3 3 5" xfId="21093" xr:uid="{521C84EA-FFA2-4FCD-A47E-3083052F1ABB}"/>
    <cellStyle name="Comma 4 2 2 2 3 4" xfId="3993" xr:uid="{0BE9C74B-DAC3-406C-8009-77D2D8A2AAA8}"/>
    <cellStyle name="Comma 4 2 2 2 3 4 2" xfId="13046" xr:uid="{63D93730-B0EC-425B-A013-FE56CE44416E}"/>
    <cellStyle name="Comma 4 2 2 2 3 4 2 2" xfId="31156" xr:uid="{79BC5140-05A7-4696-AF09-A6EB14872C11}"/>
    <cellStyle name="Comma 4 2 2 2 3 4 3" xfId="22103" xr:uid="{1FD1000F-BFC0-4537-BA1C-71AF9B46CB2C}"/>
    <cellStyle name="Comma 4 2 2 2 3 5" xfId="7007" xr:uid="{CECCE1CD-F195-4802-AA5E-6FD9D74326A9}"/>
    <cellStyle name="Comma 4 2 2 2 3 5 2" xfId="16060" xr:uid="{B3F4ECD8-A61B-4B0F-9312-CBF1EB2FE4FD}"/>
    <cellStyle name="Comma 4 2 2 2 3 5 2 2" xfId="34170" xr:uid="{D7140A37-B661-4828-BF5F-7D1F73FDEB27}"/>
    <cellStyle name="Comma 4 2 2 2 3 5 3" xfId="25117" xr:uid="{5BD55AC6-0984-4BEF-ABD0-94C12EC8CFB8}"/>
    <cellStyle name="Comma 4 2 2 2 3 6" xfId="10028" xr:uid="{C074D105-8E01-48D1-8B6B-62D3A461AD02}"/>
    <cellStyle name="Comma 4 2 2 2 3 6 2" xfId="28138" xr:uid="{D24EF3FC-7BAB-4D12-A1EC-CFB4049FFB13}"/>
    <cellStyle name="Comma 4 2 2 2 3 7" xfId="19085" xr:uid="{5F70E05C-8B48-4A88-837F-F33A2704B9A4}"/>
    <cellStyle name="Comma 4 2 2 2 4" xfId="1554" xr:uid="{015BCBD6-A666-47F4-ADBD-F570CC6D9AAE}"/>
    <cellStyle name="Comma 4 2 2 2 4 2" xfId="4633" xr:uid="{23AC716C-6403-477F-B228-7C1609AA2409}"/>
    <cellStyle name="Comma 4 2 2 2 4 2 2" xfId="13686" xr:uid="{116FC15B-60BE-4668-9810-99D01071FAD4}"/>
    <cellStyle name="Comma 4 2 2 2 4 2 2 2" xfId="31796" xr:uid="{2CF1A508-8962-4175-98B4-EFBC356E6FF6}"/>
    <cellStyle name="Comma 4 2 2 2 4 2 3" xfId="22743" xr:uid="{10C8B680-1A2F-4941-A08E-E41E1E1D589D}"/>
    <cellStyle name="Comma 4 2 2 2 4 3" xfId="7647" xr:uid="{C548EED3-B2F8-49B1-BEDA-EC06823DC854}"/>
    <cellStyle name="Comma 4 2 2 2 4 3 2" xfId="16700" xr:uid="{4CB0BE13-0A09-4F77-AC03-37C207A9D962}"/>
    <cellStyle name="Comma 4 2 2 2 4 3 2 2" xfId="34810" xr:uid="{5D8F4C85-27A0-4AD2-A6B5-9A74758C6860}"/>
    <cellStyle name="Comma 4 2 2 2 4 3 3" xfId="25757" xr:uid="{8C6857F2-3BF2-404F-A6B0-AFCFC36CE0D0}"/>
    <cellStyle name="Comma 4 2 2 2 4 4" xfId="10668" xr:uid="{96D2D0DE-5786-45A6-B044-46D06068C85F}"/>
    <cellStyle name="Comma 4 2 2 2 4 4 2" xfId="28778" xr:uid="{68DF694D-CE9D-4176-94E4-92A693D61592}"/>
    <cellStyle name="Comma 4 2 2 2 4 5" xfId="19725" xr:uid="{7A6DC5F4-48E0-45C7-86DE-FEE9D4B4D33B}"/>
    <cellStyle name="Comma 4 2 2 2 5" xfId="2558" xr:uid="{7085117A-BE34-4B93-8FD0-D1940171B03C}"/>
    <cellStyle name="Comma 4 2 2 2 5 2" xfId="5637" xr:uid="{EAA61F62-F6B8-4A81-9D61-FB84D10ACE65}"/>
    <cellStyle name="Comma 4 2 2 2 5 2 2" xfId="14690" xr:uid="{FBBACF3B-2596-4922-8505-F214CAED8A59}"/>
    <cellStyle name="Comma 4 2 2 2 5 2 2 2" xfId="32800" xr:uid="{851720BF-72DB-4FA8-8FC3-2AA6B0130B25}"/>
    <cellStyle name="Comma 4 2 2 2 5 2 3" xfId="23747" xr:uid="{F4CC8C43-CBEE-447A-A4F2-CBA083588ED5}"/>
    <cellStyle name="Comma 4 2 2 2 5 3" xfId="8651" xr:uid="{D926EFED-B03A-4AE7-BAE8-6A4D8EF0B51A}"/>
    <cellStyle name="Comma 4 2 2 2 5 3 2" xfId="17704" xr:uid="{C423E37A-B427-4579-A94E-0B1D6E280E9B}"/>
    <cellStyle name="Comma 4 2 2 2 5 3 2 2" xfId="35814" xr:uid="{3DB0C410-8516-4534-8A06-DEEFCFD2428B}"/>
    <cellStyle name="Comma 4 2 2 2 5 3 3" xfId="26761" xr:uid="{3D60890F-3EBF-43FE-9641-1AB5088E5A9D}"/>
    <cellStyle name="Comma 4 2 2 2 5 4" xfId="11672" xr:uid="{19E294BE-84F9-4DAB-A4EF-EAE2325386B9}"/>
    <cellStyle name="Comma 4 2 2 2 5 4 2" xfId="29782" xr:uid="{79E1BEFF-FD80-4BC5-9836-5CF226608091}"/>
    <cellStyle name="Comma 4 2 2 2 5 5" xfId="20729" xr:uid="{ECE19255-753A-48E5-9F52-4C4272615FA5}"/>
    <cellStyle name="Comma 4 2 2 2 6" xfId="3628" xr:uid="{C2FA9DA1-563A-469A-AD60-451D6A21B5B4}"/>
    <cellStyle name="Comma 4 2 2 2 6 2" xfId="12681" xr:uid="{C3B774C7-4839-4F1F-80D6-4B1CD7934777}"/>
    <cellStyle name="Comma 4 2 2 2 6 2 2" xfId="30791" xr:uid="{A0197CCD-CCAF-4163-80B6-A792B618D7F3}"/>
    <cellStyle name="Comma 4 2 2 2 6 3" xfId="21738" xr:uid="{74722871-8AD7-4239-A0D8-6DC683B86826}"/>
    <cellStyle name="Comma 4 2 2 2 7" xfId="6642" xr:uid="{F5D99812-4D43-4CC6-8EB7-CF761C9BFBB6}"/>
    <cellStyle name="Comma 4 2 2 2 7 2" xfId="15695" xr:uid="{E14D236D-7805-493D-B60C-D642302373E7}"/>
    <cellStyle name="Comma 4 2 2 2 7 2 2" xfId="33805" xr:uid="{AA90B489-932A-456D-B4DE-583E502E4D4B}"/>
    <cellStyle name="Comma 4 2 2 2 7 3" xfId="24752" xr:uid="{CFAA5253-E3F3-48EA-83D0-F898BE3F6122}"/>
    <cellStyle name="Comma 4 2 2 2 8" xfId="9662" xr:uid="{970E7E21-3573-425D-82DE-5433E0626A1A}"/>
    <cellStyle name="Comma 4 2 2 2 8 2" xfId="27772" xr:uid="{370E7994-8886-4A05-AFC4-4535FCDDEA00}"/>
    <cellStyle name="Comma 4 2 2 2 9" xfId="18719" xr:uid="{CD81B0AA-E93C-4C0B-A0EE-7881F2C27BA6}"/>
    <cellStyle name="Comma 4 2 2 3" xfId="915" xr:uid="{B32D9111-DA5D-4738-A26B-C43BA933E78B}"/>
    <cellStyle name="Comma 4 2 2 3 2" xfId="1919" xr:uid="{7C5AA965-04BA-4618-9533-AB10B2151852}"/>
    <cellStyle name="Comma 4 2 2 3 2 2" xfId="4998" xr:uid="{6C8E6B29-66AB-45EE-B4C1-357C0F555432}"/>
    <cellStyle name="Comma 4 2 2 3 2 2 2" xfId="14051" xr:uid="{5165A57F-6B77-4E2E-AE8F-A1C81C293A17}"/>
    <cellStyle name="Comma 4 2 2 3 2 2 2 2" xfId="32161" xr:uid="{BD5228EE-1DB7-4F97-A34A-F6673434C034}"/>
    <cellStyle name="Comma 4 2 2 3 2 2 3" xfId="23108" xr:uid="{50FABF8E-5F2B-4C4A-84B9-85DDBB5FAE96}"/>
    <cellStyle name="Comma 4 2 2 3 2 3" xfId="8012" xr:uid="{5330C81C-776C-416F-9DF9-8CBB7CE2D04B}"/>
    <cellStyle name="Comma 4 2 2 3 2 3 2" xfId="17065" xr:uid="{888F4687-21B9-4F74-B19B-222383E4070F}"/>
    <cellStyle name="Comma 4 2 2 3 2 3 2 2" xfId="35175" xr:uid="{91F297D4-E914-47F4-8356-DB7F024A1AA5}"/>
    <cellStyle name="Comma 4 2 2 3 2 3 3" xfId="26122" xr:uid="{18E6648B-EB31-4C27-9CED-8EE2B85CC0C3}"/>
    <cellStyle name="Comma 4 2 2 3 2 4" xfId="11033" xr:uid="{37F738CF-0FCA-4438-A1AB-B079C7EED789}"/>
    <cellStyle name="Comma 4 2 2 3 2 4 2" xfId="29143" xr:uid="{22C7AAE7-4522-442D-B5BE-EB0C165A8503}"/>
    <cellStyle name="Comma 4 2 2 3 2 5" xfId="20090" xr:uid="{6178C836-D2F9-4265-A7A7-6E7D01024FDF}"/>
    <cellStyle name="Comma 4 2 2 3 3" xfId="2923" xr:uid="{D130E62D-3FDB-4CA8-92EA-C57C9BF45A2E}"/>
    <cellStyle name="Comma 4 2 2 3 3 2" xfId="6002" xr:uid="{CB2786F2-A2B4-4021-A300-BF6123BA4FF1}"/>
    <cellStyle name="Comma 4 2 2 3 3 2 2" xfId="15055" xr:uid="{F5C65612-64DF-49C7-AF2E-ACED7E5AE5EF}"/>
    <cellStyle name="Comma 4 2 2 3 3 2 2 2" xfId="33165" xr:uid="{81EAF3AB-5A73-498C-A65C-19E6683B8372}"/>
    <cellStyle name="Comma 4 2 2 3 3 2 3" xfId="24112" xr:uid="{79FBCEE0-8C56-432F-B76F-8851848495DE}"/>
    <cellStyle name="Comma 4 2 2 3 3 3" xfId="9016" xr:uid="{F68E84A5-011A-4DD9-8153-B1ED2BC54E30}"/>
    <cellStyle name="Comma 4 2 2 3 3 3 2" xfId="18069" xr:uid="{7C7D1FEF-997C-4634-8F48-CB16A98FB7CD}"/>
    <cellStyle name="Comma 4 2 2 3 3 3 2 2" xfId="36179" xr:uid="{434E83B3-7637-4177-B192-A365BAFC7AAF}"/>
    <cellStyle name="Comma 4 2 2 3 3 3 3" xfId="27126" xr:uid="{05F84C9D-84D4-4289-B9B9-0C657678BCC3}"/>
    <cellStyle name="Comma 4 2 2 3 3 4" xfId="12037" xr:uid="{7BAF0897-755E-48DA-8E4E-CF76040F9973}"/>
    <cellStyle name="Comma 4 2 2 3 3 4 2" xfId="30147" xr:uid="{B33B852B-2BBC-453A-AE2D-63E1512FDC8C}"/>
    <cellStyle name="Comma 4 2 2 3 3 5" xfId="21094" xr:uid="{A9F317A4-0C5E-41B0-A077-C44B2D7A50B7}"/>
    <cellStyle name="Comma 4 2 2 3 4" xfId="3994" xr:uid="{4B07EA42-2D10-431A-9359-A4B167B1903D}"/>
    <cellStyle name="Comma 4 2 2 3 4 2" xfId="13047" xr:uid="{C0104FDF-9E7E-4625-84AB-7EAA44B0C2E5}"/>
    <cellStyle name="Comma 4 2 2 3 4 2 2" xfId="31157" xr:uid="{2FE265D3-AD6D-4817-9068-4EDEEA754CED}"/>
    <cellStyle name="Comma 4 2 2 3 4 3" xfId="22104" xr:uid="{8EECB3D0-40F2-4A15-A588-B023F3AC6B83}"/>
    <cellStyle name="Comma 4 2 2 3 5" xfId="7008" xr:uid="{EBE1D4E0-82D5-4687-9BE0-BC3A78F64F20}"/>
    <cellStyle name="Comma 4 2 2 3 5 2" xfId="16061" xr:uid="{A63F9242-1348-42EB-9550-0D532208353B}"/>
    <cellStyle name="Comma 4 2 2 3 5 2 2" xfId="34171" xr:uid="{9631DD18-5E2F-4DAB-854A-5956568F8A7B}"/>
    <cellStyle name="Comma 4 2 2 3 5 3" xfId="25118" xr:uid="{54C5FCCE-593B-4C07-8BE3-F0E43068C120}"/>
    <cellStyle name="Comma 4 2 2 3 6" xfId="10029" xr:uid="{E207CD78-3058-48F3-9739-0ACC068A77B7}"/>
    <cellStyle name="Comma 4 2 2 3 6 2" xfId="28139" xr:uid="{FFA46F0E-4B46-4351-87B0-642C204B8FA4}"/>
    <cellStyle name="Comma 4 2 2 3 7" xfId="19086" xr:uid="{BAE10D47-2C9D-4EDE-92C2-AC25893D8E60}"/>
    <cellStyle name="Comma 4 2 2 4" xfId="916" xr:uid="{212700D3-1489-4F41-84B2-E1025F39CBAC}"/>
    <cellStyle name="Comma 4 2 2 4 2" xfId="1920" xr:uid="{703ED975-03D5-4613-9BBB-C34540E20E2C}"/>
    <cellStyle name="Comma 4 2 2 4 2 2" xfId="4999" xr:uid="{BF0C4324-66A2-451D-B4A1-80B7BC4812FD}"/>
    <cellStyle name="Comma 4 2 2 4 2 2 2" xfId="14052" xr:uid="{EF14541E-A779-4FD6-8920-EF5380B8B9D9}"/>
    <cellStyle name="Comma 4 2 2 4 2 2 2 2" xfId="32162" xr:uid="{111F02DB-929D-4D31-86FA-EDCC353CF378}"/>
    <cellStyle name="Comma 4 2 2 4 2 2 3" xfId="23109" xr:uid="{51B2C121-7FE9-4488-A65E-E2677DDB2047}"/>
    <cellStyle name="Comma 4 2 2 4 2 3" xfId="8013" xr:uid="{E1A96A3F-BE6F-4B0C-BC91-6C55808BC7F4}"/>
    <cellStyle name="Comma 4 2 2 4 2 3 2" xfId="17066" xr:uid="{E4B8624A-772E-4CAE-8906-A6B382EC221C}"/>
    <cellStyle name="Comma 4 2 2 4 2 3 2 2" xfId="35176" xr:uid="{F0B67019-A20E-472E-BBE4-CFD14CCE33BE}"/>
    <cellStyle name="Comma 4 2 2 4 2 3 3" xfId="26123" xr:uid="{0F79B4E5-FBFD-40A4-9641-A9644C7C8989}"/>
    <cellStyle name="Comma 4 2 2 4 2 4" xfId="11034" xr:uid="{10273C61-743C-4298-B16D-AAE97F048114}"/>
    <cellStyle name="Comma 4 2 2 4 2 4 2" xfId="29144" xr:uid="{A4A675F1-2CB5-420C-8B6D-B94763AFB8AF}"/>
    <cellStyle name="Comma 4 2 2 4 2 5" xfId="20091" xr:uid="{E9A0383E-7F20-4F58-8597-36FECC7C8E66}"/>
    <cellStyle name="Comma 4 2 2 4 3" xfId="2924" xr:uid="{F5330AAD-106D-44E9-8EE9-FAAF61B7DAE8}"/>
    <cellStyle name="Comma 4 2 2 4 3 2" xfId="6003" xr:uid="{EB1BF294-3856-4590-AE83-B3F5235F02EA}"/>
    <cellStyle name="Comma 4 2 2 4 3 2 2" xfId="15056" xr:uid="{1CDED37C-0867-4686-A7BD-282056F7C596}"/>
    <cellStyle name="Comma 4 2 2 4 3 2 2 2" xfId="33166" xr:uid="{8A45EC42-CC70-443E-9147-534FCEE6F723}"/>
    <cellStyle name="Comma 4 2 2 4 3 2 3" xfId="24113" xr:uid="{160DAE54-57EF-4135-8A05-C48552AAA777}"/>
    <cellStyle name="Comma 4 2 2 4 3 3" xfId="9017" xr:uid="{E86339D8-07A4-4636-8CC3-CB059AFF4860}"/>
    <cellStyle name="Comma 4 2 2 4 3 3 2" xfId="18070" xr:uid="{E8450905-5EAD-4A3D-8BEF-DC07768AC5B8}"/>
    <cellStyle name="Comma 4 2 2 4 3 3 2 2" xfId="36180" xr:uid="{3C18B011-42F7-4B56-B323-7269A51CEB00}"/>
    <cellStyle name="Comma 4 2 2 4 3 3 3" xfId="27127" xr:uid="{5327456F-8BC9-4AF1-9637-291052A8F637}"/>
    <cellStyle name="Comma 4 2 2 4 3 4" xfId="12038" xr:uid="{DAEEFB4A-6745-42B1-B447-12C07CA84513}"/>
    <cellStyle name="Comma 4 2 2 4 3 4 2" xfId="30148" xr:uid="{4F792CEC-01EF-4284-AF38-C19444E03C46}"/>
    <cellStyle name="Comma 4 2 2 4 3 5" xfId="21095" xr:uid="{220CD4B4-0CCB-45A8-AB13-E0772B8124D8}"/>
    <cellStyle name="Comma 4 2 2 4 4" xfId="3995" xr:uid="{E0CEB339-96AC-486B-BE44-AC6DB414AC2F}"/>
    <cellStyle name="Comma 4 2 2 4 4 2" xfId="13048" xr:uid="{7E0D25DB-4AB6-4001-BA13-669A9A58983A}"/>
    <cellStyle name="Comma 4 2 2 4 4 2 2" xfId="31158" xr:uid="{30B45640-8300-4A8B-843A-845C3E3B30E8}"/>
    <cellStyle name="Comma 4 2 2 4 4 3" xfId="22105" xr:uid="{C238D40A-1271-4B27-9D3A-993177F5411D}"/>
    <cellStyle name="Comma 4 2 2 4 5" xfId="7009" xr:uid="{0DC044EB-FBBF-48B0-970D-04BF8D59CEB6}"/>
    <cellStyle name="Comma 4 2 2 4 5 2" xfId="16062" xr:uid="{CAA2250C-A4F5-4ACA-BF01-3AE989C8D7AA}"/>
    <cellStyle name="Comma 4 2 2 4 5 2 2" xfId="34172" xr:uid="{1EC9E69B-A023-4275-A7CD-534E19D0491D}"/>
    <cellStyle name="Comma 4 2 2 4 5 3" xfId="25119" xr:uid="{67A24B01-5867-415B-9FA0-E77DF981C69E}"/>
    <cellStyle name="Comma 4 2 2 4 6" xfId="10030" xr:uid="{D4559729-9A5F-4B26-BC3F-08006EA4F587}"/>
    <cellStyle name="Comma 4 2 2 4 6 2" xfId="28140" xr:uid="{64A86C28-902F-4FF2-8C5E-FED3818111ED}"/>
    <cellStyle name="Comma 4 2 2 4 7" xfId="19087" xr:uid="{702956E9-CEDF-4D6A-9E01-054219A2CF13}"/>
    <cellStyle name="Comma 4 2 2 5" xfId="1383" xr:uid="{29610BDA-6E1A-418E-9743-8637C9F8398A}"/>
    <cellStyle name="Comma 4 2 2 5 2" xfId="4462" xr:uid="{C83DBED5-6B96-4A61-BA2C-EF5E3260EA60}"/>
    <cellStyle name="Comma 4 2 2 5 2 2" xfId="13515" xr:uid="{A170DB12-A9F8-4197-BB67-5CA7A298016B}"/>
    <cellStyle name="Comma 4 2 2 5 2 2 2" xfId="31625" xr:uid="{44C59E78-91AC-4E57-BBB8-A5992EC6912A}"/>
    <cellStyle name="Comma 4 2 2 5 2 3" xfId="22572" xr:uid="{898852B0-EAFF-433A-8D34-196011A5FA0F}"/>
    <cellStyle name="Comma 4 2 2 5 3" xfId="7476" xr:uid="{04CBB1F7-6C5B-45EF-90EB-487AB6CF83D0}"/>
    <cellStyle name="Comma 4 2 2 5 3 2" xfId="16529" xr:uid="{FBC2EC4F-7EFB-43FE-BBE6-343B27719C95}"/>
    <cellStyle name="Comma 4 2 2 5 3 2 2" xfId="34639" xr:uid="{D5EC3B86-307F-4061-8DB1-F93B571847AD}"/>
    <cellStyle name="Comma 4 2 2 5 3 3" xfId="25586" xr:uid="{0DC2751C-DEE2-4C7D-8B3C-B34E05D95D5E}"/>
    <cellStyle name="Comma 4 2 2 5 4" xfId="10497" xr:uid="{0CB6A278-D8F9-4FAF-B7E2-EB14EDF1CAE9}"/>
    <cellStyle name="Comma 4 2 2 5 4 2" xfId="28607" xr:uid="{280E995F-2D82-4265-99AF-8C1FE21B7D7F}"/>
    <cellStyle name="Comma 4 2 2 5 5" xfId="19554" xr:uid="{6F3E2C92-76A3-49D0-8831-3E2264E5396E}"/>
    <cellStyle name="Comma 4 2 2 6" xfId="2387" xr:uid="{17E6408D-2A32-4829-A7F2-FE31FCAD8406}"/>
    <cellStyle name="Comma 4 2 2 6 2" xfId="5466" xr:uid="{4D6601F0-FF98-4ADD-9911-6E9F82F6B920}"/>
    <cellStyle name="Comma 4 2 2 6 2 2" xfId="14519" xr:uid="{BD1AC5D2-DF3F-4AA3-9AF2-FE59D2E5C91D}"/>
    <cellStyle name="Comma 4 2 2 6 2 2 2" xfId="32629" xr:uid="{4570E721-834C-4241-81ED-AE25003C617C}"/>
    <cellStyle name="Comma 4 2 2 6 2 3" xfId="23576" xr:uid="{41F1BD66-2559-438E-96CE-AA5596DDB173}"/>
    <cellStyle name="Comma 4 2 2 6 3" xfId="8480" xr:uid="{AB897864-D653-4D81-8A2A-2325261904D6}"/>
    <cellStyle name="Comma 4 2 2 6 3 2" xfId="17533" xr:uid="{0C67DDFE-92CC-4F87-AC3F-A76D90D0308C}"/>
    <cellStyle name="Comma 4 2 2 6 3 2 2" xfId="35643" xr:uid="{2A73A07B-0146-4D0D-B16C-3772AA02D3D7}"/>
    <cellStyle name="Comma 4 2 2 6 3 3" xfId="26590" xr:uid="{270205F4-DAF1-4BAA-8F79-2503FB43C178}"/>
    <cellStyle name="Comma 4 2 2 6 4" xfId="11501" xr:uid="{B2062607-2CD7-430F-B16D-2B54CDBFFC12}"/>
    <cellStyle name="Comma 4 2 2 6 4 2" xfId="29611" xr:uid="{91AEAF11-28FD-48ED-BB2A-841FECF98905}"/>
    <cellStyle name="Comma 4 2 2 6 5" xfId="20558" xr:uid="{83D32890-7EC7-43ED-ADC1-1E91034C3EB1}"/>
    <cellStyle name="Comma 4 2 2 7" xfId="3456" xr:uid="{DD4CC4AC-11EE-427A-A6E6-ED42B3BE7EF3}"/>
    <cellStyle name="Comma 4 2 2 7 2" xfId="12509" xr:uid="{8A58AEE8-28F4-4E29-A207-291381DEA43A}"/>
    <cellStyle name="Comma 4 2 2 7 2 2" xfId="30619" xr:uid="{FA3327DE-6C25-4DD1-93D3-201B65CDEABB}"/>
    <cellStyle name="Comma 4 2 2 7 3" xfId="21566" xr:uid="{71C4D57D-C8B6-4CD2-BC3B-3379BBD84E08}"/>
    <cellStyle name="Comma 4 2 2 8" xfId="6470" xr:uid="{B9316AC9-92BD-435A-B077-7EDA5DAF2F89}"/>
    <cellStyle name="Comma 4 2 2 8 2" xfId="15523" xr:uid="{BB150047-945C-4227-9271-D1D5E4C04274}"/>
    <cellStyle name="Comma 4 2 2 8 2 2" xfId="33633" xr:uid="{7F8E1405-CECE-4BDC-9CE4-EC916079911F}"/>
    <cellStyle name="Comma 4 2 2 8 3" xfId="24580" xr:uid="{14C2B986-764C-44B3-8273-EC1B7D1609CF}"/>
    <cellStyle name="Comma 4 2 2 9" xfId="9490" xr:uid="{E4421FE7-9621-4E8A-BF22-17D874B55862}"/>
    <cellStyle name="Comma 4 2 2 9 2" xfId="27600" xr:uid="{C436B24F-67BB-4073-8D3B-01F73D31773C}"/>
    <cellStyle name="Comma 4 2 3" xfId="507" xr:uid="{279A5BBB-B8E8-4080-892F-9637EB34275C}"/>
    <cellStyle name="Comma 4 2 3 2" xfId="917" xr:uid="{0C7C26B7-EC22-40A7-917A-5B7F007B6968}"/>
    <cellStyle name="Comma 4 2 3 2 2" xfId="1921" xr:uid="{2EF4B181-1D21-4860-A95D-D899160264CA}"/>
    <cellStyle name="Comma 4 2 3 2 2 2" xfId="5000" xr:uid="{3E9F3152-8953-43F1-BFBD-D8E49A4BBF92}"/>
    <cellStyle name="Comma 4 2 3 2 2 2 2" xfId="14053" xr:uid="{3110BC11-A138-4584-AC5C-9C4FC4CDEACD}"/>
    <cellStyle name="Comma 4 2 3 2 2 2 2 2" xfId="32163" xr:uid="{ADCBA28E-33DD-4FE9-9CBB-6E6E3873EFA5}"/>
    <cellStyle name="Comma 4 2 3 2 2 2 3" xfId="23110" xr:uid="{E1972315-DC05-4A07-9848-33C6FF4CAB2A}"/>
    <cellStyle name="Comma 4 2 3 2 2 3" xfId="8014" xr:uid="{DC07CF4A-2C3D-410B-95F4-3FEE3615FB39}"/>
    <cellStyle name="Comma 4 2 3 2 2 3 2" xfId="17067" xr:uid="{FF598462-8B37-475C-89BE-5D0EFAF392F0}"/>
    <cellStyle name="Comma 4 2 3 2 2 3 2 2" xfId="35177" xr:uid="{78E17E26-50DE-412D-8CA4-81A51579B543}"/>
    <cellStyle name="Comma 4 2 3 2 2 3 3" xfId="26124" xr:uid="{38AE2312-3EC5-4A5A-A9AF-634474267AC8}"/>
    <cellStyle name="Comma 4 2 3 2 2 4" xfId="11035" xr:uid="{7F9990CC-627C-47FC-88D0-1314E5FFE345}"/>
    <cellStyle name="Comma 4 2 3 2 2 4 2" xfId="29145" xr:uid="{B0A72E74-142E-41F9-AD83-BFCA9B8CAD96}"/>
    <cellStyle name="Comma 4 2 3 2 2 5" xfId="20092" xr:uid="{244A5D34-3864-4876-892D-98BFD1F71BB4}"/>
    <cellStyle name="Comma 4 2 3 2 3" xfId="2925" xr:uid="{AD865F31-E3BD-4F09-B0C1-881692884853}"/>
    <cellStyle name="Comma 4 2 3 2 3 2" xfId="6004" xr:uid="{CC85143F-13B1-4B1D-BF54-FB1E6EBA4D1C}"/>
    <cellStyle name="Comma 4 2 3 2 3 2 2" xfId="15057" xr:uid="{92EDFB2C-AE4F-4DCB-B9CE-1CCA5B45CAA7}"/>
    <cellStyle name="Comma 4 2 3 2 3 2 2 2" xfId="33167" xr:uid="{E3645E7D-BD44-47AB-AA33-07E89B7F39AF}"/>
    <cellStyle name="Comma 4 2 3 2 3 2 3" xfId="24114" xr:uid="{D7B4A361-408B-4E8C-9961-CD47EE60AF29}"/>
    <cellStyle name="Comma 4 2 3 2 3 3" xfId="9018" xr:uid="{000ECF63-BA8A-431D-B690-37B7FF5A4274}"/>
    <cellStyle name="Comma 4 2 3 2 3 3 2" xfId="18071" xr:uid="{6AE33BD5-3E2F-4F4B-938C-A17AC6D70E7B}"/>
    <cellStyle name="Comma 4 2 3 2 3 3 2 2" xfId="36181" xr:uid="{092480B5-9F18-46DE-8F88-7E2CB6C9ECA6}"/>
    <cellStyle name="Comma 4 2 3 2 3 3 3" xfId="27128" xr:uid="{AED48E03-ECBF-4662-BF32-FA512C761FD8}"/>
    <cellStyle name="Comma 4 2 3 2 3 4" xfId="12039" xr:uid="{FA189580-A5D8-4274-B316-C58B6DE44D0A}"/>
    <cellStyle name="Comma 4 2 3 2 3 4 2" xfId="30149" xr:uid="{ACC923CA-88ED-427F-AB71-464C3F8DC6F0}"/>
    <cellStyle name="Comma 4 2 3 2 3 5" xfId="21096" xr:uid="{3F184850-42D3-443E-A3D3-176CD64A0DE8}"/>
    <cellStyle name="Comma 4 2 3 2 4" xfId="3996" xr:uid="{829A0EEB-FE6D-4356-9F37-D3FBD9F349EA}"/>
    <cellStyle name="Comma 4 2 3 2 4 2" xfId="13049" xr:uid="{CA28AC5D-6210-4967-9F33-6E73223DE5C6}"/>
    <cellStyle name="Comma 4 2 3 2 4 2 2" xfId="31159" xr:uid="{2447DD6A-1ADF-4736-ACE8-817714A83F87}"/>
    <cellStyle name="Comma 4 2 3 2 4 3" xfId="22106" xr:uid="{7FF94F47-EAB0-4DFB-9918-6B2282D5D843}"/>
    <cellStyle name="Comma 4 2 3 2 5" xfId="7010" xr:uid="{28CD6593-BC8A-4029-809A-8BEF30AE7C13}"/>
    <cellStyle name="Comma 4 2 3 2 5 2" xfId="16063" xr:uid="{7A602144-14BD-4FD4-AF21-E4232DF0AC27}"/>
    <cellStyle name="Comma 4 2 3 2 5 2 2" xfId="34173" xr:uid="{681B17C0-2576-401C-8900-249554FAF600}"/>
    <cellStyle name="Comma 4 2 3 2 5 3" xfId="25120" xr:uid="{664236D0-8E9C-46FA-813A-6C96A9A78FF0}"/>
    <cellStyle name="Comma 4 2 3 2 6" xfId="10031" xr:uid="{EE736121-1818-452D-8DA9-8E9147CBB450}"/>
    <cellStyle name="Comma 4 2 3 2 6 2" xfId="28141" xr:uid="{7A1754B6-39B6-4288-813D-428EAB17C901}"/>
    <cellStyle name="Comma 4 2 3 2 7" xfId="19088" xr:uid="{8532C6F7-D04F-4059-B954-F9E8DA90884D}"/>
    <cellStyle name="Comma 4 2 3 3" xfId="918" xr:uid="{F23DA24B-F7B9-4A98-A9F1-0DF8C4EAD7A9}"/>
    <cellStyle name="Comma 4 2 3 3 2" xfId="1922" xr:uid="{0D7D79D3-8827-473F-BCF0-DFC003D5DEBA}"/>
    <cellStyle name="Comma 4 2 3 3 2 2" xfId="5001" xr:uid="{0D74FC40-24B8-46A0-B552-71279DF6F7EB}"/>
    <cellStyle name="Comma 4 2 3 3 2 2 2" xfId="14054" xr:uid="{D12DC3C1-4A11-4C0C-ABCF-1A302B392033}"/>
    <cellStyle name="Comma 4 2 3 3 2 2 2 2" xfId="32164" xr:uid="{8E00AC4A-CAAB-4F92-9FB0-FF9773BA45FB}"/>
    <cellStyle name="Comma 4 2 3 3 2 2 3" xfId="23111" xr:uid="{4107A4F8-CEDF-4DE2-B850-9A1ACC1D1BEA}"/>
    <cellStyle name="Comma 4 2 3 3 2 3" xfId="8015" xr:uid="{16E9CA80-A3A7-4B28-A10B-A33FC42FB91D}"/>
    <cellStyle name="Comma 4 2 3 3 2 3 2" xfId="17068" xr:uid="{003F6796-435D-458F-BF34-8FBFC0B4A4F8}"/>
    <cellStyle name="Comma 4 2 3 3 2 3 2 2" xfId="35178" xr:uid="{E3F03A7E-13F9-4AF9-877D-AD8CBBE25727}"/>
    <cellStyle name="Comma 4 2 3 3 2 3 3" xfId="26125" xr:uid="{540D1C74-D306-452F-9F6E-BDE00F5309EE}"/>
    <cellStyle name="Comma 4 2 3 3 2 4" xfId="11036" xr:uid="{85390771-ACE2-49AD-B56D-050661EC0392}"/>
    <cellStyle name="Comma 4 2 3 3 2 4 2" xfId="29146" xr:uid="{457AAE74-F3C0-4B8E-AAA9-3BB4DFE7B98D}"/>
    <cellStyle name="Comma 4 2 3 3 2 5" xfId="20093" xr:uid="{893F8D40-C55B-453B-A3EE-239ED7C0BD84}"/>
    <cellStyle name="Comma 4 2 3 3 3" xfId="2926" xr:uid="{A3185B12-CC40-409E-A022-AD19018B84DA}"/>
    <cellStyle name="Comma 4 2 3 3 3 2" xfId="6005" xr:uid="{0C0731E7-9AD2-4242-A84A-92499646F969}"/>
    <cellStyle name="Comma 4 2 3 3 3 2 2" xfId="15058" xr:uid="{8004E4CF-47CC-4079-B446-9E282AE3AA50}"/>
    <cellStyle name="Comma 4 2 3 3 3 2 2 2" xfId="33168" xr:uid="{6E400F4F-0DCF-4F56-9A14-129C7D7803DA}"/>
    <cellStyle name="Comma 4 2 3 3 3 2 3" xfId="24115" xr:uid="{DEFC5ABB-E0BE-47A1-804B-855733A4B0A7}"/>
    <cellStyle name="Comma 4 2 3 3 3 3" xfId="9019" xr:uid="{AC685079-EB31-40D9-9C3E-1B57BA8D70DB}"/>
    <cellStyle name="Comma 4 2 3 3 3 3 2" xfId="18072" xr:uid="{09BC897E-863D-4E15-8EA9-9CAEB53953EF}"/>
    <cellStyle name="Comma 4 2 3 3 3 3 2 2" xfId="36182" xr:uid="{53C65E9A-0369-4ADA-B541-1189B9B9A6E5}"/>
    <cellStyle name="Comma 4 2 3 3 3 3 3" xfId="27129" xr:uid="{91A1E51B-1C74-49E2-AB29-5547B0D17017}"/>
    <cellStyle name="Comma 4 2 3 3 3 4" xfId="12040" xr:uid="{AEC57864-C8C0-4072-8CB1-7DDE420A46DE}"/>
    <cellStyle name="Comma 4 2 3 3 3 4 2" xfId="30150" xr:uid="{3678F8EB-5D71-49BD-914B-BFE3E0F19D8C}"/>
    <cellStyle name="Comma 4 2 3 3 3 5" xfId="21097" xr:uid="{D66669ED-B074-44A3-96CA-0099EF486199}"/>
    <cellStyle name="Comma 4 2 3 3 4" xfId="3997" xr:uid="{87C1DDC4-86C5-4E98-A9B7-940A52122367}"/>
    <cellStyle name="Comma 4 2 3 3 4 2" xfId="13050" xr:uid="{11C532AE-1616-4028-90E8-E3DBA67AC678}"/>
    <cellStyle name="Comma 4 2 3 3 4 2 2" xfId="31160" xr:uid="{BA8FA58F-797D-4020-9BDB-4F2E467B533D}"/>
    <cellStyle name="Comma 4 2 3 3 4 3" xfId="22107" xr:uid="{0A3ED9B7-EA7E-4981-B357-5D6AF81A301E}"/>
    <cellStyle name="Comma 4 2 3 3 5" xfId="7011" xr:uid="{30DA5C5F-0930-4502-A8E3-7EBE0A8D5CEE}"/>
    <cellStyle name="Comma 4 2 3 3 5 2" xfId="16064" xr:uid="{5C71154E-B73A-467B-B5F6-D1A49DCF6456}"/>
    <cellStyle name="Comma 4 2 3 3 5 2 2" xfId="34174" xr:uid="{72B6638C-AC25-4140-95E3-995EADFBC1E8}"/>
    <cellStyle name="Comma 4 2 3 3 5 3" xfId="25121" xr:uid="{ED0FA2F8-E23C-4157-A4FD-5B971FECF15A}"/>
    <cellStyle name="Comma 4 2 3 3 6" xfId="10032" xr:uid="{9606B3FE-5785-40BA-8651-A68459344327}"/>
    <cellStyle name="Comma 4 2 3 3 6 2" xfId="28142" xr:uid="{52599FBE-F175-465E-B5D4-B1D170DD71E5}"/>
    <cellStyle name="Comma 4 2 3 3 7" xfId="19089" xr:uid="{22819982-A71F-46C9-AFA7-6F0F28372B5F}"/>
    <cellStyle name="Comma 4 2 3 4" xfId="1515" xr:uid="{7B377DC2-3EE8-41F7-A322-F5C0501567E5}"/>
    <cellStyle name="Comma 4 2 3 4 2" xfId="4594" xr:uid="{391CFA02-F485-4E50-8E99-2DCD6DB748E3}"/>
    <cellStyle name="Comma 4 2 3 4 2 2" xfId="13647" xr:uid="{E76A72A6-1F32-4C51-ADAF-892B15596FFD}"/>
    <cellStyle name="Comma 4 2 3 4 2 2 2" xfId="31757" xr:uid="{7C930ABA-28AB-4FDD-9450-77A231DABA80}"/>
    <cellStyle name="Comma 4 2 3 4 2 3" xfId="22704" xr:uid="{4450846C-9E9B-403B-A0E2-8AA6AFB2A06B}"/>
    <cellStyle name="Comma 4 2 3 4 3" xfId="7608" xr:uid="{FF36ADBF-D508-422A-A283-B42E8725DD9B}"/>
    <cellStyle name="Comma 4 2 3 4 3 2" xfId="16661" xr:uid="{34A35E02-1B6D-4431-AAEC-AFB08799D525}"/>
    <cellStyle name="Comma 4 2 3 4 3 2 2" xfId="34771" xr:uid="{966D647D-7806-434F-894C-BB47664225D5}"/>
    <cellStyle name="Comma 4 2 3 4 3 3" xfId="25718" xr:uid="{7CACFC93-7AD6-4E28-8024-FB52EC72BA3B}"/>
    <cellStyle name="Comma 4 2 3 4 4" xfId="10629" xr:uid="{8DC655C1-2A30-49FD-A06F-CF3159B2181E}"/>
    <cellStyle name="Comma 4 2 3 4 4 2" xfId="28739" xr:uid="{85291CFF-016C-4FD0-BE31-4E5470EAF77D}"/>
    <cellStyle name="Comma 4 2 3 4 5" xfId="19686" xr:uid="{E48AE1CB-36D2-4A36-9F1E-A8C99F9F7119}"/>
    <cellStyle name="Comma 4 2 3 5" xfId="2519" xr:uid="{83A36F5F-3A8E-491C-8A7F-1C0B1A837229}"/>
    <cellStyle name="Comma 4 2 3 5 2" xfId="5598" xr:uid="{CF943A49-034C-46EE-ACBC-7A8D4FEB4A6C}"/>
    <cellStyle name="Comma 4 2 3 5 2 2" xfId="14651" xr:uid="{F818BAE4-65EA-4FD6-8658-A56756E02ABC}"/>
    <cellStyle name="Comma 4 2 3 5 2 2 2" xfId="32761" xr:uid="{FCA825B4-D5E9-43DD-9719-82AF9D10EDC0}"/>
    <cellStyle name="Comma 4 2 3 5 2 3" xfId="23708" xr:uid="{142CB4B4-43D7-48A0-85DC-35B174B488F9}"/>
    <cellStyle name="Comma 4 2 3 5 3" xfId="8612" xr:uid="{82973366-59E6-4B6D-9088-EE0E284163C9}"/>
    <cellStyle name="Comma 4 2 3 5 3 2" xfId="17665" xr:uid="{0C0ABB92-3A7F-4C83-A2BA-40AC02807C1B}"/>
    <cellStyle name="Comma 4 2 3 5 3 2 2" xfId="35775" xr:uid="{581F6AC9-5347-43C0-B277-ADB1A1B79D1A}"/>
    <cellStyle name="Comma 4 2 3 5 3 3" xfId="26722" xr:uid="{E7FF5E23-28CE-4DB8-9C20-95699C377816}"/>
    <cellStyle name="Comma 4 2 3 5 4" xfId="11633" xr:uid="{ABA4A613-B2C2-42AA-8A31-44E90EC530A2}"/>
    <cellStyle name="Comma 4 2 3 5 4 2" xfId="29743" xr:uid="{BEC1827E-297B-42E1-83E0-467B733CEEB1}"/>
    <cellStyle name="Comma 4 2 3 5 5" xfId="20690" xr:uid="{D72D10A5-AF95-4C05-B857-65E3B46215CD}"/>
    <cellStyle name="Comma 4 2 3 6" xfId="3589" xr:uid="{35BA4529-1618-4208-9319-2F8A98C9EC48}"/>
    <cellStyle name="Comma 4 2 3 6 2" xfId="12642" xr:uid="{DCCB1504-86E9-410E-8B35-7F961D2EB324}"/>
    <cellStyle name="Comma 4 2 3 6 2 2" xfId="30752" xr:uid="{D3CD56AB-D019-4B2F-B26D-6972209A2B49}"/>
    <cellStyle name="Comma 4 2 3 6 3" xfId="21699" xr:uid="{7C5BA717-D2EE-44DF-8AD6-0480E9E9ACB1}"/>
    <cellStyle name="Comma 4 2 3 7" xfId="6603" xr:uid="{856B5A61-A52A-4603-A706-3C71BB5070FC}"/>
    <cellStyle name="Comma 4 2 3 7 2" xfId="15656" xr:uid="{53E8A5F0-418D-40FC-9CA2-FC0F9D2F2FEE}"/>
    <cellStyle name="Comma 4 2 3 7 2 2" xfId="33766" xr:uid="{CDE77504-8534-440C-B39F-044BCAE95049}"/>
    <cellStyle name="Comma 4 2 3 7 3" xfId="24713" xr:uid="{911B85E5-C991-45EB-9856-CEDE52CD5330}"/>
    <cellStyle name="Comma 4 2 3 8" xfId="9623" xr:uid="{30B0B1BD-0F53-4663-B350-A14CBC792220}"/>
    <cellStyle name="Comma 4 2 3 8 2" xfId="27733" xr:uid="{DABAA2C5-C612-47F7-A18C-CB90584A862C}"/>
    <cellStyle name="Comma 4 2 3 9" xfId="18680" xr:uid="{A4F7BB88-948F-44F5-BE6E-0F5090A16780}"/>
    <cellStyle name="Comma 4 2 4" xfId="919" xr:uid="{31C18085-700D-42AD-AABF-60CA20E27258}"/>
    <cellStyle name="Comma 4 2 4 2" xfId="1923" xr:uid="{F0B7BFDD-5F07-41B0-938F-E71DC836213C}"/>
    <cellStyle name="Comma 4 2 4 2 2" xfId="5002" xr:uid="{47EE2892-88D8-46C5-967F-7F4CF1F46B4E}"/>
    <cellStyle name="Comma 4 2 4 2 2 2" xfId="14055" xr:uid="{8F7CC838-73E9-4D38-AF35-A24D6A642A2F}"/>
    <cellStyle name="Comma 4 2 4 2 2 2 2" xfId="32165" xr:uid="{D1F0158D-0BE9-4E37-8A84-271A57B6B5B7}"/>
    <cellStyle name="Comma 4 2 4 2 2 3" xfId="23112" xr:uid="{3AFD401D-F0FA-45FE-90CE-4AB6144F90C1}"/>
    <cellStyle name="Comma 4 2 4 2 3" xfId="8016" xr:uid="{D6775D77-076B-4BAB-B6A1-90E062DEA172}"/>
    <cellStyle name="Comma 4 2 4 2 3 2" xfId="17069" xr:uid="{C5E8B15A-2479-4E54-9667-6A2D803C5F64}"/>
    <cellStyle name="Comma 4 2 4 2 3 2 2" xfId="35179" xr:uid="{872B3279-E430-42CF-B758-59AA85A4B5DB}"/>
    <cellStyle name="Comma 4 2 4 2 3 3" xfId="26126" xr:uid="{8D260D5F-B78A-4236-9BA8-C2B58D213E22}"/>
    <cellStyle name="Comma 4 2 4 2 4" xfId="11037" xr:uid="{763D84B1-D3C0-4AC0-9654-B516F6A42102}"/>
    <cellStyle name="Comma 4 2 4 2 4 2" xfId="29147" xr:uid="{6B979C77-D621-4E47-909E-EABF4DEC33DB}"/>
    <cellStyle name="Comma 4 2 4 2 5" xfId="20094" xr:uid="{A4A1E506-033B-49C6-84AF-C69112204BDE}"/>
    <cellStyle name="Comma 4 2 4 3" xfId="2927" xr:uid="{FA87155D-598D-47E4-9BD5-BC6EC7B10E0A}"/>
    <cellStyle name="Comma 4 2 4 3 2" xfId="6006" xr:uid="{BBE50EB3-DA51-426D-94C4-9245222E4802}"/>
    <cellStyle name="Comma 4 2 4 3 2 2" xfId="15059" xr:uid="{B8BEC056-0403-41B2-ABB4-B71A03E18314}"/>
    <cellStyle name="Comma 4 2 4 3 2 2 2" xfId="33169" xr:uid="{62F77C72-C100-4926-BE05-BBAEF2CB7A7B}"/>
    <cellStyle name="Comma 4 2 4 3 2 3" xfId="24116" xr:uid="{B640628A-27F9-444C-B94C-08B15AF5B6D7}"/>
    <cellStyle name="Comma 4 2 4 3 3" xfId="9020" xr:uid="{0822EAA8-9A1C-4DDE-A9C3-C9BFCF8C7196}"/>
    <cellStyle name="Comma 4 2 4 3 3 2" xfId="18073" xr:uid="{16E672E7-4262-470E-B3B3-E17C1A3C20A6}"/>
    <cellStyle name="Comma 4 2 4 3 3 2 2" xfId="36183" xr:uid="{6DC40464-415E-4A11-A0AF-3B8100E6D9BA}"/>
    <cellStyle name="Comma 4 2 4 3 3 3" xfId="27130" xr:uid="{A930CEFD-9339-4EE4-818E-E16FCB0D0A39}"/>
    <cellStyle name="Comma 4 2 4 3 4" xfId="12041" xr:uid="{88379D45-9090-47EB-A3C5-96112711BFF3}"/>
    <cellStyle name="Comma 4 2 4 3 4 2" xfId="30151" xr:uid="{7621D2C7-4F61-4BF2-9078-4836A6D8A671}"/>
    <cellStyle name="Comma 4 2 4 3 5" xfId="21098" xr:uid="{640E3EF9-EE23-4C2F-8517-221C9671459E}"/>
    <cellStyle name="Comma 4 2 4 4" xfId="3998" xr:uid="{E227891D-D202-4F69-B837-15904B960098}"/>
    <cellStyle name="Comma 4 2 4 4 2" xfId="13051" xr:uid="{05133404-FCC4-4B38-95A8-3CF214794CC4}"/>
    <cellStyle name="Comma 4 2 4 4 2 2" xfId="31161" xr:uid="{8137C79E-CEB9-4C77-B286-123621FBFEDF}"/>
    <cellStyle name="Comma 4 2 4 4 3" xfId="22108" xr:uid="{2144ABCA-DF30-4B95-8CC3-87D78E3B338B}"/>
    <cellStyle name="Comma 4 2 4 5" xfId="7012" xr:uid="{464F2E3B-A847-4007-ABF1-417B712A4FD6}"/>
    <cellStyle name="Comma 4 2 4 5 2" xfId="16065" xr:uid="{D1E9EF49-00EF-434F-8B8E-6955B54A4D7D}"/>
    <cellStyle name="Comma 4 2 4 5 2 2" xfId="34175" xr:uid="{187C96D3-FE6F-417F-977D-855F521AD2AB}"/>
    <cellStyle name="Comma 4 2 4 5 3" xfId="25122" xr:uid="{FCC3B089-2774-41E5-A748-CB39DE387839}"/>
    <cellStyle name="Comma 4 2 4 6" xfId="10033" xr:uid="{CF08ECAC-5424-4756-9AED-1C68BA91AC9D}"/>
    <cellStyle name="Comma 4 2 4 6 2" xfId="28143" xr:uid="{45FB839D-7020-45A2-BE54-496B7877E4D4}"/>
    <cellStyle name="Comma 4 2 4 7" xfId="19090" xr:uid="{48A9AC14-D0CE-449D-A7C1-4815C6662AB0}"/>
    <cellStyle name="Comma 4 2 5" xfId="920" xr:uid="{3580C42D-EA8C-49C6-956F-7FD10E3073A2}"/>
    <cellStyle name="Comma 4 2 5 2" xfId="1924" xr:uid="{78B7CA8C-6F9D-4E3F-8E70-8D730D7F30BB}"/>
    <cellStyle name="Comma 4 2 5 2 2" xfId="5003" xr:uid="{BA22C3EC-2880-42A5-B6DD-AF4B9A665927}"/>
    <cellStyle name="Comma 4 2 5 2 2 2" xfId="14056" xr:uid="{73084DD0-2E07-45AC-A4F6-8A2A0CFB0D09}"/>
    <cellStyle name="Comma 4 2 5 2 2 2 2" xfId="32166" xr:uid="{11C1FAE8-DEEE-43B5-B0E9-4EC251209310}"/>
    <cellStyle name="Comma 4 2 5 2 2 3" xfId="23113" xr:uid="{FEC7A185-F00D-45D9-A022-7F9FCE5B6F34}"/>
    <cellStyle name="Comma 4 2 5 2 3" xfId="8017" xr:uid="{B5A75F7D-385C-4950-B140-9CE6D3AF052D}"/>
    <cellStyle name="Comma 4 2 5 2 3 2" xfId="17070" xr:uid="{6EE7036C-1B10-4BDB-AA2B-7553F79390F3}"/>
    <cellStyle name="Comma 4 2 5 2 3 2 2" xfId="35180" xr:uid="{322C2359-5DB1-4B66-B4A4-5FDF0D21AB35}"/>
    <cellStyle name="Comma 4 2 5 2 3 3" xfId="26127" xr:uid="{D05836E0-4CF9-4C09-A097-8671391B5788}"/>
    <cellStyle name="Comma 4 2 5 2 4" xfId="11038" xr:uid="{723D90FE-3705-47CF-8071-280139B74699}"/>
    <cellStyle name="Comma 4 2 5 2 4 2" xfId="29148" xr:uid="{81AEA96C-1DBE-44FC-AE0B-C695081BDE7B}"/>
    <cellStyle name="Comma 4 2 5 2 5" xfId="20095" xr:uid="{3B252D9C-5D86-444B-8D1F-AF6D80BBDE19}"/>
    <cellStyle name="Comma 4 2 5 3" xfId="2928" xr:uid="{BDCEDC49-3DE5-400D-B60A-E07C88FC4FB0}"/>
    <cellStyle name="Comma 4 2 5 3 2" xfId="6007" xr:uid="{2F2FC9EE-BD90-4604-AC49-72652E4F7FED}"/>
    <cellStyle name="Comma 4 2 5 3 2 2" xfId="15060" xr:uid="{05FFC4EC-2DE6-4902-B14A-0C559FFE189B}"/>
    <cellStyle name="Comma 4 2 5 3 2 2 2" xfId="33170" xr:uid="{AAD1E935-233A-4D65-A0B3-2967F2DF3FD1}"/>
    <cellStyle name="Comma 4 2 5 3 2 3" xfId="24117" xr:uid="{6A74788E-076A-4D1D-8977-054356B5EBDC}"/>
    <cellStyle name="Comma 4 2 5 3 3" xfId="9021" xr:uid="{6E96F902-4302-443A-B4E7-9924B5DE40D2}"/>
    <cellStyle name="Comma 4 2 5 3 3 2" xfId="18074" xr:uid="{F5A5C619-81AB-44DE-9E52-0F7EEAE22AFA}"/>
    <cellStyle name="Comma 4 2 5 3 3 2 2" xfId="36184" xr:uid="{DCD81AFB-8301-4D67-BA7D-E63DA71ECA36}"/>
    <cellStyle name="Comma 4 2 5 3 3 3" xfId="27131" xr:uid="{7C938AA7-0A99-4E0A-8197-FAEF3026C2B6}"/>
    <cellStyle name="Comma 4 2 5 3 4" xfId="12042" xr:uid="{FC301320-9736-4149-A879-FD575BE2AE9E}"/>
    <cellStyle name="Comma 4 2 5 3 4 2" xfId="30152" xr:uid="{87DADAF8-64C5-46CD-99E5-496210C2D206}"/>
    <cellStyle name="Comma 4 2 5 3 5" xfId="21099" xr:uid="{6F79039D-5EA7-4EDC-B2D4-EDCCCD895B36}"/>
    <cellStyle name="Comma 4 2 5 4" xfId="3999" xr:uid="{1146BCFD-2C4A-4FBF-86CC-699F93F42AC9}"/>
    <cellStyle name="Comma 4 2 5 4 2" xfId="13052" xr:uid="{4CD302EA-7686-431B-8B93-B6B5EB2C459B}"/>
    <cellStyle name="Comma 4 2 5 4 2 2" xfId="31162" xr:uid="{5BDBA311-E5C3-4103-B54F-23CF36B079FD}"/>
    <cellStyle name="Comma 4 2 5 4 3" xfId="22109" xr:uid="{01B60174-9F3A-42FD-B58D-8D58CF5958B1}"/>
    <cellStyle name="Comma 4 2 5 5" xfId="7013" xr:uid="{8A3DBB12-DDBD-42F0-9911-AC797E0A5CFA}"/>
    <cellStyle name="Comma 4 2 5 5 2" xfId="16066" xr:uid="{F8A926DE-D7B5-415B-82D5-BD49A256C8DA}"/>
    <cellStyle name="Comma 4 2 5 5 2 2" xfId="34176" xr:uid="{A57FF46B-51A3-408D-84CD-0AC76B2DC0EE}"/>
    <cellStyle name="Comma 4 2 5 5 3" xfId="25123" xr:uid="{E4942DC0-4E66-42E8-80AC-C868816CF4C5}"/>
    <cellStyle name="Comma 4 2 5 6" xfId="10034" xr:uid="{EA91E12D-0913-45E4-B558-57624ED6D8AA}"/>
    <cellStyle name="Comma 4 2 5 6 2" xfId="28144" xr:uid="{974B7E3F-DE16-464C-9721-84ABE0328323}"/>
    <cellStyle name="Comma 4 2 5 7" xfId="19091" xr:uid="{1BAB2DEC-5AA3-4CA0-A42D-F46CBC218C02}"/>
    <cellStyle name="Comma 4 2 6" xfId="1344" xr:uid="{2F41F5EA-3DC2-4E7E-830A-C8867986AC1A}"/>
    <cellStyle name="Comma 4 2 6 2" xfId="4423" xr:uid="{A52F9E99-7565-4B0A-906A-96A480D4A996}"/>
    <cellStyle name="Comma 4 2 6 2 2" xfId="13476" xr:uid="{A4ACAB6F-BC60-427D-8434-B8B3B5FAEDCF}"/>
    <cellStyle name="Comma 4 2 6 2 2 2" xfId="31586" xr:uid="{1DE97F19-CA42-4A4B-A2D6-2DE0BCD53572}"/>
    <cellStyle name="Comma 4 2 6 2 3" xfId="22533" xr:uid="{50E2603E-B989-4AB4-B0BE-FD48EAD1B4A5}"/>
    <cellStyle name="Comma 4 2 6 3" xfId="7437" xr:uid="{DF6B9FDC-B60D-4A8C-BF63-4221FAB5524F}"/>
    <cellStyle name="Comma 4 2 6 3 2" xfId="16490" xr:uid="{DC4748DF-60E2-4081-83D7-D4A91527C427}"/>
    <cellStyle name="Comma 4 2 6 3 2 2" xfId="34600" xr:uid="{5A199DC9-6C35-480B-A937-C0F2C3C09636}"/>
    <cellStyle name="Comma 4 2 6 3 3" xfId="25547" xr:uid="{EF39374E-B0AC-45AE-BCEC-AF6873D454C8}"/>
    <cellStyle name="Comma 4 2 6 4" xfId="10458" xr:uid="{1D1D00C2-AC0B-491C-9011-F02445A5301E}"/>
    <cellStyle name="Comma 4 2 6 4 2" xfId="28568" xr:uid="{BC0E255E-8F38-4DFF-B1F6-01E628BA960B}"/>
    <cellStyle name="Comma 4 2 6 5" xfId="19515" xr:uid="{7491F109-23F5-4131-B458-DEC3B29F7A3C}"/>
    <cellStyle name="Comma 4 2 7" xfId="2348" xr:uid="{BA491363-5D1A-4A9D-9D8E-1FE6B759B185}"/>
    <cellStyle name="Comma 4 2 7 2" xfId="5427" xr:uid="{61C16665-9CDE-4EC6-95AE-65864A963D3A}"/>
    <cellStyle name="Comma 4 2 7 2 2" xfId="14480" xr:uid="{D93982CF-451E-4405-AB30-8B0A0536D13F}"/>
    <cellStyle name="Comma 4 2 7 2 2 2" xfId="32590" xr:uid="{4AE24EF3-92E1-41E4-B7D0-CC9500D870B6}"/>
    <cellStyle name="Comma 4 2 7 2 3" xfId="23537" xr:uid="{AB81700A-E879-4083-B5C5-DC22EE3CE23E}"/>
    <cellStyle name="Comma 4 2 7 3" xfId="8441" xr:uid="{4A8ACA2A-538B-4243-9B9E-02BDD9406D6B}"/>
    <cellStyle name="Comma 4 2 7 3 2" xfId="17494" xr:uid="{F7252920-1FCC-4060-964C-0707FD010153}"/>
    <cellStyle name="Comma 4 2 7 3 2 2" xfId="35604" xr:uid="{C55ED1D9-DFDF-435D-BE22-646D12A47607}"/>
    <cellStyle name="Comma 4 2 7 3 3" xfId="26551" xr:uid="{A0C33D81-333D-40D7-889D-06EAEAB6EEAA}"/>
    <cellStyle name="Comma 4 2 7 4" xfId="11462" xr:uid="{487B5176-19B4-493E-AFC1-054135464B45}"/>
    <cellStyle name="Comma 4 2 7 4 2" xfId="29572" xr:uid="{950517CD-4A91-4844-AFEA-A00E1F995147}"/>
    <cellStyle name="Comma 4 2 7 5" xfId="20519" xr:uid="{14B315BE-6DF6-4703-AAF3-E0192B0F5AF6}"/>
    <cellStyle name="Comma 4 2 8" xfId="3417" xr:uid="{97B256A6-25D8-471D-99D1-C54ECAED2EBA}"/>
    <cellStyle name="Comma 4 2 8 2" xfId="12470" xr:uid="{F5C49431-A08D-4C58-BB9B-AAA1E5899BD8}"/>
    <cellStyle name="Comma 4 2 8 2 2" xfId="30580" xr:uid="{56A32BB3-E251-4995-810B-11986BB1D088}"/>
    <cellStyle name="Comma 4 2 8 3" xfId="21527" xr:uid="{CE16507B-12D0-4C82-AFE9-384EE1F38718}"/>
    <cellStyle name="Comma 4 2 9" xfId="6431" xr:uid="{8FFC26C6-5565-45CE-B0CF-708B32D5DB60}"/>
    <cellStyle name="Comma 4 2 9 2" xfId="15484" xr:uid="{6ECA98AB-EECC-4A0C-A44F-4F1F8749E4E4}"/>
    <cellStyle name="Comma 4 2 9 2 2" xfId="33594" xr:uid="{283BCC2A-5B05-4AA5-9011-BA590AEE5521}"/>
    <cellStyle name="Comma 4 2 9 3" xfId="24541" xr:uid="{B792628E-B5F8-4E1B-80E6-9499B562B74B}"/>
    <cellStyle name="Comma 4 3" xfId="271" xr:uid="{0ED17886-1F54-4C1F-9A1C-CD60886A89B6}"/>
    <cellStyle name="Comma 4 3 10" xfId="9455" xr:uid="{43D12714-461D-45E4-B0FD-5A0CE1B85D59}"/>
    <cellStyle name="Comma 4 3 10 2" xfId="27565" xr:uid="{A88D7F4A-8D5A-4E20-8BFC-61D3AFA06B6B}"/>
    <cellStyle name="Comma 4 3 11" xfId="18512" xr:uid="{D0D443F3-1115-41EA-AC92-0FCCD5C68C3C}"/>
    <cellStyle name="Comma 4 3 2" xfId="353" xr:uid="{FE703270-DACE-4E0E-8B28-FE5BD40542E2}"/>
    <cellStyle name="Comma 4 3 2 10" xfId="18551" xr:uid="{9272C3E5-95D6-4B72-A571-68B1C4ED3020}"/>
    <cellStyle name="Comma 4 3 2 2" xfId="551" xr:uid="{04BE562C-5369-4682-9A18-8A1512DB7DA9}"/>
    <cellStyle name="Comma 4 3 2 2 2" xfId="921" xr:uid="{7E4ACD2F-CA68-4A72-ABDA-08875B042AFD}"/>
    <cellStyle name="Comma 4 3 2 2 2 2" xfId="1925" xr:uid="{A8BCD82C-D458-47C3-A4A3-FA2982CD858B}"/>
    <cellStyle name="Comma 4 3 2 2 2 2 2" xfId="5004" xr:uid="{5E512459-6ED7-4589-B767-B56FFAB632CD}"/>
    <cellStyle name="Comma 4 3 2 2 2 2 2 2" xfId="14057" xr:uid="{C2743192-0943-445E-A2F0-4C26F8AF1AAA}"/>
    <cellStyle name="Comma 4 3 2 2 2 2 2 2 2" xfId="32167" xr:uid="{72818F38-5CCA-46BD-A973-119130533ADD}"/>
    <cellStyle name="Comma 4 3 2 2 2 2 2 3" xfId="23114" xr:uid="{C7869967-F72A-44EF-A811-B6A2F594388D}"/>
    <cellStyle name="Comma 4 3 2 2 2 2 3" xfId="8018" xr:uid="{CC265405-226E-48E9-8F1C-D4B09CBB994A}"/>
    <cellStyle name="Comma 4 3 2 2 2 2 3 2" xfId="17071" xr:uid="{65812C14-7F3B-4631-980C-419E36741850}"/>
    <cellStyle name="Comma 4 3 2 2 2 2 3 2 2" xfId="35181" xr:uid="{F0E63FC2-8192-41B4-9B6F-C469A9A55AE5}"/>
    <cellStyle name="Comma 4 3 2 2 2 2 3 3" xfId="26128" xr:uid="{8F99CF38-19B5-4EFF-B08C-74F65752F207}"/>
    <cellStyle name="Comma 4 3 2 2 2 2 4" xfId="11039" xr:uid="{BD53344D-3CB7-40CB-99F8-8C10C9FD708E}"/>
    <cellStyle name="Comma 4 3 2 2 2 2 4 2" xfId="29149" xr:uid="{14913786-F332-499D-AC84-D0C948B620AB}"/>
    <cellStyle name="Comma 4 3 2 2 2 2 5" xfId="20096" xr:uid="{B7AB8980-7FBD-46C4-809E-734A8DA27802}"/>
    <cellStyle name="Comma 4 3 2 2 2 3" xfId="2929" xr:uid="{823D3847-6AC9-4488-92D3-CF6AC95D61E9}"/>
    <cellStyle name="Comma 4 3 2 2 2 3 2" xfId="6008" xr:uid="{1F9FB6E1-898F-4E13-A5F4-E9A41BD2AD98}"/>
    <cellStyle name="Comma 4 3 2 2 2 3 2 2" xfId="15061" xr:uid="{CD8B0322-EC52-47F3-9BBC-42D0F1A5AEC1}"/>
    <cellStyle name="Comma 4 3 2 2 2 3 2 2 2" xfId="33171" xr:uid="{4AB46801-D367-4398-B234-A8AB1ECC5ACC}"/>
    <cellStyle name="Comma 4 3 2 2 2 3 2 3" xfId="24118" xr:uid="{E057A578-2934-49BC-A58A-CA575F1ED79B}"/>
    <cellStyle name="Comma 4 3 2 2 2 3 3" xfId="9022" xr:uid="{056EBBB3-051F-458F-81DB-61A192D56175}"/>
    <cellStyle name="Comma 4 3 2 2 2 3 3 2" xfId="18075" xr:uid="{34FC77E2-FA62-4EB9-B9B5-EA5F0D5DC2F6}"/>
    <cellStyle name="Comma 4 3 2 2 2 3 3 2 2" xfId="36185" xr:uid="{F9D989C9-50CC-47FD-8527-489F7A6BB762}"/>
    <cellStyle name="Comma 4 3 2 2 2 3 3 3" xfId="27132" xr:uid="{808E191A-9367-4A76-B7B9-726B949C85E5}"/>
    <cellStyle name="Comma 4 3 2 2 2 3 4" xfId="12043" xr:uid="{E45C136B-8D8D-4873-B5AB-AB7D53279D18}"/>
    <cellStyle name="Comma 4 3 2 2 2 3 4 2" xfId="30153" xr:uid="{7AFFAC1B-2CCF-4577-8F27-805FBFD9C5B4}"/>
    <cellStyle name="Comma 4 3 2 2 2 3 5" xfId="21100" xr:uid="{5C09C439-611A-46FD-B56D-66FF66ECE709}"/>
    <cellStyle name="Comma 4 3 2 2 2 4" xfId="4000" xr:uid="{808AB959-5C94-4489-AF6C-56A8DDF3BCA3}"/>
    <cellStyle name="Comma 4 3 2 2 2 4 2" xfId="13053" xr:uid="{BCE6248A-D364-4B50-96E4-3940D791F26B}"/>
    <cellStyle name="Comma 4 3 2 2 2 4 2 2" xfId="31163" xr:uid="{1D29F1C4-15AB-4073-BAF0-EA78BC083776}"/>
    <cellStyle name="Comma 4 3 2 2 2 4 3" xfId="22110" xr:uid="{DA8EE132-D1A6-4AF2-B429-4A76AF49CBE2}"/>
    <cellStyle name="Comma 4 3 2 2 2 5" xfId="7014" xr:uid="{4AD74F01-45E2-44D9-9342-EE19DA1C3E6D}"/>
    <cellStyle name="Comma 4 3 2 2 2 5 2" xfId="16067" xr:uid="{ECB16F43-0A54-4573-8893-D550C107B20E}"/>
    <cellStyle name="Comma 4 3 2 2 2 5 2 2" xfId="34177" xr:uid="{EA2F2BDB-9BEA-4082-A7C2-871D3CAA44B1}"/>
    <cellStyle name="Comma 4 3 2 2 2 5 3" xfId="25124" xr:uid="{20FCAF3F-049B-4038-8F64-D9D1A9CED3ED}"/>
    <cellStyle name="Comma 4 3 2 2 2 6" xfId="10035" xr:uid="{C7437552-8F56-4495-8823-7BDBD8C257B4}"/>
    <cellStyle name="Comma 4 3 2 2 2 6 2" xfId="28145" xr:uid="{C8F081BC-49DC-4CCA-AD20-EE436F47E1D6}"/>
    <cellStyle name="Comma 4 3 2 2 2 7" xfId="19092" xr:uid="{F3158D76-67C5-4760-9BD2-AD48D4F42EFE}"/>
    <cellStyle name="Comma 4 3 2 2 3" xfId="922" xr:uid="{9C68AE97-05E8-4F94-AFBE-8A709ECE7BE3}"/>
    <cellStyle name="Comma 4 3 2 2 3 2" xfId="1926" xr:uid="{786818A0-D972-43B6-807F-5DA672B8B6EF}"/>
    <cellStyle name="Comma 4 3 2 2 3 2 2" xfId="5005" xr:uid="{6176415A-E5EF-4564-ACC3-E1460A8247A9}"/>
    <cellStyle name="Comma 4 3 2 2 3 2 2 2" xfId="14058" xr:uid="{2948AB13-C706-45E2-B90F-8392316D0A40}"/>
    <cellStyle name="Comma 4 3 2 2 3 2 2 2 2" xfId="32168" xr:uid="{162522E0-6AC2-4578-B0FD-327E070EF911}"/>
    <cellStyle name="Comma 4 3 2 2 3 2 2 3" xfId="23115" xr:uid="{C89D45AF-4B43-4732-B84C-F0ACE9E566FB}"/>
    <cellStyle name="Comma 4 3 2 2 3 2 3" xfId="8019" xr:uid="{41FF1BB2-B362-42CF-9A9B-019FE0FD907F}"/>
    <cellStyle name="Comma 4 3 2 2 3 2 3 2" xfId="17072" xr:uid="{7AA1FEF5-9EE9-46D7-B06F-AAE9C3260E6D}"/>
    <cellStyle name="Comma 4 3 2 2 3 2 3 2 2" xfId="35182" xr:uid="{DE6F0107-856A-4F8D-8C9E-19349C88959A}"/>
    <cellStyle name="Comma 4 3 2 2 3 2 3 3" xfId="26129" xr:uid="{1CF26885-865A-4098-AB13-35B92C4867E8}"/>
    <cellStyle name="Comma 4 3 2 2 3 2 4" xfId="11040" xr:uid="{F4AF435D-EE84-4950-B420-7A86627AAC52}"/>
    <cellStyle name="Comma 4 3 2 2 3 2 4 2" xfId="29150" xr:uid="{64D74975-22DD-4CDE-ADDC-2A245C25D8FE}"/>
    <cellStyle name="Comma 4 3 2 2 3 2 5" xfId="20097" xr:uid="{F93C1FFC-C0AF-4473-B587-D700786EDE66}"/>
    <cellStyle name="Comma 4 3 2 2 3 3" xfId="2930" xr:uid="{834383D2-10D3-4AD9-81A6-009076931A4B}"/>
    <cellStyle name="Comma 4 3 2 2 3 3 2" xfId="6009" xr:uid="{3CD6253D-F833-44A2-804C-E68877FB926B}"/>
    <cellStyle name="Comma 4 3 2 2 3 3 2 2" xfId="15062" xr:uid="{CE8DF5C3-7ECA-453B-873E-19CA413E6CB5}"/>
    <cellStyle name="Comma 4 3 2 2 3 3 2 2 2" xfId="33172" xr:uid="{4BE6B230-7A18-408E-9211-DDCA82A6831F}"/>
    <cellStyle name="Comma 4 3 2 2 3 3 2 3" xfId="24119" xr:uid="{95992BFA-91B7-4B74-A7D0-B6A84827F9C4}"/>
    <cellStyle name="Comma 4 3 2 2 3 3 3" xfId="9023" xr:uid="{7B17324F-8676-48E3-835B-AD0A67BF4561}"/>
    <cellStyle name="Comma 4 3 2 2 3 3 3 2" xfId="18076" xr:uid="{A445F64E-B82A-41DA-8DAE-D6E0D5E18B0B}"/>
    <cellStyle name="Comma 4 3 2 2 3 3 3 2 2" xfId="36186" xr:uid="{41FA3EB5-C229-47BA-A357-D941E5D74199}"/>
    <cellStyle name="Comma 4 3 2 2 3 3 3 3" xfId="27133" xr:uid="{B9956838-8C01-4256-858E-AE3A4A2B18BB}"/>
    <cellStyle name="Comma 4 3 2 2 3 3 4" xfId="12044" xr:uid="{629A3B21-129E-402D-AF6D-EF8EE36AA736}"/>
    <cellStyle name="Comma 4 3 2 2 3 3 4 2" xfId="30154" xr:uid="{183D1982-9AC7-4D69-B596-7750566CCB83}"/>
    <cellStyle name="Comma 4 3 2 2 3 3 5" xfId="21101" xr:uid="{C721FA9D-607C-40E4-9120-D44346B3ABB7}"/>
    <cellStyle name="Comma 4 3 2 2 3 4" xfId="4001" xr:uid="{9BB7FA71-505C-480E-BC56-DD3E22D1A9E6}"/>
    <cellStyle name="Comma 4 3 2 2 3 4 2" xfId="13054" xr:uid="{6E7D142A-FE45-4082-98DD-60C830A2E87B}"/>
    <cellStyle name="Comma 4 3 2 2 3 4 2 2" xfId="31164" xr:uid="{EA2E77AB-4DC0-4AE0-9010-282ED35E1348}"/>
    <cellStyle name="Comma 4 3 2 2 3 4 3" xfId="22111" xr:uid="{86D43BED-56E1-45C7-9A81-A19E684479EE}"/>
    <cellStyle name="Comma 4 3 2 2 3 5" xfId="7015" xr:uid="{F3EBA222-41EA-4F5C-8C8B-B46813D0674D}"/>
    <cellStyle name="Comma 4 3 2 2 3 5 2" xfId="16068" xr:uid="{2E94A3BD-B683-4D48-8AFB-0B928787E644}"/>
    <cellStyle name="Comma 4 3 2 2 3 5 2 2" xfId="34178" xr:uid="{0985FE11-0D1C-4539-8A6E-A742B5123D4E}"/>
    <cellStyle name="Comma 4 3 2 2 3 5 3" xfId="25125" xr:uid="{9A7E43FC-F593-4B0E-AC1C-38AA54C348C2}"/>
    <cellStyle name="Comma 4 3 2 2 3 6" xfId="10036" xr:uid="{4075A672-8BD8-4368-8D76-63D0704853CA}"/>
    <cellStyle name="Comma 4 3 2 2 3 6 2" xfId="28146" xr:uid="{BE37D0ED-60BF-4FF7-B597-E782CC37FFCD}"/>
    <cellStyle name="Comma 4 3 2 2 3 7" xfId="19093" xr:uid="{BFF53C0E-40FB-4150-BBB7-5DD487432959}"/>
    <cellStyle name="Comma 4 3 2 2 4" xfId="1558" xr:uid="{89D976E9-C04B-4EB9-BFF0-C54A8D0A53D6}"/>
    <cellStyle name="Comma 4 3 2 2 4 2" xfId="4637" xr:uid="{4C136C09-CD7E-44C0-A573-F02CB1182A24}"/>
    <cellStyle name="Comma 4 3 2 2 4 2 2" xfId="13690" xr:uid="{BE66D7C5-2BD8-49A6-97B4-C6FC20266C31}"/>
    <cellStyle name="Comma 4 3 2 2 4 2 2 2" xfId="31800" xr:uid="{BD630390-65E6-4828-B635-B16198ADB190}"/>
    <cellStyle name="Comma 4 3 2 2 4 2 3" xfId="22747" xr:uid="{D4D730C1-2A09-4A12-90B8-C8E41C2DACA7}"/>
    <cellStyle name="Comma 4 3 2 2 4 3" xfId="7651" xr:uid="{D8441837-11F4-4F56-A749-58B90D77C080}"/>
    <cellStyle name="Comma 4 3 2 2 4 3 2" xfId="16704" xr:uid="{6F903DE6-769B-4F97-B08E-E24C8704A2B4}"/>
    <cellStyle name="Comma 4 3 2 2 4 3 2 2" xfId="34814" xr:uid="{3DA7F0AA-6EB7-4E2A-8269-FB52AB6964AF}"/>
    <cellStyle name="Comma 4 3 2 2 4 3 3" xfId="25761" xr:uid="{BF449BC8-C9D0-41D1-960D-FBC17194487B}"/>
    <cellStyle name="Comma 4 3 2 2 4 4" xfId="10672" xr:uid="{6734AC40-A979-42A6-B20D-5905F41E008F}"/>
    <cellStyle name="Comma 4 3 2 2 4 4 2" xfId="28782" xr:uid="{0A57D493-2642-4A8C-B4FB-D6CC8AF6521F}"/>
    <cellStyle name="Comma 4 3 2 2 4 5" xfId="19729" xr:uid="{87506817-8B0F-4AD9-B358-4D0D68D0A529}"/>
    <cellStyle name="Comma 4 3 2 2 5" xfId="2562" xr:uid="{D598743F-C38B-4A6A-B73E-38B32A4CA17A}"/>
    <cellStyle name="Comma 4 3 2 2 5 2" xfId="5641" xr:uid="{C449B108-8334-4CE9-9629-A0860C855E8F}"/>
    <cellStyle name="Comma 4 3 2 2 5 2 2" xfId="14694" xr:uid="{FF42CAF4-B12D-418B-9F55-F0C5F53836CD}"/>
    <cellStyle name="Comma 4 3 2 2 5 2 2 2" xfId="32804" xr:uid="{63AD3152-ED56-48AF-B36F-3C36B69BF4DD}"/>
    <cellStyle name="Comma 4 3 2 2 5 2 3" xfId="23751" xr:uid="{7C2AAD0F-808B-49E3-A5F9-1F20309AD969}"/>
    <cellStyle name="Comma 4 3 2 2 5 3" xfId="8655" xr:uid="{0B033FB5-D087-44F3-914F-186D39085AFD}"/>
    <cellStyle name="Comma 4 3 2 2 5 3 2" xfId="17708" xr:uid="{0682E9DC-10DF-42AC-957B-0F1455B96167}"/>
    <cellStyle name="Comma 4 3 2 2 5 3 2 2" xfId="35818" xr:uid="{826F087D-8156-4A68-9888-15D46917561C}"/>
    <cellStyle name="Comma 4 3 2 2 5 3 3" xfId="26765" xr:uid="{1480E5E8-762A-4EE7-A644-970C10F23D07}"/>
    <cellStyle name="Comma 4 3 2 2 5 4" xfId="11676" xr:uid="{2EAB6B1C-A62C-4785-91D6-F3AE295C8B37}"/>
    <cellStyle name="Comma 4 3 2 2 5 4 2" xfId="29786" xr:uid="{0F773BCF-E757-4395-A009-986ADA604ECA}"/>
    <cellStyle name="Comma 4 3 2 2 5 5" xfId="20733" xr:uid="{CBADDB85-24A2-4EC9-8F88-896A0999AEE7}"/>
    <cellStyle name="Comma 4 3 2 2 6" xfId="3632" xr:uid="{6EC44E0A-BF4E-4AE1-89A1-0A736DDE3F91}"/>
    <cellStyle name="Comma 4 3 2 2 6 2" xfId="12685" xr:uid="{61C83198-CF7C-4843-A697-AF3FB1E1CD21}"/>
    <cellStyle name="Comma 4 3 2 2 6 2 2" xfId="30795" xr:uid="{059DED76-0B3D-4C6B-ABD7-CA70B973E92A}"/>
    <cellStyle name="Comma 4 3 2 2 6 3" xfId="21742" xr:uid="{9BA81581-F4CB-4B65-8280-DC13DCC2F09B}"/>
    <cellStyle name="Comma 4 3 2 2 7" xfId="6646" xr:uid="{1A2414B0-91C3-485E-B8E8-C93EA4A991D6}"/>
    <cellStyle name="Comma 4 3 2 2 7 2" xfId="15699" xr:uid="{9E850ADC-8E02-4CBB-8901-6FBC8B49CCFC}"/>
    <cellStyle name="Comma 4 3 2 2 7 2 2" xfId="33809" xr:uid="{33B5422A-7D14-4C5E-9B0B-50E725BEA309}"/>
    <cellStyle name="Comma 4 3 2 2 7 3" xfId="24756" xr:uid="{182062C2-7D70-4BA3-B7A1-44B9B15A45A2}"/>
    <cellStyle name="Comma 4 3 2 2 8" xfId="9666" xr:uid="{AB7B8B2A-16A0-4F50-A60D-11CB60F1D96D}"/>
    <cellStyle name="Comma 4 3 2 2 8 2" xfId="27776" xr:uid="{778FB9D4-91F3-4A47-AA0C-3ABAB2127336}"/>
    <cellStyle name="Comma 4 3 2 2 9" xfId="18723" xr:uid="{E2DBDBBA-C3BE-4897-AD93-DF5F6894D14E}"/>
    <cellStyle name="Comma 4 3 2 3" xfId="923" xr:uid="{6DA8200D-4765-46C4-88B7-1A154F9C9522}"/>
    <cellStyle name="Comma 4 3 2 3 2" xfId="1927" xr:uid="{CA80E305-5536-4864-8135-89EB2A40B02D}"/>
    <cellStyle name="Comma 4 3 2 3 2 2" xfId="5006" xr:uid="{84A5FB0D-0AE0-4C0B-AE21-747C6BDA4C19}"/>
    <cellStyle name="Comma 4 3 2 3 2 2 2" xfId="14059" xr:uid="{176B1212-F803-4B09-B25D-59FFEAEE8CDE}"/>
    <cellStyle name="Comma 4 3 2 3 2 2 2 2" xfId="32169" xr:uid="{0BB2F614-A96C-41BA-A909-14565350A11B}"/>
    <cellStyle name="Comma 4 3 2 3 2 2 3" xfId="23116" xr:uid="{245A9319-3341-48A7-9D8F-4836821C22A9}"/>
    <cellStyle name="Comma 4 3 2 3 2 3" xfId="8020" xr:uid="{6384B997-9350-4F7B-B255-C37F5AC86CBA}"/>
    <cellStyle name="Comma 4 3 2 3 2 3 2" xfId="17073" xr:uid="{F6D46282-CD9F-45AF-8AEB-5F9C229A4F35}"/>
    <cellStyle name="Comma 4 3 2 3 2 3 2 2" xfId="35183" xr:uid="{2065D02A-0E7B-400D-B05C-CB1FEFBF2C19}"/>
    <cellStyle name="Comma 4 3 2 3 2 3 3" xfId="26130" xr:uid="{8572A5A5-30E3-4330-B88A-6919380D851A}"/>
    <cellStyle name="Comma 4 3 2 3 2 4" xfId="11041" xr:uid="{10BB557E-4A86-4F35-9157-ED167A76159F}"/>
    <cellStyle name="Comma 4 3 2 3 2 4 2" xfId="29151" xr:uid="{7E993485-91D4-4CD7-B6E1-5580022F48BD}"/>
    <cellStyle name="Comma 4 3 2 3 2 5" xfId="20098" xr:uid="{3FB18014-3F33-4AB6-9DF0-5D272C7906F5}"/>
    <cellStyle name="Comma 4 3 2 3 3" xfId="2931" xr:uid="{BD18C4E1-EA4F-4292-B10B-D90F680EC385}"/>
    <cellStyle name="Comma 4 3 2 3 3 2" xfId="6010" xr:uid="{97D0580A-BCEE-496E-80F8-1BCFAC10B347}"/>
    <cellStyle name="Comma 4 3 2 3 3 2 2" xfId="15063" xr:uid="{95379C22-840A-42DF-92F7-01E72BD4A8C1}"/>
    <cellStyle name="Comma 4 3 2 3 3 2 2 2" xfId="33173" xr:uid="{E21559B8-A381-4BA9-B8E0-07D6AAFC58BD}"/>
    <cellStyle name="Comma 4 3 2 3 3 2 3" xfId="24120" xr:uid="{0388E71D-13A1-4851-BBBC-F1AEF821093A}"/>
    <cellStyle name="Comma 4 3 2 3 3 3" xfId="9024" xr:uid="{B88C2B34-C42D-4495-8280-C46647B32162}"/>
    <cellStyle name="Comma 4 3 2 3 3 3 2" xfId="18077" xr:uid="{26019AC9-152E-4036-88D2-6D166E2CC274}"/>
    <cellStyle name="Comma 4 3 2 3 3 3 2 2" xfId="36187" xr:uid="{7BCC7E09-C80D-448D-BE4B-4874739FD1B1}"/>
    <cellStyle name="Comma 4 3 2 3 3 3 3" xfId="27134" xr:uid="{4508F80E-D789-4CF1-8CB9-3672D6E6A265}"/>
    <cellStyle name="Comma 4 3 2 3 3 4" xfId="12045" xr:uid="{0840C515-4372-458C-8BEF-D46518F3A589}"/>
    <cellStyle name="Comma 4 3 2 3 3 4 2" xfId="30155" xr:uid="{24DF53DB-EEA8-4A3C-907C-C96280ACEC38}"/>
    <cellStyle name="Comma 4 3 2 3 3 5" xfId="21102" xr:uid="{B8B2901B-88E0-4D0A-8E33-A7E799BF5C5F}"/>
    <cellStyle name="Comma 4 3 2 3 4" xfId="4002" xr:uid="{F10BC567-7D08-4F79-BCFE-A2DF08154979}"/>
    <cellStyle name="Comma 4 3 2 3 4 2" xfId="13055" xr:uid="{4C55AD76-4A75-4B41-8C74-977CF4CFC385}"/>
    <cellStyle name="Comma 4 3 2 3 4 2 2" xfId="31165" xr:uid="{440B889F-43E5-492D-9B72-1A417E6A9165}"/>
    <cellStyle name="Comma 4 3 2 3 4 3" xfId="22112" xr:uid="{C85472A1-F08A-448A-BF07-597934119547}"/>
    <cellStyle name="Comma 4 3 2 3 5" xfId="7016" xr:uid="{730D7932-4FFE-4947-9516-EEF7F0607125}"/>
    <cellStyle name="Comma 4 3 2 3 5 2" xfId="16069" xr:uid="{F14223D8-F2A6-488E-8E9C-4916A6963A10}"/>
    <cellStyle name="Comma 4 3 2 3 5 2 2" xfId="34179" xr:uid="{04832871-1A97-49C7-9D27-9E3021E8D235}"/>
    <cellStyle name="Comma 4 3 2 3 5 3" xfId="25126" xr:uid="{EDFA101B-4E21-4ED9-A048-5ABE159682C0}"/>
    <cellStyle name="Comma 4 3 2 3 6" xfId="10037" xr:uid="{2F35DBEC-2222-4D2A-8716-670E7E76454E}"/>
    <cellStyle name="Comma 4 3 2 3 6 2" xfId="28147" xr:uid="{5637A022-4FC9-475F-8A90-F0EE78B7A4F4}"/>
    <cellStyle name="Comma 4 3 2 3 7" xfId="19094" xr:uid="{AA999CA3-F819-4457-BC1C-E0004C62D2B7}"/>
    <cellStyle name="Comma 4 3 2 4" xfId="924" xr:uid="{83E1CCCC-5E6E-4666-9379-09EE8EFC5B64}"/>
    <cellStyle name="Comma 4 3 2 4 2" xfId="1928" xr:uid="{82C9A0DA-A0D2-45CD-B5F4-91B877B880EA}"/>
    <cellStyle name="Comma 4 3 2 4 2 2" xfId="5007" xr:uid="{38623851-2172-41A8-90EB-AD670ECED0C5}"/>
    <cellStyle name="Comma 4 3 2 4 2 2 2" xfId="14060" xr:uid="{8830B505-5933-450C-8188-673EB495FCC5}"/>
    <cellStyle name="Comma 4 3 2 4 2 2 2 2" xfId="32170" xr:uid="{6998CD2B-2B33-490B-A090-A48FAE9AF10A}"/>
    <cellStyle name="Comma 4 3 2 4 2 2 3" xfId="23117" xr:uid="{D6C1E5BF-6529-450D-B716-2C194659865D}"/>
    <cellStyle name="Comma 4 3 2 4 2 3" xfId="8021" xr:uid="{9D3033C3-F610-4FF1-9930-4D02F03D24F4}"/>
    <cellStyle name="Comma 4 3 2 4 2 3 2" xfId="17074" xr:uid="{0F9F85CD-9FDB-4C1C-B18F-13D4D0AD3A5A}"/>
    <cellStyle name="Comma 4 3 2 4 2 3 2 2" xfId="35184" xr:uid="{FA934167-48AF-4A25-A5A4-F720C56B590A}"/>
    <cellStyle name="Comma 4 3 2 4 2 3 3" xfId="26131" xr:uid="{8E2E1949-912B-40E2-BF84-464E0D530B25}"/>
    <cellStyle name="Comma 4 3 2 4 2 4" xfId="11042" xr:uid="{9F23BBA7-E1C7-4CE7-8C08-5731D18E5C40}"/>
    <cellStyle name="Comma 4 3 2 4 2 4 2" xfId="29152" xr:uid="{A77AF7EB-31E3-4E09-95DE-D518CD8738FC}"/>
    <cellStyle name="Comma 4 3 2 4 2 5" xfId="20099" xr:uid="{B61FEBE6-9FEA-4EA9-86A4-A040100028BC}"/>
    <cellStyle name="Comma 4 3 2 4 3" xfId="2932" xr:uid="{48FC951A-3788-4BBB-A9D2-844E55209C4B}"/>
    <cellStyle name="Comma 4 3 2 4 3 2" xfId="6011" xr:uid="{665FDBD0-FF7F-485D-B592-4A8CA422A600}"/>
    <cellStyle name="Comma 4 3 2 4 3 2 2" xfId="15064" xr:uid="{21D2148D-119E-493F-9C78-A487CDA2C72B}"/>
    <cellStyle name="Comma 4 3 2 4 3 2 2 2" xfId="33174" xr:uid="{F005A357-2169-4041-92B0-EE0A53F71114}"/>
    <cellStyle name="Comma 4 3 2 4 3 2 3" xfId="24121" xr:uid="{52FA5B48-82A3-422D-A9C9-9C423DA8523D}"/>
    <cellStyle name="Comma 4 3 2 4 3 3" xfId="9025" xr:uid="{820D4165-072E-4013-AFDB-CDF7AB39EA7E}"/>
    <cellStyle name="Comma 4 3 2 4 3 3 2" xfId="18078" xr:uid="{CA1EEDFD-6B37-4415-8920-E824B977F149}"/>
    <cellStyle name="Comma 4 3 2 4 3 3 2 2" xfId="36188" xr:uid="{58F8623A-3A5E-4B7A-9E4D-E68CD5620266}"/>
    <cellStyle name="Comma 4 3 2 4 3 3 3" xfId="27135" xr:uid="{635E9670-6B9B-44AE-8817-36E1BEE7C760}"/>
    <cellStyle name="Comma 4 3 2 4 3 4" xfId="12046" xr:uid="{11CAD8DA-834C-498D-B7E9-3CF7E83C37F0}"/>
    <cellStyle name="Comma 4 3 2 4 3 4 2" xfId="30156" xr:uid="{46428C8D-1F2C-48C2-B15D-BBDF32AA9F62}"/>
    <cellStyle name="Comma 4 3 2 4 3 5" xfId="21103" xr:uid="{C614C075-B27D-41C2-92EC-D22850B74E8A}"/>
    <cellStyle name="Comma 4 3 2 4 4" xfId="4003" xr:uid="{49A819C9-E6E2-40DE-A85C-656D9752B350}"/>
    <cellStyle name="Comma 4 3 2 4 4 2" xfId="13056" xr:uid="{3F4D84AB-DF1A-4654-9327-70749B65DDC0}"/>
    <cellStyle name="Comma 4 3 2 4 4 2 2" xfId="31166" xr:uid="{4D0E778F-2B4D-47D2-AE1D-9104C0AC29D4}"/>
    <cellStyle name="Comma 4 3 2 4 4 3" xfId="22113" xr:uid="{721A461C-CF34-4C34-8BE6-F0B7F10570FD}"/>
    <cellStyle name="Comma 4 3 2 4 5" xfId="7017" xr:uid="{F5595B9C-7414-4AA0-9FE2-AF97DCF44D79}"/>
    <cellStyle name="Comma 4 3 2 4 5 2" xfId="16070" xr:uid="{18D3E657-07CB-4F4F-B181-1F578384C8F5}"/>
    <cellStyle name="Comma 4 3 2 4 5 2 2" xfId="34180" xr:uid="{CFC1D98F-5C85-421F-9BE5-5FEC7EFC348B}"/>
    <cellStyle name="Comma 4 3 2 4 5 3" xfId="25127" xr:uid="{9A851817-C866-4E20-9435-48864D7F5BD1}"/>
    <cellStyle name="Comma 4 3 2 4 6" xfId="10038" xr:uid="{A122D466-51E2-4AB3-A2C5-70DAF59A722F}"/>
    <cellStyle name="Comma 4 3 2 4 6 2" xfId="28148" xr:uid="{9F746636-98BD-4726-A2CD-93EDD0098F18}"/>
    <cellStyle name="Comma 4 3 2 4 7" xfId="19095" xr:uid="{7B01636C-4372-4F52-A8EB-74DB54AB64B6}"/>
    <cellStyle name="Comma 4 3 2 5" xfId="1387" xr:uid="{BAC30000-CBE9-4387-AE46-10FAE81EBA8A}"/>
    <cellStyle name="Comma 4 3 2 5 2" xfId="4466" xr:uid="{72BE4959-67DE-4CD6-8A39-A748BD7A1B1E}"/>
    <cellStyle name="Comma 4 3 2 5 2 2" xfId="13519" xr:uid="{52E14774-1A70-425B-B6CE-3DDB08C94076}"/>
    <cellStyle name="Comma 4 3 2 5 2 2 2" xfId="31629" xr:uid="{9E994132-AE25-4DB9-AFDF-D9BCAF3B4CEA}"/>
    <cellStyle name="Comma 4 3 2 5 2 3" xfId="22576" xr:uid="{9781F2D2-B714-486F-AA6D-88C1343A0716}"/>
    <cellStyle name="Comma 4 3 2 5 3" xfId="7480" xr:uid="{B07A76D0-0819-4F03-99C0-74F5D1FB4F11}"/>
    <cellStyle name="Comma 4 3 2 5 3 2" xfId="16533" xr:uid="{CB3EEF1A-D639-4DA6-88AB-8F5B136AD76E}"/>
    <cellStyle name="Comma 4 3 2 5 3 2 2" xfId="34643" xr:uid="{5260B8B3-1C74-4E46-9598-CC3D24DFF710}"/>
    <cellStyle name="Comma 4 3 2 5 3 3" xfId="25590" xr:uid="{F062C41A-2554-4D8D-A86C-42A0B2CCE52A}"/>
    <cellStyle name="Comma 4 3 2 5 4" xfId="10501" xr:uid="{F1F7AFE0-779F-4E08-A56C-BC91513085B6}"/>
    <cellStyle name="Comma 4 3 2 5 4 2" xfId="28611" xr:uid="{55E29031-834C-47BC-B567-0F1408DAA856}"/>
    <cellStyle name="Comma 4 3 2 5 5" xfId="19558" xr:uid="{C2F5A936-A670-4382-A0B2-505EA5752C6E}"/>
    <cellStyle name="Comma 4 3 2 6" xfId="2391" xr:uid="{66001923-E962-482B-8F0E-C5F5574B13D7}"/>
    <cellStyle name="Comma 4 3 2 6 2" xfId="5470" xr:uid="{4CF1CA9E-4B09-4241-8240-4150EFCE407A}"/>
    <cellStyle name="Comma 4 3 2 6 2 2" xfId="14523" xr:uid="{0EDBDB0E-7F7E-4891-9D02-3BAC9892DE4F}"/>
    <cellStyle name="Comma 4 3 2 6 2 2 2" xfId="32633" xr:uid="{C915E5CA-4141-47A2-A8F2-8297D3518631}"/>
    <cellStyle name="Comma 4 3 2 6 2 3" xfId="23580" xr:uid="{78BC0311-717B-449C-B34E-C47A6F3001BC}"/>
    <cellStyle name="Comma 4 3 2 6 3" xfId="8484" xr:uid="{D440C2E9-F115-4E24-8C57-4D2C6E1AC0F3}"/>
    <cellStyle name="Comma 4 3 2 6 3 2" xfId="17537" xr:uid="{5851D3D4-5D30-4132-9A43-BF878C8E1B5F}"/>
    <cellStyle name="Comma 4 3 2 6 3 2 2" xfId="35647" xr:uid="{6B212737-E395-422D-A78F-2965D02B14DF}"/>
    <cellStyle name="Comma 4 3 2 6 3 3" xfId="26594" xr:uid="{92C98300-73FF-4125-BBDE-6F85F0DCD2DD}"/>
    <cellStyle name="Comma 4 3 2 6 4" xfId="11505" xr:uid="{77A2D241-53EE-4CED-B1AC-6031F217B09E}"/>
    <cellStyle name="Comma 4 3 2 6 4 2" xfId="29615" xr:uid="{1921F26E-168F-482B-9D70-19D97A5EFD98}"/>
    <cellStyle name="Comma 4 3 2 6 5" xfId="20562" xr:uid="{32F9D494-A54C-404E-897C-0C71C5DEB5CA}"/>
    <cellStyle name="Comma 4 3 2 7" xfId="3460" xr:uid="{217718A6-1DD4-4EB0-B67B-4CE7361D47BD}"/>
    <cellStyle name="Comma 4 3 2 7 2" xfId="12513" xr:uid="{BCC9AE05-2C9A-486E-B965-6B939F149D4D}"/>
    <cellStyle name="Comma 4 3 2 7 2 2" xfId="30623" xr:uid="{E1080721-0FDE-4B34-B6B3-1C117B7E7822}"/>
    <cellStyle name="Comma 4 3 2 7 3" xfId="21570" xr:uid="{ACA93066-19EA-4022-93FB-2B1528E21F92}"/>
    <cellStyle name="Comma 4 3 2 8" xfId="6474" xr:uid="{5BF3BB7B-3DE0-4C12-A29A-43308738FF74}"/>
    <cellStyle name="Comma 4 3 2 8 2" xfId="15527" xr:uid="{43440803-7C6D-49FF-82B4-701DD9712F9F}"/>
    <cellStyle name="Comma 4 3 2 8 2 2" xfId="33637" xr:uid="{D17C89B9-0267-4582-8AB5-01C3309539A2}"/>
    <cellStyle name="Comma 4 3 2 8 3" xfId="24584" xr:uid="{F7E3D57F-98FC-42BE-A566-3D8D0027B70C}"/>
    <cellStyle name="Comma 4 3 2 9" xfId="9494" xr:uid="{F97D83A6-56D2-41B3-9593-4243C7BB02D8}"/>
    <cellStyle name="Comma 4 3 2 9 2" xfId="27604" xr:uid="{C33EA610-D864-4C35-8C29-DA89E9F93C28}"/>
    <cellStyle name="Comma 4 3 3" xfId="511" xr:uid="{27AF5208-0EED-477F-9E34-4A64B3FD717B}"/>
    <cellStyle name="Comma 4 3 3 2" xfId="925" xr:uid="{7EDF1922-893A-499D-B6EB-BC77B5BE8D06}"/>
    <cellStyle name="Comma 4 3 3 2 2" xfId="1929" xr:uid="{E569D491-9885-4CF7-AA96-344C7D6E7CB1}"/>
    <cellStyle name="Comma 4 3 3 2 2 2" xfId="5008" xr:uid="{7B5EAC0D-F88F-49B5-BA57-6CC9A4D78F5D}"/>
    <cellStyle name="Comma 4 3 3 2 2 2 2" xfId="14061" xr:uid="{BD9C5EED-6330-4F28-A599-805D9FF1FDE3}"/>
    <cellStyle name="Comma 4 3 3 2 2 2 2 2" xfId="32171" xr:uid="{7FBFDB19-D11E-4386-9504-57290172158B}"/>
    <cellStyle name="Comma 4 3 3 2 2 2 3" xfId="23118" xr:uid="{D4C7F297-1130-460E-A9F9-E80D91A7B803}"/>
    <cellStyle name="Comma 4 3 3 2 2 3" xfId="8022" xr:uid="{8FB76AA9-8E74-433A-879A-E4DAB4A656E6}"/>
    <cellStyle name="Comma 4 3 3 2 2 3 2" xfId="17075" xr:uid="{2A2267A2-0694-428F-A4C5-E280DACFD7A9}"/>
    <cellStyle name="Comma 4 3 3 2 2 3 2 2" xfId="35185" xr:uid="{E10D8163-357C-4D40-AC57-1055DB9EDB41}"/>
    <cellStyle name="Comma 4 3 3 2 2 3 3" xfId="26132" xr:uid="{CAA50906-5BDE-4468-96EB-BE228BF9972F}"/>
    <cellStyle name="Comma 4 3 3 2 2 4" xfId="11043" xr:uid="{7208BEFA-1C03-49B4-973F-9D0E6D18CEC0}"/>
    <cellStyle name="Comma 4 3 3 2 2 4 2" xfId="29153" xr:uid="{170A7A4C-E238-4BCB-836D-5FD156DAD810}"/>
    <cellStyle name="Comma 4 3 3 2 2 5" xfId="20100" xr:uid="{78E9EE24-E758-4BF0-BBCD-9DF8BCC1A6B4}"/>
    <cellStyle name="Comma 4 3 3 2 3" xfId="2933" xr:uid="{B0249A0C-56D7-4939-85DA-0C5125F3E3F0}"/>
    <cellStyle name="Comma 4 3 3 2 3 2" xfId="6012" xr:uid="{A01CB0AF-B330-46CB-A098-5D945292A10E}"/>
    <cellStyle name="Comma 4 3 3 2 3 2 2" xfId="15065" xr:uid="{A0671F4F-1F38-4C91-928E-3F8CFA20E9F5}"/>
    <cellStyle name="Comma 4 3 3 2 3 2 2 2" xfId="33175" xr:uid="{81D57062-E7E2-42C4-9757-7FA8D425BE4C}"/>
    <cellStyle name="Comma 4 3 3 2 3 2 3" xfId="24122" xr:uid="{BAF6D27D-A111-45EC-89D5-21FC0939DDCC}"/>
    <cellStyle name="Comma 4 3 3 2 3 3" xfId="9026" xr:uid="{61068C0D-4E95-430D-81BE-DDBBA675D481}"/>
    <cellStyle name="Comma 4 3 3 2 3 3 2" xfId="18079" xr:uid="{DFBE0D55-BDC5-4865-8EB8-52AD25042BE6}"/>
    <cellStyle name="Comma 4 3 3 2 3 3 2 2" xfId="36189" xr:uid="{1FFA4104-E02C-4D78-B2C2-ED12A5BC275A}"/>
    <cellStyle name="Comma 4 3 3 2 3 3 3" xfId="27136" xr:uid="{AE882F27-0427-45CB-B28A-5EB1CE720EE4}"/>
    <cellStyle name="Comma 4 3 3 2 3 4" xfId="12047" xr:uid="{91E1D63E-D5B6-4591-8AFC-44CEAEE293D8}"/>
    <cellStyle name="Comma 4 3 3 2 3 4 2" xfId="30157" xr:uid="{B49F7625-D7BF-49C9-838A-0B807FB730FA}"/>
    <cellStyle name="Comma 4 3 3 2 3 5" xfId="21104" xr:uid="{48DABE5C-3C85-42AF-BF8F-A14A5D759D94}"/>
    <cellStyle name="Comma 4 3 3 2 4" xfId="4004" xr:uid="{C186E68F-4501-4DB6-B68F-D51C09F8EE00}"/>
    <cellStyle name="Comma 4 3 3 2 4 2" xfId="13057" xr:uid="{B711D0DA-B118-458F-806F-5002550B5B23}"/>
    <cellStyle name="Comma 4 3 3 2 4 2 2" xfId="31167" xr:uid="{5C108D44-2B41-49B1-A6AB-85446B311C7D}"/>
    <cellStyle name="Comma 4 3 3 2 4 3" xfId="22114" xr:uid="{FC6E9964-F86D-4303-ACBA-D6DC5288CE44}"/>
    <cellStyle name="Comma 4 3 3 2 5" xfId="7018" xr:uid="{C3B47801-4307-4E84-8F04-8E7FCAEB15E8}"/>
    <cellStyle name="Comma 4 3 3 2 5 2" xfId="16071" xr:uid="{3D906106-5A1E-430A-B485-A5F068F59358}"/>
    <cellStyle name="Comma 4 3 3 2 5 2 2" xfId="34181" xr:uid="{956C3313-139C-4067-A452-C75E00B26AEC}"/>
    <cellStyle name="Comma 4 3 3 2 5 3" xfId="25128" xr:uid="{034C7086-5A54-4266-BAEE-0A304E7BC3BF}"/>
    <cellStyle name="Comma 4 3 3 2 6" xfId="10039" xr:uid="{E7CFEA22-C3CF-4382-910D-ED8D5B5CC179}"/>
    <cellStyle name="Comma 4 3 3 2 6 2" xfId="28149" xr:uid="{8B2D62DB-E6BC-4B4E-8252-72890F1A74A4}"/>
    <cellStyle name="Comma 4 3 3 2 7" xfId="19096" xr:uid="{138E9446-B148-4BF2-B0F6-405523BBD1A5}"/>
    <cellStyle name="Comma 4 3 3 3" xfId="926" xr:uid="{E4FF6CB8-C570-4C86-88B0-994236D56B8E}"/>
    <cellStyle name="Comma 4 3 3 3 2" xfId="1930" xr:uid="{4C0E8FF4-14EE-4AED-9D6B-933B0554BF7E}"/>
    <cellStyle name="Comma 4 3 3 3 2 2" xfId="5009" xr:uid="{EF730E6F-384F-4169-8649-F9538B64592D}"/>
    <cellStyle name="Comma 4 3 3 3 2 2 2" xfId="14062" xr:uid="{1F7F031D-08A9-4860-95F6-4448DE11A8D8}"/>
    <cellStyle name="Comma 4 3 3 3 2 2 2 2" xfId="32172" xr:uid="{6C672BDD-462B-4368-865B-43B5BFF5AF9C}"/>
    <cellStyle name="Comma 4 3 3 3 2 2 3" xfId="23119" xr:uid="{9F84DEE4-E7DB-4D2D-8ED4-F1E3BB186BCD}"/>
    <cellStyle name="Comma 4 3 3 3 2 3" xfId="8023" xr:uid="{9AA2BE7C-F5AC-4F45-A4A1-0743D84811EF}"/>
    <cellStyle name="Comma 4 3 3 3 2 3 2" xfId="17076" xr:uid="{5B0613F0-DEE0-4CF1-9055-DBC104360442}"/>
    <cellStyle name="Comma 4 3 3 3 2 3 2 2" xfId="35186" xr:uid="{697410C7-B32D-47D3-A5A1-2D95CBE8C7D9}"/>
    <cellStyle name="Comma 4 3 3 3 2 3 3" xfId="26133" xr:uid="{C6172ADA-ADA3-4C1A-A8B2-C1FB697BF3BA}"/>
    <cellStyle name="Comma 4 3 3 3 2 4" xfId="11044" xr:uid="{BDA28EBA-C39A-420B-B2E3-C9118FD5191B}"/>
    <cellStyle name="Comma 4 3 3 3 2 4 2" xfId="29154" xr:uid="{7FE3781A-A0D4-43AA-85B5-E376ABCBD37B}"/>
    <cellStyle name="Comma 4 3 3 3 2 5" xfId="20101" xr:uid="{7A93E5CD-E07E-43C8-92DD-CAD2BB7A8D92}"/>
    <cellStyle name="Comma 4 3 3 3 3" xfId="2934" xr:uid="{6850419F-F2AA-4024-82F0-464380131291}"/>
    <cellStyle name="Comma 4 3 3 3 3 2" xfId="6013" xr:uid="{B36F2B74-A4B6-47B5-8B7E-B8D26CCD8B18}"/>
    <cellStyle name="Comma 4 3 3 3 3 2 2" xfId="15066" xr:uid="{1353334D-0F50-4034-9E04-BEDCF2249932}"/>
    <cellStyle name="Comma 4 3 3 3 3 2 2 2" xfId="33176" xr:uid="{68645819-F59F-473E-BC1C-958E549D6F5F}"/>
    <cellStyle name="Comma 4 3 3 3 3 2 3" xfId="24123" xr:uid="{0694B23B-7D23-43B7-A5E3-331EA4C1F247}"/>
    <cellStyle name="Comma 4 3 3 3 3 3" xfId="9027" xr:uid="{5A858107-3E6A-403A-B6FC-36A1456E3FFE}"/>
    <cellStyle name="Comma 4 3 3 3 3 3 2" xfId="18080" xr:uid="{3A753A7E-6208-4739-9CDE-6B448D905253}"/>
    <cellStyle name="Comma 4 3 3 3 3 3 2 2" xfId="36190" xr:uid="{005ECD64-7007-40A9-9F76-64723D0E2B30}"/>
    <cellStyle name="Comma 4 3 3 3 3 3 3" xfId="27137" xr:uid="{B8E3D9C3-2946-4E2E-A51E-FC310EC94438}"/>
    <cellStyle name="Comma 4 3 3 3 3 4" xfId="12048" xr:uid="{5BB962B0-B9E9-48F0-A5D2-A409EC3A8F17}"/>
    <cellStyle name="Comma 4 3 3 3 3 4 2" xfId="30158" xr:uid="{994802FF-E9CB-48E8-832E-06E899664F14}"/>
    <cellStyle name="Comma 4 3 3 3 3 5" xfId="21105" xr:uid="{58A1EB76-AA5F-4A69-ABE6-A3AE22E9B33C}"/>
    <cellStyle name="Comma 4 3 3 3 4" xfId="4005" xr:uid="{FDA0D67E-1B61-45A8-9204-77D3480B43C2}"/>
    <cellStyle name="Comma 4 3 3 3 4 2" xfId="13058" xr:uid="{93F8F725-E97A-45FA-8980-7F0621F7BB9D}"/>
    <cellStyle name="Comma 4 3 3 3 4 2 2" xfId="31168" xr:uid="{CC54D33F-ACE3-452B-9E7B-08DE00ACBBEE}"/>
    <cellStyle name="Comma 4 3 3 3 4 3" xfId="22115" xr:uid="{843275B7-8A35-4BF4-B9E9-0F023E954BA6}"/>
    <cellStyle name="Comma 4 3 3 3 5" xfId="7019" xr:uid="{AEE15453-9CE3-46FF-8384-C07201EFA3DC}"/>
    <cellStyle name="Comma 4 3 3 3 5 2" xfId="16072" xr:uid="{260C7312-C719-4B28-B5B4-ABE8D0011A76}"/>
    <cellStyle name="Comma 4 3 3 3 5 2 2" xfId="34182" xr:uid="{B8DED5AC-3AA5-4244-AAF0-1E150CFDC165}"/>
    <cellStyle name="Comma 4 3 3 3 5 3" xfId="25129" xr:uid="{C586CF56-45A5-498F-A3F3-7DCFFEF81EBE}"/>
    <cellStyle name="Comma 4 3 3 3 6" xfId="10040" xr:uid="{29F8A151-C498-4DCB-A6F3-9676D6EFACE3}"/>
    <cellStyle name="Comma 4 3 3 3 6 2" xfId="28150" xr:uid="{88454D90-A99B-4A22-9EC4-E44062A65ACD}"/>
    <cellStyle name="Comma 4 3 3 3 7" xfId="19097" xr:uid="{5779036C-902C-4DF6-999E-FFA7D8C97E29}"/>
    <cellStyle name="Comma 4 3 3 4" xfId="1519" xr:uid="{CDA00340-6877-4776-B341-46526A408DB1}"/>
    <cellStyle name="Comma 4 3 3 4 2" xfId="4598" xr:uid="{2F25FCEF-ED39-4B53-818B-65260679705E}"/>
    <cellStyle name="Comma 4 3 3 4 2 2" xfId="13651" xr:uid="{832D5921-10E5-492A-B24F-00B02AD0F491}"/>
    <cellStyle name="Comma 4 3 3 4 2 2 2" xfId="31761" xr:uid="{F4418F07-C29C-4DBF-89EE-DB1F7148EB27}"/>
    <cellStyle name="Comma 4 3 3 4 2 3" xfId="22708" xr:uid="{EA8F0E5C-00C8-4B85-850D-498565DAA6E8}"/>
    <cellStyle name="Comma 4 3 3 4 3" xfId="7612" xr:uid="{B4C843CE-5D07-44E8-A853-C38256A40874}"/>
    <cellStyle name="Comma 4 3 3 4 3 2" xfId="16665" xr:uid="{1EDCD13D-864F-4192-86CD-FE7A76888485}"/>
    <cellStyle name="Comma 4 3 3 4 3 2 2" xfId="34775" xr:uid="{C208B24C-3C84-4445-99F1-095944304852}"/>
    <cellStyle name="Comma 4 3 3 4 3 3" xfId="25722" xr:uid="{AC174599-26BC-4B84-8C8D-688664343ACC}"/>
    <cellStyle name="Comma 4 3 3 4 4" xfId="10633" xr:uid="{21106BF6-9D00-47B5-B7F3-1ACBE92445AA}"/>
    <cellStyle name="Comma 4 3 3 4 4 2" xfId="28743" xr:uid="{1E03C6DC-72F8-482F-98FF-A9EB4645814F}"/>
    <cellStyle name="Comma 4 3 3 4 5" xfId="19690" xr:uid="{5535A641-63E0-4A02-B8F0-E8C33A51521B}"/>
    <cellStyle name="Comma 4 3 3 5" xfId="2523" xr:uid="{CD486FE1-04AF-4DB8-9032-5B87E935074C}"/>
    <cellStyle name="Comma 4 3 3 5 2" xfId="5602" xr:uid="{49E47210-6212-4D24-8110-2FC4CCC4FE57}"/>
    <cellStyle name="Comma 4 3 3 5 2 2" xfId="14655" xr:uid="{98EBC3AD-5C52-474A-9CFE-4F16D114F8C2}"/>
    <cellStyle name="Comma 4 3 3 5 2 2 2" xfId="32765" xr:uid="{8CB116D0-A87E-4FAA-B813-74503DFF1496}"/>
    <cellStyle name="Comma 4 3 3 5 2 3" xfId="23712" xr:uid="{25765575-41CD-47D0-AF53-41796241B5FE}"/>
    <cellStyle name="Comma 4 3 3 5 3" xfId="8616" xr:uid="{3CB6EF21-0430-4A44-9875-134F4F8D134A}"/>
    <cellStyle name="Comma 4 3 3 5 3 2" xfId="17669" xr:uid="{CCB2474B-1387-43B0-9759-50BBDB0A1C06}"/>
    <cellStyle name="Comma 4 3 3 5 3 2 2" xfId="35779" xr:uid="{CAE800E0-7C87-4A64-B454-465EFE6927FF}"/>
    <cellStyle name="Comma 4 3 3 5 3 3" xfId="26726" xr:uid="{78F46A26-2D49-4916-A892-29E6084680E4}"/>
    <cellStyle name="Comma 4 3 3 5 4" xfId="11637" xr:uid="{74301FF0-90D2-4C4E-A2D6-A4B06B1BCFE6}"/>
    <cellStyle name="Comma 4 3 3 5 4 2" xfId="29747" xr:uid="{440C8537-DCB8-45EB-BEC4-07E2F87CE7B6}"/>
    <cellStyle name="Comma 4 3 3 5 5" xfId="20694" xr:uid="{FAD2254C-3F4E-4997-9FBC-D704A63D56F9}"/>
    <cellStyle name="Comma 4 3 3 6" xfId="3593" xr:uid="{38901342-A154-462D-9F87-0793738C708D}"/>
    <cellStyle name="Comma 4 3 3 6 2" xfId="12646" xr:uid="{57915F25-5460-4D0E-96E0-8FCA2B71C86D}"/>
    <cellStyle name="Comma 4 3 3 6 2 2" xfId="30756" xr:uid="{38483420-197E-41BD-B4CE-4C670CE43F73}"/>
    <cellStyle name="Comma 4 3 3 6 3" xfId="21703" xr:uid="{8E01CA63-4F34-4AB5-A8D2-6CE355E57DE3}"/>
    <cellStyle name="Comma 4 3 3 7" xfId="6607" xr:uid="{502567C3-E053-4DE3-8D45-5DFB3D387459}"/>
    <cellStyle name="Comma 4 3 3 7 2" xfId="15660" xr:uid="{DD52B196-BA12-4F9C-A3D0-8A5EC2042A8B}"/>
    <cellStyle name="Comma 4 3 3 7 2 2" xfId="33770" xr:uid="{4A56A1AD-8E1E-45F3-8544-6DCC100D0550}"/>
    <cellStyle name="Comma 4 3 3 7 3" xfId="24717" xr:uid="{9928B5F9-9FF3-458A-A585-D6A78180817A}"/>
    <cellStyle name="Comma 4 3 3 8" xfId="9627" xr:uid="{1CB40534-A645-4960-8598-606A64BA58E2}"/>
    <cellStyle name="Comma 4 3 3 8 2" xfId="27737" xr:uid="{04CAC2C4-34F2-42F5-95D6-E8D7BCCF848B}"/>
    <cellStyle name="Comma 4 3 3 9" xfId="18684" xr:uid="{A2D9297E-7F5B-4358-9D36-2CCDFA53ADD1}"/>
    <cellStyle name="Comma 4 3 4" xfId="927" xr:uid="{E19F5E63-D8AC-43F8-AB6E-2DEDDC1605FC}"/>
    <cellStyle name="Comma 4 3 4 2" xfId="1931" xr:uid="{77FB3928-B952-4B5D-A87E-3B476BA5ECFD}"/>
    <cellStyle name="Comma 4 3 4 2 2" xfId="5010" xr:uid="{76F9B38B-0BF7-4810-B701-E1700CCC1072}"/>
    <cellStyle name="Comma 4 3 4 2 2 2" xfId="14063" xr:uid="{1E28D4F8-D801-41A4-AF03-74362EB46B5F}"/>
    <cellStyle name="Comma 4 3 4 2 2 2 2" xfId="32173" xr:uid="{663D1873-1728-44F3-9692-E4C5B043E66D}"/>
    <cellStyle name="Comma 4 3 4 2 2 3" xfId="23120" xr:uid="{17F00689-D78B-4A15-BC5B-CC45B94420AC}"/>
    <cellStyle name="Comma 4 3 4 2 3" xfId="8024" xr:uid="{9F79FA8C-A91F-4D82-905A-9E6847A70849}"/>
    <cellStyle name="Comma 4 3 4 2 3 2" xfId="17077" xr:uid="{B58634B7-2BC8-44C6-BB8B-24EFAEF6D6D0}"/>
    <cellStyle name="Comma 4 3 4 2 3 2 2" xfId="35187" xr:uid="{55832DE4-2562-4177-A7D3-40951879053F}"/>
    <cellStyle name="Comma 4 3 4 2 3 3" xfId="26134" xr:uid="{626E2E51-FD33-427B-B109-0638D1AA96B7}"/>
    <cellStyle name="Comma 4 3 4 2 4" xfId="11045" xr:uid="{2A2DCE32-E429-4B3C-97B0-6617088A6FBD}"/>
    <cellStyle name="Comma 4 3 4 2 4 2" xfId="29155" xr:uid="{4B287580-0704-47DC-AFDE-7F6FF1B2236E}"/>
    <cellStyle name="Comma 4 3 4 2 5" xfId="20102" xr:uid="{EF4F22CC-F5C4-48C4-9918-F982037C9AAC}"/>
    <cellStyle name="Comma 4 3 4 3" xfId="2935" xr:uid="{8DCD407E-495F-48E4-B771-59265221C417}"/>
    <cellStyle name="Comma 4 3 4 3 2" xfId="6014" xr:uid="{F6BB0DFF-B5B9-4F46-830B-F96118203232}"/>
    <cellStyle name="Comma 4 3 4 3 2 2" xfId="15067" xr:uid="{AD728025-B134-4D4B-91C8-9BDC0530658C}"/>
    <cellStyle name="Comma 4 3 4 3 2 2 2" xfId="33177" xr:uid="{C90ECAC4-0747-4920-BEE6-C9B5DC140F9F}"/>
    <cellStyle name="Comma 4 3 4 3 2 3" xfId="24124" xr:uid="{22C9E795-3893-40D8-96E2-16B8500068E6}"/>
    <cellStyle name="Comma 4 3 4 3 3" xfId="9028" xr:uid="{5A1CF796-A2ED-49C6-B3D2-8513D883BDE6}"/>
    <cellStyle name="Comma 4 3 4 3 3 2" xfId="18081" xr:uid="{E6479B1B-5444-4D93-ACFC-F51ED997B2E5}"/>
    <cellStyle name="Comma 4 3 4 3 3 2 2" xfId="36191" xr:uid="{C8BA7757-B643-4194-91F9-95370D54B947}"/>
    <cellStyle name="Comma 4 3 4 3 3 3" xfId="27138" xr:uid="{3F835B8D-C19B-4BD8-BD04-43A179E70691}"/>
    <cellStyle name="Comma 4 3 4 3 4" xfId="12049" xr:uid="{C235C558-8969-418B-AC03-5BF75F470A56}"/>
    <cellStyle name="Comma 4 3 4 3 4 2" xfId="30159" xr:uid="{A59A158B-11AE-46A0-8B9B-6EEB07E0682E}"/>
    <cellStyle name="Comma 4 3 4 3 5" xfId="21106" xr:uid="{D77891DC-AB9D-4003-8AB3-99C68DE152DF}"/>
    <cellStyle name="Comma 4 3 4 4" xfId="4006" xr:uid="{3F69AC24-12A7-492B-A5B9-0D394267DA0B}"/>
    <cellStyle name="Comma 4 3 4 4 2" xfId="13059" xr:uid="{4BCCD649-428F-48E0-B9C3-FA71030A2A72}"/>
    <cellStyle name="Comma 4 3 4 4 2 2" xfId="31169" xr:uid="{2F2BD959-891C-4C56-8411-4A520270A9B1}"/>
    <cellStyle name="Comma 4 3 4 4 3" xfId="22116" xr:uid="{0CDCF383-F8F0-4F80-931F-6C2E646CBF07}"/>
    <cellStyle name="Comma 4 3 4 5" xfId="7020" xr:uid="{C09CC34B-4E33-4F4F-BFD7-58C6B0C18AD4}"/>
    <cellStyle name="Comma 4 3 4 5 2" xfId="16073" xr:uid="{1583785C-03D6-4C3E-92E1-40A1F79FF45A}"/>
    <cellStyle name="Comma 4 3 4 5 2 2" xfId="34183" xr:uid="{3D3353BE-C8B5-437D-BDBC-ACD622DE72F4}"/>
    <cellStyle name="Comma 4 3 4 5 3" xfId="25130" xr:uid="{FC70C792-F57C-46E6-94C9-3E3E90CCEB4A}"/>
    <cellStyle name="Comma 4 3 4 6" xfId="10041" xr:uid="{E85CEC2E-32B4-4C06-888C-6F48C5A7070E}"/>
    <cellStyle name="Comma 4 3 4 6 2" xfId="28151" xr:uid="{F1F92E88-E3D1-4C5E-BB43-1E578823D555}"/>
    <cellStyle name="Comma 4 3 4 7" xfId="19098" xr:uid="{CE6DA371-B0A5-441E-B9AD-CB5BC1AD8E51}"/>
    <cellStyle name="Comma 4 3 5" xfId="928" xr:uid="{11B61B41-C526-4F5A-AA85-6FF87408BED7}"/>
    <cellStyle name="Comma 4 3 5 2" xfId="1932" xr:uid="{4373DDB8-EF87-40E5-86EE-5F7514483B77}"/>
    <cellStyle name="Comma 4 3 5 2 2" xfId="5011" xr:uid="{BFBCAEA9-0AFD-4AF3-B70E-94B86C98455A}"/>
    <cellStyle name="Comma 4 3 5 2 2 2" xfId="14064" xr:uid="{543EA9CF-81C1-4C35-9195-8F4973FC74ED}"/>
    <cellStyle name="Comma 4 3 5 2 2 2 2" xfId="32174" xr:uid="{7B73D976-DDCD-4B18-A5A0-02DD864AFD9A}"/>
    <cellStyle name="Comma 4 3 5 2 2 3" xfId="23121" xr:uid="{3E9D2625-F869-47E7-A562-F94E42C844E7}"/>
    <cellStyle name="Comma 4 3 5 2 3" xfId="8025" xr:uid="{E8131B93-81A4-4D01-BCDC-8201D9A76300}"/>
    <cellStyle name="Comma 4 3 5 2 3 2" xfId="17078" xr:uid="{7EAEFC0E-8CB2-40B9-8557-B9D0CE139188}"/>
    <cellStyle name="Comma 4 3 5 2 3 2 2" xfId="35188" xr:uid="{7E7F9CF9-8A21-4388-978D-E36E18C632D0}"/>
    <cellStyle name="Comma 4 3 5 2 3 3" xfId="26135" xr:uid="{F500716F-DBEF-43F5-AFF6-01C527F96F38}"/>
    <cellStyle name="Comma 4 3 5 2 4" xfId="11046" xr:uid="{EAC70285-71A8-4028-A6F3-AAB1361AEF9D}"/>
    <cellStyle name="Comma 4 3 5 2 4 2" xfId="29156" xr:uid="{341E3298-1D88-4150-8E1D-831C5DE1ED4E}"/>
    <cellStyle name="Comma 4 3 5 2 5" xfId="20103" xr:uid="{F78A7772-ACC2-4B03-8744-B7845D554066}"/>
    <cellStyle name="Comma 4 3 5 3" xfId="2936" xr:uid="{0BF0A0E5-7A84-4EC3-AD9C-6AE42A0CF8E5}"/>
    <cellStyle name="Comma 4 3 5 3 2" xfId="6015" xr:uid="{93C830C9-FBFD-44EF-9144-AC555A0A7A9B}"/>
    <cellStyle name="Comma 4 3 5 3 2 2" xfId="15068" xr:uid="{9D2DB330-FE64-4755-AFD1-149823565C91}"/>
    <cellStyle name="Comma 4 3 5 3 2 2 2" xfId="33178" xr:uid="{7F23104C-D620-4B15-90D8-32897E68A844}"/>
    <cellStyle name="Comma 4 3 5 3 2 3" xfId="24125" xr:uid="{09A90CD2-1FDF-4308-8D08-E34F18DA6A58}"/>
    <cellStyle name="Comma 4 3 5 3 3" xfId="9029" xr:uid="{37B0DF75-0798-40AF-8BD0-4F51A07805BC}"/>
    <cellStyle name="Comma 4 3 5 3 3 2" xfId="18082" xr:uid="{968C156E-325B-43C0-8A54-CEFE4FCA3F5D}"/>
    <cellStyle name="Comma 4 3 5 3 3 2 2" xfId="36192" xr:uid="{41D8CE6A-AEE7-473E-A818-9A18054AFEF3}"/>
    <cellStyle name="Comma 4 3 5 3 3 3" xfId="27139" xr:uid="{54EAE8E5-9BB1-4B22-A5C2-320B15B21EBC}"/>
    <cellStyle name="Comma 4 3 5 3 4" xfId="12050" xr:uid="{1E754FF7-76C1-4F06-A8AD-3804ED3E9492}"/>
    <cellStyle name="Comma 4 3 5 3 4 2" xfId="30160" xr:uid="{5E05FB1B-72AD-4E15-88AD-DBFC92AD8B40}"/>
    <cellStyle name="Comma 4 3 5 3 5" xfId="21107" xr:uid="{874A2715-0F44-4EFE-A24D-AD47771BC294}"/>
    <cellStyle name="Comma 4 3 5 4" xfId="4007" xr:uid="{FCC140D3-1062-42EC-BF94-8CEFCA568A7F}"/>
    <cellStyle name="Comma 4 3 5 4 2" xfId="13060" xr:uid="{39B41CA9-8819-4E13-8727-D15316E26E73}"/>
    <cellStyle name="Comma 4 3 5 4 2 2" xfId="31170" xr:uid="{FC60DC90-9780-478E-90BE-1762BB749D76}"/>
    <cellStyle name="Comma 4 3 5 4 3" xfId="22117" xr:uid="{703B284D-E79F-4B18-B511-78487DD23931}"/>
    <cellStyle name="Comma 4 3 5 5" xfId="7021" xr:uid="{51D54730-D60C-4257-B6FE-CD49C8C895C5}"/>
    <cellStyle name="Comma 4 3 5 5 2" xfId="16074" xr:uid="{F7F1EB29-9FF8-419E-823A-E03B83B57992}"/>
    <cellStyle name="Comma 4 3 5 5 2 2" xfId="34184" xr:uid="{8B1CF800-B967-4EB6-A019-4F4A62F0F3DC}"/>
    <cellStyle name="Comma 4 3 5 5 3" xfId="25131" xr:uid="{A2CE7DDF-1024-4E46-8F08-EC0DD4DE0850}"/>
    <cellStyle name="Comma 4 3 5 6" xfId="10042" xr:uid="{0EB5236E-6EBB-4582-9902-FF1AD64A9CBA}"/>
    <cellStyle name="Comma 4 3 5 6 2" xfId="28152" xr:uid="{4C813EFD-5B67-4A34-B672-CFE89DD11162}"/>
    <cellStyle name="Comma 4 3 5 7" xfId="19099" xr:uid="{D3AF5A8C-6E66-4D12-BA04-E0EA1430715B}"/>
    <cellStyle name="Comma 4 3 6" xfId="1348" xr:uid="{3987A3A0-BD89-4C83-8B2A-6E6D9E849C18}"/>
    <cellStyle name="Comma 4 3 6 2" xfId="4427" xr:uid="{06BAF120-A722-44DD-9234-E1DF28355621}"/>
    <cellStyle name="Comma 4 3 6 2 2" xfId="13480" xr:uid="{7D15395B-495B-4A94-BA4A-8FADF305744E}"/>
    <cellStyle name="Comma 4 3 6 2 2 2" xfId="31590" xr:uid="{D4EBA63B-8A27-48D3-AE11-758CF47AE861}"/>
    <cellStyle name="Comma 4 3 6 2 3" xfId="22537" xr:uid="{E8ECE445-909A-4E01-9D70-BF8E8CFCCE62}"/>
    <cellStyle name="Comma 4 3 6 3" xfId="7441" xr:uid="{408DB704-5F0E-45F7-9DB2-3B9CC8494C1B}"/>
    <cellStyle name="Comma 4 3 6 3 2" xfId="16494" xr:uid="{14E8BDAB-B2D7-4961-9A74-294478A92D7C}"/>
    <cellStyle name="Comma 4 3 6 3 2 2" xfId="34604" xr:uid="{B33BDABA-786A-4E1B-AAE4-706D653B39FB}"/>
    <cellStyle name="Comma 4 3 6 3 3" xfId="25551" xr:uid="{3931F395-6FCC-4E8B-96F6-5F845EA1B157}"/>
    <cellStyle name="Comma 4 3 6 4" xfId="10462" xr:uid="{39C3591F-052F-43BF-8483-7B150DDDCCE8}"/>
    <cellStyle name="Comma 4 3 6 4 2" xfId="28572" xr:uid="{8C98A76D-DC85-4946-858B-760F29E97789}"/>
    <cellStyle name="Comma 4 3 6 5" xfId="19519" xr:uid="{43217BB5-40BA-47C0-871C-501D7E21266E}"/>
    <cellStyle name="Comma 4 3 7" xfId="2352" xr:uid="{ECC2E985-B520-43B3-B64E-2FBCC8AC0F50}"/>
    <cellStyle name="Comma 4 3 7 2" xfId="5431" xr:uid="{BB12D008-0CAA-48F7-90DE-D489203879E2}"/>
    <cellStyle name="Comma 4 3 7 2 2" xfId="14484" xr:uid="{C519036A-5FDB-4485-8CBE-7979ACA57390}"/>
    <cellStyle name="Comma 4 3 7 2 2 2" xfId="32594" xr:uid="{EDDC6F00-2DD5-4B29-8F92-7EEFF8E08856}"/>
    <cellStyle name="Comma 4 3 7 2 3" xfId="23541" xr:uid="{DBB1D95A-5505-4B56-A35F-946B2C70BA2E}"/>
    <cellStyle name="Comma 4 3 7 3" xfId="8445" xr:uid="{C886C0BE-A76D-45A8-8A16-04D6819B5AD6}"/>
    <cellStyle name="Comma 4 3 7 3 2" xfId="17498" xr:uid="{C45BF222-9D8B-423D-9593-EDA7734D30E8}"/>
    <cellStyle name="Comma 4 3 7 3 2 2" xfId="35608" xr:uid="{6D956146-D7B6-428D-8B10-4237A924652C}"/>
    <cellStyle name="Comma 4 3 7 3 3" xfId="26555" xr:uid="{A17F3754-0537-43C0-AE8A-FB1305F698F0}"/>
    <cellStyle name="Comma 4 3 7 4" xfId="11466" xr:uid="{E7FCEAC4-BC11-48C0-A0A8-AC9E89364B05}"/>
    <cellStyle name="Comma 4 3 7 4 2" xfId="29576" xr:uid="{08A90517-4F0E-4C0A-97FA-7836C34D1AA5}"/>
    <cellStyle name="Comma 4 3 7 5" xfId="20523" xr:uid="{684DE616-6E75-452C-B269-0F4D54C4F822}"/>
    <cellStyle name="Comma 4 3 8" xfId="3421" xr:uid="{ECC0C410-08CF-4300-B5EB-6A4D4BAF3DCC}"/>
    <cellStyle name="Comma 4 3 8 2" xfId="12474" xr:uid="{53AA7E18-0450-4372-A74D-4FD7B217C352}"/>
    <cellStyle name="Comma 4 3 8 2 2" xfId="30584" xr:uid="{1BFC9689-8947-4CD1-9267-D7DB87F76658}"/>
    <cellStyle name="Comma 4 3 8 3" xfId="21531" xr:uid="{D47080C8-7E62-4138-B8A9-37D947699A7A}"/>
    <cellStyle name="Comma 4 3 9" xfId="6435" xr:uid="{CA8C1017-64EB-4F12-807B-D5D81456575F}"/>
    <cellStyle name="Comma 4 3 9 2" xfId="15488" xr:uid="{FB8F4CC6-357D-4FBA-B4E6-79602EF69BDA}"/>
    <cellStyle name="Comma 4 3 9 2 2" xfId="33598" xr:uid="{31396E03-B8AA-42C1-88A9-9FFEBE8F4FAF}"/>
    <cellStyle name="Comma 4 3 9 3" xfId="24545" xr:uid="{F7778E3A-DA7C-4AB7-8696-E76E5F2AA5A7}"/>
    <cellStyle name="Comma 4 4" xfId="189" xr:uid="{EEFF390F-F5CC-4D54-8418-4BC39ED41511}"/>
    <cellStyle name="Comma 4 4 10" xfId="18487" xr:uid="{DF6B22E7-78DB-40D6-B989-1E9A769F6629}"/>
    <cellStyle name="Comma 4 4 2" xfId="485" xr:uid="{539D239D-29E1-477B-8E92-78766F3BFDA6}"/>
    <cellStyle name="Comma 4 4 2 2" xfId="929" xr:uid="{440F45B0-CD84-4555-B2E3-834244CEF8A8}"/>
    <cellStyle name="Comma 4 4 2 2 2" xfId="1933" xr:uid="{670298BF-F084-4E7A-B51D-E94ED02F0727}"/>
    <cellStyle name="Comma 4 4 2 2 2 2" xfId="5012" xr:uid="{DDCF80F9-5BAF-4F67-A18C-585AFB787178}"/>
    <cellStyle name="Comma 4 4 2 2 2 2 2" xfId="14065" xr:uid="{E35ABD75-0194-4BD9-9387-674F34991928}"/>
    <cellStyle name="Comma 4 4 2 2 2 2 2 2" xfId="32175" xr:uid="{E4F1D1B2-3961-47C4-B7CD-499C3D091393}"/>
    <cellStyle name="Comma 4 4 2 2 2 2 3" xfId="23122" xr:uid="{EA4C0A40-CD1F-40C7-8F82-CEA3575E41FB}"/>
    <cellStyle name="Comma 4 4 2 2 2 3" xfId="8026" xr:uid="{568B8D2A-6395-4509-AED7-310EF979F55B}"/>
    <cellStyle name="Comma 4 4 2 2 2 3 2" xfId="17079" xr:uid="{962567F8-5C64-444F-9657-62961F2B5E9F}"/>
    <cellStyle name="Comma 4 4 2 2 2 3 2 2" xfId="35189" xr:uid="{3CFEBE84-2117-4079-85A2-FCB5A74DC0E6}"/>
    <cellStyle name="Comma 4 4 2 2 2 3 3" xfId="26136" xr:uid="{41764D86-1524-48AC-8E6F-9DC4C6AD4E58}"/>
    <cellStyle name="Comma 4 4 2 2 2 4" xfId="11047" xr:uid="{6EA2816D-498A-4215-8B40-A7D5CDF8843C}"/>
    <cellStyle name="Comma 4 4 2 2 2 4 2" xfId="29157" xr:uid="{0AFD29AE-6514-4262-95A0-54D75F3126CF}"/>
    <cellStyle name="Comma 4 4 2 2 2 5" xfId="20104" xr:uid="{2019B6B4-104C-41D0-9E6A-C5ADA9AED64A}"/>
    <cellStyle name="Comma 4 4 2 2 3" xfId="2937" xr:uid="{6369E964-13E9-4CC0-8C4D-40AA12F0E6B3}"/>
    <cellStyle name="Comma 4 4 2 2 3 2" xfId="6016" xr:uid="{32AAD229-60E9-4886-A4E2-4BCE6282559D}"/>
    <cellStyle name="Comma 4 4 2 2 3 2 2" xfId="15069" xr:uid="{7FDFD9EB-3DA9-4DD7-AB88-7B723BED1A25}"/>
    <cellStyle name="Comma 4 4 2 2 3 2 2 2" xfId="33179" xr:uid="{633792E0-31BA-41C1-91BF-EC845444EFE5}"/>
    <cellStyle name="Comma 4 4 2 2 3 2 3" xfId="24126" xr:uid="{B355B6C9-75DF-46A6-9C9B-93D07A01A337}"/>
    <cellStyle name="Comma 4 4 2 2 3 3" xfId="9030" xr:uid="{C792570E-339B-4C53-B1E4-3E3DF5B60A34}"/>
    <cellStyle name="Comma 4 4 2 2 3 3 2" xfId="18083" xr:uid="{4E725475-2A14-4845-B99D-1337E10287E6}"/>
    <cellStyle name="Comma 4 4 2 2 3 3 2 2" xfId="36193" xr:uid="{AB3B672C-5F56-4BA5-B8FF-B793C2DDE378}"/>
    <cellStyle name="Comma 4 4 2 2 3 3 3" xfId="27140" xr:uid="{E3BCD4A8-2A1B-41A4-9EEA-F7EF57DB4F15}"/>
    <cellStyle name="Comma 4 4 2 2 3 4" xfId="12051" xr:uid="{24571D05-7BC3-43C5-92E3-BD550B07167D}"/>
    <cellStyle name="Comma 4 4 2 2 3 4 2" xfId="30161" xr:uid="{F5FEC1A3-FB38-44C0-A5CA-1A4F11A6145D}"/>
    <cellStyle name="Comma 4 4 2 2 3 5" xfId="21108" xr:uid="{55F249DA-0A14-454F-B964-43C29EFF5B14}"/>
    <cellStyle name="Comma 4 4 2 2 4" xfId="4008" xr:uid="{3311682D-150D-4EBE-B92A-F590169F518C}"/>
    <cellStyle name="Comma 4 4 2 2 4 2" xfId="13061" xr:uid="{16D34754-7A9F-476B-A89C-AC539D9C62B0}"/>
    <cellStyle name="Comma 4 4 2 2 4 2 2" xfId="31171" xr:uid="{B710D1C9-297E-419C-A578-1D3F34A87A66}"/>
    <cellStyle name="Comma 4 4 2 2 4 3" xfId="22118" xr:uid="{9F2509DE-DF33-425E-AB26-6344A668DD6E}"/>
    <cellStyle name="Comma 4 4 2 2 5" xfId="7022" xr:uid="{88206DD4-A9C0-4551-9C0B-9BE9647CFEFC}"/>
    <cellStyle name="Comma 4 4 2 2 5 2" xfId="16075" xr:uid="{77BFC68F-3636-479E-8216-3E9762C8CEDD}"/>
    <cellStyle name="Comma 4 4 2 2 5 2 2" xfId="34185" xr:uid="{DC374B75-94A1-44DC-8786-CC234E28E871}"/>
    <cellStyle name="Comma 4 4 2 2 5 3" xfId="25132" xr:uid="{9A43B671-B35E-45DE-A5C0-C87800E5ED06}"/>
    <cellStyle name="Comma 4 4 2 2 6" xfId="10043" xr:uid="{0087B5F3-646B-4886-B83C-63FDE3D9873C}"/>
    <cellStyle name="Comma 4 4 2 2 6 2" xfId="28153" xr:uid="{C777E72C-DBF9-424D-8014-5D821FC77E89}"/>
    <cellStyle name="Comma 4 4 2 2 7" xfId="19100" xr:uid="{30AEB69A-3000-49BB-9A69-D618D62B22F2}"/>
    <cellStyle name="Comma 4 4 2 3" xfId="930" xr:uid="{BAD98269-C22E-4F58-8EE3-E5FEE23343AF}"/>
    <cellStyle name="Comma 4 4 2 3 2" xfId="1934" xr:uid="{38A78201-AC71-44C2-95BA-92A87DB0625A}"/>
    <cellStyle name="Comma 4 4 2 3 2 2" xfId="5013" xr:uid="{3986281D-CB76-453A-85DC-AD73A766BACB}"/>
    <cellStyle name="Comma 4 4 2 3 2 2 2" xfId="14066" xr:uid="{0A2468D7-335A-4A6A-B2ED-D01BB2681A56}"/>
    <cellStyle name="Comma 4 4 2 3 2 2 2 2" xfId="32176" xr:uid="{8828798D-9F35-42DA-A5C8-BDF4F3123990}"/>
    <cellStyle name="Comma 4 4 2 3 2 2 3" xfId="23123" xr:uid="{11301E7A-93C3-4992-8080-C2FBDD083546}"/>
    <cellStyle name="Comma 4 4 2 3 2 3" xfId="8027" xr:uid="{5C75FAC7-5ACE-45C9-98D0-53B0507A3A69}"/>
    <cellStyle name="Comma 4 4 2 3 2 3 2" xfId="17080" xr:uid="{C5F4ED5E-EE1D-4B4F-8FD8-4EF7ACEF1F0C}"/>
    <cellStyle name="Comma 4 4 2 3 2 3 2 2" xfId="35190" xr:uid="{4C98924A-0759-414E-AFAE-AD12EA47DEB0}"/>
    <cellStyle name="Comma 4 4 2 3 2 3 3" xfId="26137" xr:uid="{CE32BF4E-B2B0-4402-9A3E-2CEBAFCC2609}"/>
    <cellStyle name="Comma 4 4 2 3 2 4" xfId="11048" xr:uid="{665A3563-44DB-47E0-A666-966D88FBAFBF}"/>
    <cellStyle name="Comma 4 4 2 3 2 4 2" xfId="29158" xr:uid="{758612C9-C6A3-4ED8-A247-B0D0F5535180}"/>
    <cellStyle name="Comma 4 4 2 3 2 5" xfId="20105" xr:uid="{177DA149-3A6B-4569-AF31-F99255BA1BB4}"/>
    <cellStyle name="Comma 4 4 2 3 3" xfId="2938" xr:uid="{A0F539E5-29AD-4AB9-A687-19D434FF4E40}"/>
    <cellStyle name="Comma 4 4 2 3 3 2" xfId="6017" xr:uid="{5F44B51A-2E84-4530-9670-A85C9FDCCB88}"/>
    <cellStyle name="Comma 4 4 2 3 3 2 2" xfId="15070" xr:uid="{E6B6B89B-55E3-4283-B1B2-28B0AF367B76}"/>
    <cellStyle name="Comma 4 4 2 3 3 2 2 2" xfId="33180" xr:uid="{58FF16CB-2966-4B03-9511-055647ED9618}"/>
    <cellStyle name="Comma 4 4 2 3 3 2 3" xfId="24127" xr:uid="{F6C759E2-0CE0-45B8-A709-46069C0BB438}"/>
    <cellStyle name="Comma 4 4 2 3 3 3" xfId="9031" xr:uid="{881AB23F-48C0-4738-8008-025B1F800AC9}"/>
    <cellStyle name="Comma 4 4 2 3 3 3 2" xfId="18084" xr:uid="{E9B114E4-E215-477C-A723-437F2F07E812}"/>
    <cellStyle name="Comma 4 4 2 3 3 3 2 2" xfId="36194" xr:uid="{B9CD0E33-DB42-4512-8949-2241BB143CD5}"/>
    <cellStyle name="Comma 4 4 2 3 3 3 3" xfId="27141" xr:uid="{1D41B0D9-26B3-4EB8-885E-178CC1555F02}"/>
    <cellStyle name="Comma 4 4 2 3 3 4" xfId="12052" xr:uid="{240F98C4-577C-4814-8151-57E9FA37F0B3}"/>
    <cellStyle name="Comma 4 4 2 3 3 4 2" xfId="30162" xr:uid="{09C7099F-F930-4472-9C4D-6D87D0D844B6}"/>
    <cellStyle name="Comma 4 4 2 3 3 5" xfId="21109" xr:uid="{BD183EBF-D9BA-479F-95C0-07AAC8A7C470}"/>
    <cellStyle name="Comma 4 4 2 3 4" xfId="4009" xr:uid="{9C49716B-6A9E-4D43-8D3F-C9FCB70B28F5}"/>
    <cellStyle name="Comma 4 4 2 3 4 2" xfId="13062" xr:uid="{5CAA4E28-79E4-4D34-98FC-579822918420}"/>
    <cellStyle name="Comma 4 4 2 3 4 2 2" xfId="31172" xr:uid="{6FAC7F6B-DD4E-4247-B82E-3A88CE584E7A}"/>
    <cellStyle name="Comma 4 4 2 3 4 3" xfId="22119" xr:uid="{9E623CA0-3D60-484E-A319-1AFDE552DFE8}"/>
    <cellStyle name="Comma 4 4 2 3 5" xfId="7023" xr:uid="{DC86F023-E668-4706-B277-CAD16B33762E}"/>
    <cellStyle name="Comma 4 4 2 3 5 2" xfId="16076" xr:uid="{A40E68CC-8037-4934-AFDD-A43E0C2BAFB3}"/>
    <cellStyle name="Comma 4 4 2 3 5 2 2" xfId="34186" xr:uid="{6CF39CB1-4D62-46B7-B11D-F60911D526D0}"/>
    <cellStyle name="Comma 4 4 2 3 5 3" xfId="25133" xr:uid="{107F5744-59E8-4781-A7B2-2E1D716598AF}"/>
    <cellStyle name="Comma 4 4 2 3 6" xfId="10044" xr:uid="{FEF93593-4662-494C-87B8-F04B2BBE2446}"/>
    <cellStyle name="Comma 4 4 2 3 6 2" xfId="28154" xr:uid="{87F0DE35-73A8-49A6-957E-B1A8B842971B}"/>
    <cellStyle name="Comma 4 4 2 3 7" xfId="19101" xr:uid="{63400151-BC2A-47D2-8BB9-C5A84F08F085}"/>
    <cellStyle name="Comma 4 4 2 4" xfId="1494" xr:uid="{DF9F59EB-5778-451D-A7A6-F5F8AA1359A0}"/>
    <cellStyle name="Comma 4 4 2 4 2" xfId="4573" xr:uid="{73F5D537-7836-4AFF-BCD1-BA05B367E1E4}"/>
    <cellStyle name="Comma 4 4 2 4 2 2" xfId="13626" xr:uid="{43E5DDBC-22F9-4E32-B15B-B6BA936E5675}"/>
    <cellStyle name="Comma 4 4 2 4 2 2 2" xfId="31736" xr:uid="{9444F696-E1C4-4DB9-95CD-9A2C4A09EE62}"/>
    <cellStyle name="Comma 4 4 2 4 2 3" xfId="22683" xr:uid="{1FE3AB88-46B7-42EF-8A04-B5D726731BB4}"/>
    <cellStyle name="Comma 4 4 2 4 3" xfId="7587" xr:uid="{1246AE92-CB00-4A19-8F0E-EDEA18F70920}"/>
    <cellStyle name="Comma 4 4 2 4 3 2" xfId="16640" xr:uid="{4333FCCC-02BF-4A1E-A81A-0A2149F77397}"/>
    <cellStyle name="Comma 4 4 2 4 3 2 2" xfId="34750" xr:uid="{99EE9082-B435-4593-A91D-B567C906C0A3}"/>
    <cellStyle name="Comma 4 4 2 4 3 3" xfId="25697" xr:uid="{FBCCCE90-93CD-4D47-9119-EC81FB4427B7}"/>
    <cellStyle name="Comma 4 4 2 4 4" xfId="10608" xr:uid="{C37F2CB0-0627-4791-BE97-7D05CC9FA367}"/>
    <cellStyle name="Comma 4 4 2 4 4 2" xfId="28718" xr:uid="{5DB54CE3-7974-4BE8-8D85-C400543F7E9B}"/>
    <cellStyle name="Comma 4 4 2 4 5" xfId="19665" xr:uid="{E51B33D6-24B4-40A9-9485-8DC80D15F13C}"/>
    <cellStyle name="Comma 4 4 2 5" xfId="2498" xr:uid="{AAC19451-33F4-433A-BD42-AC02C25AAE8A}"/>
    <cellStyle name="Comma 4 4 2 5 2" xfId="5577" xr:uid="{C58EFE3A-786C-4EE1-8AE8-7CA0BEF865F4}"/>
    <cellStyle name="Comma 4 4 2 5 2 2" xfId="14630" xr:uid="{DE9E7375-7F90-420B-84B7-4A97A5F5ACCD}"/>
    <cellStyle name="Comma 4 4 2 5 2 2 2" xfId="32740" xr:uid="{0356D51B-4623-4B89-BF80-B610A325AE8B}"/>
    <cellStyle name="Comma 4 4 2 5 2 3" xfId="23687" xr:uid="{DE9BBE86-EA72-4A3B-BD99-B57261D842BE}"/>
    <cellStyle name="Comma 4 4 2 5 3" xfId="8591" xr:uid="{C335B0DF-3A01-47A9-8034-1A5B4A615D25}"/>
    <cellStyle name="Comma 4 4 2 5 3 2" xfId="17644" xr:uid="{E2B600C3-7A85-446F-9441-3EB8A513762A}"/>
    <cellStyle name="Comma 4 4 2 5 3 2 2" xfId="35754" xr:uid="{424588E0-95C6-416E-80F2-B182E7E4858E}"/>
    <cellStyle name="Comma 4 4 2 5 3 3" xfId="26701" xr:uid="{A5C9AEE9-A175-496E-B951-1BEF81118458}"/>
    <cellStyle name="Comma 4 4 2 5 4" xfId="11612" xr:uid="{D7995859-58DD-4226-A196-AE26857136D9}"/>
    <cellStyle name="Comma 4 4 2 5 4 2" xfId="29722" xr:uid="{8C421CF1-4656-442F-BC89-862BC284DD44}"/>
    <cellStyle name="Comma 4 4 2 5 5" xfId="20669" xr:uid="{07179D92-5949-4BA3-BBE0-D0D91A7AD6DE}"/>
    <cellStyle name="Comma 4 4 2 6" xfId="3568" xr:uid="{A921FE79-DC4B-47E8-8951-7372EE631BD4}"/>
    <cellStyle name="Comma 4 4 2 6 2" xfId="12621" xr:uid="{EAC36695-1F1C-4194-B98D-C4FE98146313}"/>
    <cellStyle name="Comma 4 4 2 6 2 2" xfId="30731" xr:uid="{15BCF9B4-BBB1-4100-B1B1-1822A5061E6E}"/>
    <cellStyle name="Comma 4 4 2 6 3" xfId="21678" xr:uid="{B415493E-3236-4FD3-9563-71BA5693998F}"/>
    <cellStyle name="Comma 4 4 2 7" xfId="6582" xr:uid="{621DFB74-D9C2-49E0-A868-65B9AD29F93A}"/>
    <cellStyle name="Comma 4 4 2 7 2" xfId="15635" xr:uid="{89272C63-B13C-492B-8956-CA594255F416}"/>
    <cellStyle name="Comma 4 4 2 7 2 2" xfId="33745" xr:uid="{4BFAC260-04D2-4A01-A244-1769A5099191}"/>
    <cellStyle name="Comma 4 4 2 7 3" xfId="24692" xr:uid="{323AD934-F5D4-459D-84DC-7FABB46ED04A}"/>
    <cellStyle name="Comma 4 4 2 8" xfId="9602" xr:uid="{D3C65204-4949-4500-AC70-C5012A2CAD10}"/>
    <cellStyle name="Comma 4 4 2 8 2" xfId="27712" xr:uid="{4E541D55-5F88-4C34-85E3-B1D1CF7B3EFE}"/>
    <cellStyle name="Comma 4 4 2 9" xfId="18659" xr:uid="{2A85D635-F2E5-4579-B7FA-FFB27A4E0EEA}"/>
    <cellStyle name="Comma 4 4 3" xfId="931" xr:uid="{F8329981-B984-48F0-801C-B286C5A12DE6}"/>
    <cellStyle name="Comma 4 4 3 2" xfId="1935" xr:uid="{A3E36AD8-81C1-489E-A8FE-5F16D38B3632}"/>
    <cellStyle name="Comma 4 4 3 2 2" xfId="5014" xr:uid="{2AD68136-B76C-4D1B-9A50-FBA529DB3BE8}"/>
    <cellStyle name="Comma 4 4 3 2 2 2" xfId="14067" xr:uid="{7C92B75C-4005-462C-B0A8-83855EEFF5B7}"/>
    <cellStyle name="Comma 4 4 3 2 2 2 2" xfId="32177" xr:uid="{C6473079-BD11-47FC-8E69-490844E253C6}"/>
    <cellStyle name="Comma 4 4 3 2 2 3" xfId="23124" xr:uid="{B93FB0D2-BC6A-4152-93D6-0CFC9862C585}"/>
    <cellStyle name="Comma 4 4 3 2 3" xfId="8028" xr:uid="{8857B187-0E66-4A23-B880-C0DBE9F25EC9}"/>
    <cellStyle name="Comma 4 4 3 2 3 2" xfId="17081" xr:uid="{557BAC15-2AA6-4926-9C8A-90BD52BFD805}"/>
    <cellStyle name="Comma 4 4 3 2 3 2 2" xfId="35191" xr:uid="{2B84544C-1CED-4419-8204-0017C5E53A60}"/>
    <cellStyle name="Comma 4 4 3 2 3 3" xfId="26138" xr:uid="{6E89F3F1-2931-4A5F-82C8-63429C575964}"/>
    <cellStyle name="Comma 4 4 3 2 4" xfId="11049" xr:uid="{05CD51EA-8742-4C6E-BD02-D67C6E78D75B}"/>
    <cellStyle name="Comma 4 4 3 2 4 2" xfId="29159" xr:uid="{08413CD1-C6B4-49BD-BFEE-827003D59514}"/>
    <cellStyle name="Comma 4 4 3 2 5" xfId="20106" xr:uid="{D7C47327-5081-4566-B93A-CFA91E5BA8F7}"/>
    <cellStyle name="Comma 4 4 3 3" xfId="2939" xr:uid="{3BDF2C60-CA50-49F7-83C9-E00A4091CB6C}"/>
    <cellStyle name="Comma 4 4 3 3 2" xfId="6018" xr:uid="{7EA5D9EF-5BCC-4171-B0D2-DBC1CEA5F1A9}"/>
    <cellStyle name="Comma 4 4 3 3 2 2" xfId="15071" xr:uid="{D6E4D74C-D93A-4A9E-B822-3ECE1654820C}"/>
    <cellStyle name="Comma 4 4 3 3 2 2 2" xfId="33181" xr:uid="{53E454EB-1CF9-4036-9148-799360D3C70D}"/>
    <cellStyle name="Comma 4 4 3 3 2 3" xfId="24128" xr:uid="{179058FC-F3EB-480E-BE2B-41483937C0B2}"/>
    <cellStyle name="Comma 4 4 3 3 3" xfId="9032" xr:uid="{7DEFE718-2B7F-4FFC-95E9-EDEFACB35E8B}"/>
    <cellStyle name="Comma 4 4 3 3 3 2" xfId="18085" xr:uid="{3505E34E-0787-47F3-B3E9-567041683552}"/>
    <cellStyle name="Comma 4 4 3 3 3 2 2" xfId="36195" xr:uid="{41E46E04-DC27-49B3-BD17-BCE36DF27460}"/>
    <cellStyle name="Comma 4 4 3 3 3 3" xfId="27142" xr:uid="{2EB41FF8-CD7A-4730-AAE1-00E414B2E7A5}"/>
    <cellStyle name="Comma 4 4 3 3 4" xfId="12053" xr:uid="{BB200DB9-936D-481F-BCC9-D98DF8ABD41E}"/>
    <cellStyle name="Comma 4 4 3 3 4 2" xfId="30163" xr:uid="{40B8285F-08B7-48EC-B926-D660CC600591}"/>
    <cellStyle name="Comma 4 4 3 3 5" xfId="21110" xr:uid="{6F22AB99-1D21-4A95-AF48-60013DBC3AB7}"/>
    <cellStyle name="Comma 4 4 3 4" xfId="4010" xr:uid="{A716C3B5-0FED-482F-87CF-27A945623646}"/>
    <cellStyle name="Comma 4 4 3 4 2" xfId="13063" xr:uid="{D3707679-DEF3-4486-A15E-4B45FD5A5458}"/>
    <cellStyle name="Comma 4 4 3 4 2 2" xfId="31173" xr:uid="{966E0EEE-C0ED-4FDF-90BA-7A5B5426B980}"/>
    <cellStyle name="Comma 4 4 3 4 3" xfId="22120" xr:uid="{97F3F516-FFB1-46F0-BC52-1071D42FB9A1}"/>
    <cellStyle name="Comma 4 4 3 5" xfId="7024" xr:uid="{8A87EC58-E353-43F2-9A50-F39CE0218601}"/>
    <cellStyle name="Comma 4 4 3 5 2" xfId="16077" xr:uid="{B7F3BA1C-3456-484E-8B4F-1DB18B71A2F1}"/>
    <cellStyle name="Comma 4 4 3 5 2 2" xfId="34187" xr:uid="{2F1DB6F1-7D40-4140-A49E-89A3ED8C763A}"/>
    <cellStyle name="Comma 4 4 3 5 3" xfId="25134" xr:uid="{9A677BAF-1B10-4BB7-806D-1C396E4C2E99}"/>
    <cellStyle name="Comma 4 4 3 6" xfId="10045" xr:uid="{DE71456F-8664-4EB1-ACE1-2527371EB82B}"/>
    <cellStyle name="Comma 4 4 3 6 2" xfId="28155" xr:uid="{14641883-0F0F-44E3-8C2B-014866DEE80C}"/>
    <cellStyle name="Comma 4 4 3 7" xfId="19102" xr:uid="{3EB9473B-8B0C-44A4-A332-B706F39EB9FA}"/>
    <cellStyle name="Comma 4 4 4" xfId="932" xr:uid="{B8FDBDB7-5893-46F9-B391-3AEFFBEBB287}"/>
    <cellStyle name="Comma 4 4 4 2" xfId="1936" xr:uid="{3F5651DB-9597-4172-9981-3AB65F08FD31}"/>
    <cellStyle name="Comma 4 4 4 2 2" xfId="5015" xr:uid="{1F57DB1B-B128-45A1-B39D-F4AE1AA6E023}"/>
    <cellStyle name="Comma 4 4 4 2 2 2" xfId="14068" xr:uid="{F339E00F-F915-4B7C-A50E-699BBE51F0C8}"/>
    <cellStyle name="Comma 4 4 4 2 2 2 2" xfId="32178" xr:uid="{51501108-B4A3-4DA3-9903-AD9207166841}"/>
    <cellStyle name="Comma 4 4 4 2 2 3" xfId="23125" xr:uid="{E2972127-87B6-412D-9D27-21DD89F95A57}"/>
    <cellStyle name="Comma 4 4 4 2 3" xfId="8029" xr:uid="{2726ABD9-D1BB-484C-8409-151015E08C08}"/>
    <cellStyle name="Comma 4 4 4 2 3 2" xfId="17082" xr:uid="{C8F2B74F-88C6-4A2A-9C31-E3EB51EAE3EF}"/>
    <cellStyle name="Comma 4 4 4 2 3 2 2" xfId="35192" xr:uid="{87870146-993B-4897-B1F6-61E12A748E02}"/>
    <cellStyle name="Comma 4 4 4 2 3 3" xfId="26139" xr:uid="{119305DE-3931-4009-A798-1D92951355E4}"/>
    <cellStyle name="Comma 4 4 4 2 4" xfId="11050" xr:uid="{EE2F49FE-9D90-4DE3-A75D-023332B420DA}"/>
    <cellStyle name="Comma 4 4 4 2 4 2" xfId="29160" xr:uid="{55CB843A-DB5C-4AC1-98A6-B35F43A689C1}"/>
    <cellStyle name="Comma 4 4 4 2 5" xfId="20107" xr:uid="{EE859B22-A533-4D38-8AE0-DEC78A573684}"/>
    <cellStyle name="Comma 4 4 4 3" xfId="2940" xr:uid="{E368CC59-2A36-4EE7-8311-5D75D259A877}"/>
    <cellStyle name="Comma 4 4 4 3 2" xfId="6019" xr:uid="{DEEACE13-4FE5-4ACA-A143-9E67099F0EA5}"/>
    <cellStyle name="Comma 4 4 4 3 2 2" xfId="15072" xr:uid="{6A033862-CDD2-4794-97AC-DF66F8514EA9}"/>
    <cellStyle name="Comma 4 4 4 3 2 2 2" xfId="33182" xr:uid="{137DB6D2-5E98-4725-B3CB-C726F65A7A10}"/>
    <cellStyle name="Comma 4 4 4 3 2 3" xfId="24129" xr:uid="{322C1BFE-9F2A-4268-B9E3-0F101052DE5A}"/>
    <cellStyle name="Comma 4 4 4 3 3" xfId="9033" xr:uid="{9C6D216F-1577-4B57-9B81-4BD515042D3B}"/>
    <cellStyle name="Comma 4 4 4 3 3 2" xfId="18086" xr:uid="{5DE0E996-6551-4CDF-843C-D86BB51C3C11}"/>
    <cellStyle name="Comma 4 4 4 3 3 2 2" xfId="36196" xr:uid="{4A081D14-A453-42E9-9103-33C5B7D87C18}"/>
    <cellStyle name="Comma 4 4 4 3 3 3" xfId="27143" xr:uid="{3144A46F-40FF-4772-91D2-4E9A423B0FCE}"/>
    <cellStyle name="Comma 4 4 4 3 4" xfId="12054" xr:uid="{7A09673B-24CC-445F-9081-E3E406FA2642}"/>
    <cellStyle name="Comma 4 4 4 3 4 2" xfId="30164" xr:uid="{7DD021B5-7CF0-4E35-9346-062752AB9ADE}"/>
    <cellStyle name="Comma 4 4 4 3 5" xfId="21111" xr:uid="{555DB958-DF81-433E-8AF8-C4E088F02839}"/>
    <cellStyle name="Comma 4 4 4 4" xfId="4011" xr:uid="{33AD4260-38CE-4987-813F-C6CB0936C28C}"/>
    <cellStyle name="Comma 4 4 4 4 2" xfId="13064" xr:uid="{75DD9A50-E315-4234-BD10-167CC304DAA8}"/>
    <cellStyle name="Comma 4 4 4 4 2 2" xfId="31174" xr:uid="{31995AA3-6312-438E-A747-8FAE2FD9D671}"/>
    <cellStyle name="Comma 4 4 4 4 3" xfId="22121" xr:uid="{060D7984-13D8-4DC9-9328-21F955E03AFF}"/>
    <cellStyle name="Comma 4 4 4 5" xfId="7025" xr:uid="{10F3ACDA-0374-4DB6-AFF3-8FC7BEB7518B}"/>
    <cellStyle name="Comma 4 4 4 5 2" xfId="16078" xr:uid="{039F6BA4-12F1-4548-A8A2-68123CC9D20C}"/>
    <cellStyle name="Comma 4 4 4 5 2 2" xfId="34188" xr:uid="{12C5CEAE-4A1E-4323-98B4-78CF94F96A62}"/>
    <cellStyle name="Comma 4 4 4 5 3" xfId="25135" xr:uid="{405A689C-78C8-4A99-BBC0-E1AEF1965BE7}"/>
    <cellStyle name="Comma 4 4 4 6" xfId="10046" xr:uid="{BC367292-CE85-487D-A662-673AE84DE5C8}"/>
    <cellStyle name="Comma 4 4 4 6 2" xfId="28156" xr:uid="{2DB0D2D2-1484-43D7-A284-344D1D534BDB}"/>
    <cellStyle name="Comma 4 4 4 7" xfId="19103" xr:uid="{E7FA6A48-D765-4103-B4FD-75D703136BA6}"/>
    <cellStyle name="Comma 4 4 5" xfId="1323" xr:uid="{5799951C-7B89-4452-951A-ED2406E054D5}"/>
    <cellStyle name="Comma 4 4 5 2" xfId="4402" xr:uid="{9D7F5A6E-C5F5-41CC-8B68-F7A31E5804BA}"/>
    <cellStyle name="Comma 4 4 5 2 2" xfId="13455" xr:uid="{16D46FFE-3451-4773-B27A-6DCCA38AD162}"/>
    <cellStyle name="Comma 4 4 5 2 2 2" xfId="31565" xr:uid="{70E80CA8-283B-4F77-A07F-A1777B2B03EB}"/>
    <cellStyle name="Comma 4 4 5 2 3" xfId="22512" xr:uid="{E5A922BA-47BC-47F6-AC11-58505945C445}"/>
    <cellStyle name="Comma 4 4 5 3" xfId="7416" xr:uid="{82CC6567-8B66-49D2-83FE-B526470D3EE0}"/>
    <cellStyle name="Comma 4 4 5 3 2" xfId="16469" xr:uid="{D9B0BFD2-AB62-4748-9515-11A53F275398}"/>
    <cellStyle name="Comma 4 4 5 3 2 2" xfId="34579" xr:uid="{5C64FA1D-426F-4154-BA4D-6829D1B55E6B}"/>
    <cellStyle name="Comma 4 4 5 3 3" xfId="25526" xr:uid="{79A76305-52AF-4169-B8B2-5F5186B1F538}"/>
    <cellStyle name="Comma 4 4 5 4" xfId="10437" xr:uid="{CC05A21F-389D-4F79-93FB-76EB0A364EDF}"/>
    <cellStyle name="Comma 4 4 5 4 2" xfId="28547" xr:uid="{102918F8-BBA4-4628-8D60-466696CA7AE0}"/>
    <cellStyle name="Comma 4 4 5 5" xfId="19494" xr:uid="{2C363629-D290-4C96-BB1D-0B5C4C69FD7C}"/>
    <cellStyle name="Comma 4 4 6" xfId="2327" xr:uid="{F1A25F40-0519-45C3-B887-5E0E2B6B404A}"/>
    <cellStyle name="Comma 4 4 6 2" xfId="5406" xr:uid="{48297CF4-CB63-4DB2-BEBA-C773FF23495D}"/>
    <cellStyle name="Comma 4 4 6 2 2" xfId="14459" xr:uid="{E1A9FD24-168F-4C0A-8001-FE8CD3EDE500}"/>
    <cellStyle name="Comma 4 4 6 2 2 2" xfId="32569" xr:uid="{9F8E576E-B708-4941-8851-A77A6CD7698E}"/>
    <cellStyle name="Comma 4 4 6 2 3" xfId="23516" xr:uid="{2EB78258-5EAC-4CE3-84F8-FCBB6DA4DE77}"/>
    <cellStyle name="Comma 4 4 6 3" xfId="8420" xr:uid="{ED72E588-88A4-43A3-B63F-8303E4BAA199}"/>
    <cellStyle name="Comma 4 4 6 3 2" xfId="17473" xr:uid="{DCB5E2E8-44C4-4560-B380-AC082C2DE124}"/>
    <cellStyle name="Comma 4 4 6 3 2 2" xfId="35583" xr:uid="{0D63DDB1-8761-4C31-BE26-8E43A1FC8312}"/>
    <cellStyle name="Comma 4 4 6 3 3" xfId="26530" xr:uid="{780BB30F-9670-4FC3-B193-A18AA95B0056}"/>
    <cellStyle name="Comma 4 4 6 4" xfId="11441" xr:uid="{A39DA094-69D5-4B1B-8AB4-97EA89933AB4}"/>
    <cellStyle name="Comma 4 4 6 4 2" xfId="29551" xr:uid="{B8C44E74-246F-416C-B024-99C4F7B202E6}"/>
    <cellStyle name="Comma 4 4 6 5" xfId="20498" xr:uid="{2784D6B2-C6AE-4B54-A662-7590513EF670}"/>
    <cellStyle name="Comma 4 4 7" xfId="3396" xr:uid="{3C307545-3A9F-49D7-A8F0-D75661ABA0D3}"/>
    <cellStyle name="Comma 4 4 7 2" xfId="12449" xr:uid="{675D08F1-DBA5-4178-BCAE-0C52548722F6}"/>
    <cellStyle name="Comma 4 4 7 2 2" xfId="30559" xr:uid="{08161794-04F2-43E0-B52C-22CE75AA4A05}"/>
    <cellStyle name="Comma 4 4 7 3" xfId="21506" xr:uid="{C43BB5A0-500C-4C2D-86F7-010790FD874C}"/>
    <cellStyle name="Comma 4 4 8" xfId="6410" xr:uid="{570EE34D-C4C8-4E41-B95B-670E6E2D32B1}"/>
    <cellStyle name="Comma 4 4 8 2" xfId="15463" xr:uid="{2426D983-36B4-441F-A937-6FB76E5860CC}"/>
    <cellStyle name="Comma 4 4 8 2 2" xfId="33573" xr:uid="{3B682D08-0F0C-4480-BA2E-32F2E6984670}"/>
    <cellStyle name="Comma 4 4 8 3" xfId="24520" xr:uid="{6E4DBE90-A8F1-4B52-80CE-B7C0DF1C0808}"/>
    <cellStyle name="Comma 4 4 9" xfId="9430" xr:uid="{6E981FEA-EA86-43F1-9966-39743048338B}"/>
    <cellStyle name="Comma 4 4 9 2" xfId="27540" xr:uid="{C4D71578-C366-45A5-8962-3F746C881D1C}"/>
    <cellStyle name="Comma 4 5" xfId="328" xr:uid="{5CFE670A-3AE0-4812-9D10-36C5D7C41881}"/>
    <cellStyle name="Comma 4 5 10" xfId="18526" xr:uid="{935DA79A-D28E-4DFD-B61B-4C871AE90EA8}"/>
    <cellStyle name="Comma 4 5 2" xfId="526" xr:uid="{0011AF26-68BE-47C8-BF43-2FD05677113B}"/>
    <cellStyle name="Comma 4 5 2 2" xfId="933" xr:uid="{CBA1245F-80D6-446D-9C38-DA39D474F17C}"/>
    <cellStyle name="Comma 4 5 2 2 2" xfId="1937" xr:uid="{9652C3BA-CA1C-4FF5-9A6A-D2C53AE21B0F}"/>
    <cellStyle name="Comma 4 5 2 2 2 2" xfId="5016" xr:uid="{D60D79D9-927C-47E8-968F-C1C7DB256CCC}"/>
    <cellStyle name="Comma 4 5 2 2 2 2 2" xfId="14069" xr:uid="{A9159D5D-8617-41EB-8603-4810AF564FCD}"/>
    <cellStyle name="Comma 4 5 2 2 2 2 2 2" xfId="32179" xr:uid="{55B4DC4E-59A0-473A-82B9-CD3C2DA0600B}"/>
    <cellStyle name="Comma 4 5 2 2 2 2 3" xfId="23126" xr:uid="{51FBC175-55B9-4F71-86EF-00F91F74C321}"/>
    <cellStyle name="Comma 4 5 2 2 2 3" xfId="8030" xr:uid="{98F04626-A6BB-45DF-A080-472157A4A748}"/>
    <cellStyle name="Comma 4 5 2 2 2 3 2" xfId="17083" xr:uid="{05B5A573-1310-418D-9F14-FF154320D0CB}"/>
    <cellStyle name="Comma 4 5 2 2 2 3 2 2" xfId="35193" xr:uid="{33D90046-8C1A-43EB-AADC-8EEC6FDAE7D4}"/>
    <cellStyle name="Comma 4 5 2 2 2 3 3" xfId="26140" xr:uid="{4162504A-5411-4A36-9F4C-A59F60D01C8A}"/>
    <cellStyle name="Comma 4 5 2 2 2 4" xfId="11051" xr:uid="{E25F8854-BF12-4F05-BD37-63C61422D915}"/>
    <cellStyle name="Comma 4 5 2 2 2 4 2" xfId="29161" xr:uid="{923E5D9C-5F5F-46CE-BB72-E8FD414C5777}"/>
    <cellStyle name="Comma 4 5 2 2 2 5" xfId="20108" xr:uid="{CB7A4C6E-EBD8-404C-8053-9746E17DC8EE}"/>
    <cellStyle name="Comma 4 5 2 2 3" xfId="2941" xr:uid="{C85537A3-7385-42CA-8C83-8D8ED8A9B8E1}"/>
    <cellStyle name="Comma 4 5 2 2 3 2" xfId="6020" xr:uid="{0DDF1577-728A-4B60-B342-E9D4BD38E385}"/>
    <cellStyle name="Comma 4 5 2 2 3 2 2" xfId="15073" xr:uid="{F9B3ECD4-7C3F-456A-BAA9-1B0CFF8686D5}"/>
    <cellStyle name="Comma 4 5 2 2 3 2 2 2" xfId="33183" xr:uid="{C6C32D53-ED37-4BCC-AFEE-332165F48A94}"/>
    <cellStyle name="Comma 4 5 2 2 3 2 3" xfId="24130" xr:uid="{310CC4C5-C7C3-4909-AED6-1D3B4033A98D}"/>
    <cellStyle name="Comma 4 5 2 2 3 3" xfId="9034" xr:uid="{1FBCB1E0-4476-4F61-9D1D-1949C3A5A9FD}"/>
    <cellStyle name="Comma 4 5 2 2 3 3 2" xfId="18087" xr:uid="{61B234D0-87F2-4741-B9F7-965E7BE3826E}"/>
    <cellStyle name="Comma 4 5 2 2 3 3 2 2" xfId="36197" xr:uid="{A14DDCB6-3287-48E4-9E2E-B78C7DFD8F44}"/>
    <cellStyle name="Comma 4 5 2 2 3 3 3" xfId="27144" xr:uid="{C3C08F60-B6E9-48A3-90FE-C612123C3038}"/>
    <cellStyle name="Comma 4 5 2 2 3 4" xfId="12055" xr:uid="{9B062380-EFC2-4817-99BC-38480D8812EC}"/>
    <cellStyle name="Comma 4 5 2 2 3 4 2" xfId="30165" xr:uid="{50B5884C-0278-442D-865E-271A96A92B6B}"/>
    <cellStyle name="Comma 4 5 2 2 3 5" xfId="21112" xr:uid="{B073473A-4FF7-4DF9-8929-CA6DC4FB34A9}"/>
    <cellStyle name="Comma 4 5 2 2 4" xfId="4012" xr:uid="{0356902B-9ACC-4CBB-A9B6-D259D6B46430}"/>
    <cellStyle name="Comma 4 5 2 2 4 2" xfId="13065" xr:uid="{B3328CA9-A3D1-4451-A324-CE9824A0633A}"/>
    <cellStyle name="Comma 4 5 2 2 4 2 2" xfId="31175" xr:uid="{4B9D0572-BD3A-47C0-AA78-BC0A6BA4454F}"/>
    <cellStyle name="Comma 4 5 2 2 4 3" xfId="22122" xr:uid="{DE12F6C0-8D88-43FC-98E8-7476AE88FC7B}"/>
    <cellStyle name="Comma 4 5 2 2 5" xfId="7026" xr:uid="{5FD36CD9-6952-47B7-9A86-EF96A30AA4EC}"/>
    <cellStyle name="Comma 4 5 2 2 5 2" xfId="16079" xr:uid="{6FFD83F9-9498-426E-B9FF-4E8FCDAA7AC8}"/>
    <cellStyle name="Comma 4 5 2 2 5 2 2" xfId="34189" xr:uid="{0212D7A3-734B-4CE6-9CDB-F6E05373D32D}"/>
    <cellStyle name="Comma 4 5 2 2 5 3" xfId="25136" xr:uid="{2768D6B0-896F-45E7-83B3-B4013EFF36A0}"/>
    <cellStyle name="Comma 4 5 2 2 6" xfId="10047" xr:uid="{D710CAD4-3BBB-4325-9914-92020E2EEED7}"/>
    <cellStyle name="Comma 4 5 2 2 6 2" xfId="28157" xr:uid="{DF293231-EAED-4C62-A788-B8808869FAFD}"/>
    <cellStyle name="Comma 4 5 2 2 7" xfId="19104" xr:uid="{4BAF7B20-F1A4-4476-AEB0-C24C65B77694}"/>
    <cellStyle name="Comma 4 5 2 3" xfId="934" xr:uid="{094DF21D-6219-42C6-8451-1703BA479DD0}"/>
    <cellStyle name="Comma 4 5 2 3 2" xfId="1938" xr:uid="{85096E99-B90F-4674-BD03-04ACF016911B}"/>
    <cellStyle name="Comma 4 5 2 3 2 2" xfId="5017" xr:uid="{397998DE-750A-4DC9-BA82-18B77B4C8783}"/>
    <cellStyle name="Comma 4 5 2 3 2 2 2" xfId="14070" xr:uid="{270A59F2-4783-42C8-B9AA-FF93EC9F9DFC}"/>
    <cellStyle name="Comma 4 5 2 3 2 2 2 2" xfId="32180" xr:uid="{4DC1C8FB-9A1E-48B9-8F4C-3A856977324C}"/>
    <cellStyle name="Comma 4 5 2 3 2 2 3" xfId="23127" xr:uid="{57055A4E-0CB3-434E-8590-30AB83A69B21}"/>
    <cellStyle name="Comma 4 5 2 3 2 3" xfId="8031" xr:uid="{FC93DF9E-ABCB-4F47-BC48-63235E341CC9}"/>
    <cellStyle name="Comma 4 5 2 3 2 3 2" xfId="17084" xr:uid="{B3ADD49A-7D16-43F8-ADBB-D3DB3BD23AB2}"/>
    <cellStyle name="Comma 4 5 2 3 2 3 2 2" xfId="35194" xr:uid="{29A3B7AA-173F-4F10-B33E-CFEC7C553E2B}"/>
    <cellStyle name="Comma 4 5 2 3 2 3 3" xfId="26141" xr:uid="{7B042563-4F10-4247-ACD1-D1A15BE940B3}"/>
    <cellStyle name="Comma 4 5 2 3 2 4" xfId="11052" xr:uid="{401E3238-3EF6-4D4D-A4A3-EE7C1BB96C0B}"/>
    <cellStyle name="Comma 4 5 2 3 2 4 2" xfId="29162" xr:uid="{7658E279-8025-4AAF-967E-47309A4AFE95}"/>
    <cellStyle name="Comma 4 5 2 3 2 5" xfId="20109" xr:uid="{9176B395-2171-4A0C-B94F-8C72C1713D42}"/>
    <cellStyle name="Comma 4 5 2 3 3" xfId="2942" xr:uid="{24F5A8D9-70C8-4CA4-8475-FF405FF03439}"/>
    <cellStyle name="Comma 4 5 2 3 3 2" xfId="6021" xr:uid="{0088FB10-EDD5-4BDE-9508-197C086FB538}"/>
    <cellStyle name="Comma 4 5 2 3 3 2 2" xfId="15074" xr:uid="{2D1D0134-6290-419B-B1F0-2B57AFE521A0}"/>
    <cellStyle name="Comma 4 5 2 3 3 2 2 2" xfId="33184" xr:uid="{8DBE3CC9-D13B-4FBB-B1ED-B49EDE9C065F}"/>
    <cellStyle name="Comma 4 5 2 3 3 2 3" xfId="24131" xr:uid="{6BD7398C-AC41-4C74-9165-4E2EF0C1E89C}"/>
    <cellStyle name="Comma 4 5 2 3 3 3" xfId="9035" xr:uid="{11962BC5-3D3D-459C-A7C7-5E4D80F3C036}"/>
    <cellStyle name="Comma 4 5 2 3 3 3 2" xfId="18088" xr:uid="{FFB2A18B-AFA9-47D5-A5B3-F1D085509B50}"/>
    <cellStyle name="Comma 4 5 2 3 3 3 2 2" xfId="36198" xr:uid="{B52FBAE0-6AF1-4202-89E7-ADAED57C3EF9}"/>
    <cellStyle name="Comma 4 5 2 3 3 3 3" xfId="27145" xr:uid="{EE3CB53F-86AF-46C9-BC75-D07116C806B7}"/>
    <cellStyle name="Comma 4 5 2 3 3 4" xfId="12056" xr:uid="{4B61AA96-EE4A-4676-A771-E302CC973BB8}"/>
    <cellStyle name="Comma 4 5 2 3 3 4 2" xfId="30166" xr:uid="{C3268B3F-3D37-4D5E-976C-CB7D494CDB00}"/>
    <cellStyle name="Comma 4 5 2 3 3 5" xfId="21113" xr:uid="{2C2CE0AC-25D5-4B38-BD06-59A203454423}"/>
    <cellStyle name="Comma 4 5 2 3 4" xfId="4013" xr:uid="{81C9504A-D8D8-4AEA-8996-62CBEC54117C}"/>
    <cellStyle name="Comma 4 5 2 3 4 2" xfId="13066" xr:uid="{5161BCDB-3427-45A3-AA53-21B69EF07F60}"/>
    <cellStyle name="Comma 4 5 2 3 4 2 2" xfId="31176" xr:uid="{EF04DEDD-A03F-4936-967F-384823E5E957}"/>
    <cellStyle name="Comma 4 5 2 3 4 3" xfId="22123" xr:uid="{FE2B992E-D7BB-46DB-B5B9-D78EF5D281C6}"/>
    <cellStyle name="Comma 4 5 2 3 5" xfId="7027" xr:uid="{CC792263-80B7-43F2-BDF9-6E7574A9DCE0}"/>
    <cellStyle name="Comma 4 5 2 3 5 2" xfId="16080" xr:uid="{6078FA64-2256-4205-8241-81606476E236}"/>
    <cellStyle name="Comma 4 5 2 3 5 2 2" xfId="34190" xr:uid="{BB67BD07-A09A-440C-BD81-631C957890DB}"/>
    <cellStyle name="Comma 4 5 2 3 5 3" xfId="25137" xr:uid="{0EDF57C7-5FFF-4F6C-AA6E-A84CFA4EE8D4}"/>
    <cellStyle name="Comma 4 5 2 3 6" xfId="10048" xr:uid="{7B2A5DCB-B7E6-4CCD-B858-425785C0D833}"/>
    <cellStyle name="Comma 4 5 2 3 6 2" xfId="28158" xr:uid="{7D83F1EB-7BC2-48D3-B64E-3FF727E28BF5}"/>
    <cellStyle name="Comma 4 5 2 3 7" xfId="19105" xr:uid="{0BED7705-2429-4018-9FA4-676AC55A309A}"/>
    <cellStyle name="Comma 4 5 2 4" xfId="1533" xr:uid="{534262F1-7529-4C7F-9E36-5841208F08E8}"/>
    <cellStyle name="Comma 4 5 2 4 2" xfId="4612" xr:uid="{7DD8F4B2-8122-4916-9BA8-8E35992499A6}"/>
    <cellStyle name="Comma 4 5 2 4 2 2" xfId="13665" xr:uid="{96E256B2-0282-4FDC-AE05-5C7F004BDC8A}"/>
    <cellStyle name="Comma 4 5 2 4 2 2 2" xfId="31775" xr:uid="{1E6CE6C0-D0E9-4301-A879-BBD12209895A}"/>
    <cellStyle name="Comma 4 5 2 4 2 3" xfId="22722" xr:uid="{861C6648-7B09-4974-9B32-E88326833E31}"/>
    <cellStyle name="Comma 4 5 2 4 3" xfId="7626" xr:uid="{1B3B137E-4CA6-41CB-8610-F7991013F8E8}"/>
    <cellStyle name="Comma 4 5 2 4 3 2" xfId="16679" xr:uid="{4F6458C7-1B0A-4457-97F4-A815797379C5}"/>
    <cellStyle name="Comma 4 5 2 4 3 2 2" xfId="34789" xr:uid="{CB8B74AB-DA83-4274-975C-CC4EE5F3CDF3}"/>
    <cellStyle name="Comma 4 5 2 4 3 3" xfId="25736" xr:uid="{978830DC-64FB-4C90-896E-ADAEE63791D8}"/>
    <cellStyle name="Comma 4 5 2 4 4" xfId="10647" xr:uid="{CC54073E-559D-406E-8BA3-5F80AC3704AE}"/>
    <cellStyle name="Comma 4 5 2 4 4 2" xfId="28757" xr:uid="{BF0CE7A2-290F-405C-82EC-CF5D717AFEAA}"/>
    <cellStyle name="Comma 4 5 2 4 5" xfId="19704" xr:uid="{F566CAD6-1976-4D31-9454-CAB480127B4C}"/>
    <cellStyle name="Comma 4 5 2 5" xfId="2537" xr:uid="{8108344B-315D-4A23-A62D-4874B0908C75}"/>
    <cellStyle name="Comma 4 5 2 5 2" xfId="5616" xr:uid="{D28351A0-76FD-4F96-80EE-2C4D99558385}"/>
    <cellStyle name="Comma 4 5 2 5 2 2" xfId="14669" xr:uid="{FD859ECF-E406-4B56-A10D-F7DCA8BCAA75}"/>
    <cellStyle name="Comma 4 5 2 5 2 2 2" xfId="32779" xr:uid="{2736C1A1-FDCC-41D1-9907-D4CE1FF4CD93}"/>
    <cellStyle name="Comma 4 5 2 5 2 3" xfId="23726" xr:uid="{33CF4CC7-7D73-4E16-91AE-6D5E65C61023}"/>
    <cellStyle name="Comma 4 5 2 5 3" xfId="8630" xr:uid="{9BCC81DC-D22E-49C3-B388-BF106E40FA88}"/>
    <cellStyle name="Comma 4 5 2 5 3 2" xfId="17683" xr:uid="{79443369-83A3-47C2-8248-607924E71865}"/>
    <cellStyle name="Comma 4 5 2 5 3 2 2" xfId="35793" xr:uid="{D7B18E84-C76F-468A-A3E8-E0727A5D73C9}"/>
    <cellStyle name="Comma 4 5 2 5 3 3" xfId="26740" xr:uid="{972E313C-F76D-4C90-9A5E-60D1F5BCB94D}"/>
    <cellStyle name="Comma 4 5 2 5 4" xfId="11651" xr:uid="{82C9E403-9341-4AEA-89B1-798A1BEB7F9C}"/>
    <cellStyle name="Comma 4 5 2 5 4 2" xfId="29761" xr:uid="{8A0331ED-CFE9-4484-9D0A-8757800EC46B}"/>
    <cellStyle name="Comma 4 5 2 5 5" xfId="20708" xr:uid="{1303701E-F6EC-4D93-9C4A-BA2B1CCCF13E}"/>
    <cellStyle name="Comma 4 5 2 6" xfId="3607" xr:uid="{EA49DCC9-8870-421A-A783-9DB3F079F7BD}"/>
    <cellStyle name="Comma 4 5 2 6 2" xfId="12660" xr:uid="{0D838DA1-5577-4171-9F81-8F892A14EB8C}"/>
    <cellStyle name="Comma 4 5 2 6 2 2" xfId="30770" xr:uid="{119DBD8E-979A-4AB7-A3AA-2E561C7C9AF6}"/>
    <cellStyle name="Comma 4 5 2 6 3" xfId="21717" xr:uid="{D2EF3AD1-3D17-4751-B278-9A84DEF20344}"/>
    <cellStyle name="Comma 4 5 2 7" xfId="6621" xr:uid="{2EF02857-2263-44DB-975A-F38510FE2D15}"/>
    <cellStyle name="Comma 4 5 2 7 2" xfId="15674" xr:uid="{C3651FD3-A1BD-418E-BBB8-6F68A8108EA3}"/>
    <cellStyle name="Comma 4 5 2 7 2 2" xfId="33784" xr:uid="{3AFF364C-20DE-4797-A607-136A03CD68B5}"/>
    <cellStyle name="Comma 4 5 2 7 3" xfId="24731" xr:uid="{8F5412E4-5873-48C1-9421-BE0519AE3FF2}"/>
    <cellStyle name="Comma 4 5 2 8" xfId="9641" xr:uid="{65CEEB5C-58AB-4BB0-8E33-E6F6FF36F02D}"/>
    <cellStyle name="Comma 4 5 2 8 2" xfId="27751" xr:uid="{0D133903-322F-4842-A13C-263069CE2BCD}"/>
    <cellStyle name="Comma 4 5 2 9" xfId="18698" xr:uid="{10FC611A-CABE-4CD6-B876-8EE7AB1C3AEA}"/>
    <cellStyle name="Comma 4 5 3" xfId="935" xr:uid="{B4DE1DD5-3EDB-4B40-BF11-40EFDBEA52B0}"/>
    <cellStyle name="Comma 4 5 3 2" xfId="1939" xr:uid="{FA86D080-A4E2-4E1E-8AE6-6F6D86B1F128}"/>
    <cellStyle name="Comma 4 5 3 2 2" xfId="5018" xr:uid="{FBD6EA66-D502-4EAC-90A5-63A9B052DF38}"/>
    <cellStyle name="Comma 4 5 3 2 2 2" xfId="14071" xr:uid="{C723CE1B-9BED-4B97-B369-A2F2E5D4824E}"/>
    <cellStyle name="Comma 4 5 3 2 2 2 2" xfId="32181" xr:uid="{D6D6CB60-A46B-4C98-9D1C-1D7E15E2BC8E}"/>
    <cellStyle name="Comma 4 5 3 2 2 3" xfId="23128" xr:uid="{9B1EF4FB-2DED-48B5-9AA2-7FF1343A0323}"/>
    <cellStyle name="Comma 4 5 3 2 3" xfId="8032" xr:uid="{41701827-6253-4FC2-A1E9-55ECE40D9D94}"/>
    <cellStyle name="Comma 4 5 3 2 3 2" xfId="17085" xr:uid="{B86E88DA-9AFE-4B33-8288-4B18FE074463}"/>
    <cellStyle name="Comma 4 5 3 2 3 2 2" xfId="35195" xr:uid="{F516036E-BB3F-49B0-A15E-484DBA808F57}"/>
    <cellStyle name="Comma 4 5 3 2 3 3" xfId="26142" xr:uid="{A27DEABE-4D18-4BA4-AC63-DBB1634392BC}"/>
    <cellStyle name="Comma 4 5 3 2 4" xfId="11053" xr:uid="{96A35291-8658-47E6-B3D7-28BDC3043A8C}"/>
    <cellStyle name="Comma 4 5 3 2 4 2" xfId="29163" xr:uid="{77EBFAA5-6F89-443E-845D-59320E23FA3B}"/>
    <cellStyle name="Comma 4 5 3 2 5" xfId="20110" xr:uid="{4A30168B-06E4-4F86-BE22-0CADCE7EB580}"/>
    <cellStyle name="Comma 4 5 3 3" xfId="2943" xr:uid="{AD63B2A6-319A-4AA6-AC69-FF7D3D755AE1}"/>
    <cellStyle name="Comma 4 5 3 3 2" xfId="6022" xr:uid="{59259998-64D4-458B-B690-B6D803866A54}"/>
    <cellStyle name="Comma 4 5 3 3 2 2" xfId="15075" xr:uid="{11F11350-BA96-4AE2-9FB2-41A356673221}"/>
    <cellStyle name="Comma 4 5 3 3 2 2 2" xfId="33185" xr:uid="{C0A8F3C6-C3A1-4216-B3B8-C5065CEAFAE7}"/>
    <cellStyle name="Comma 4 5 3 3 2 3" xfId="24132" xr:uid="{B76102B8-5545-4192-953B-D42430F8646E}"/>
    <cellStyle name="Comma 4 5 3 3 3" xfId="9036" xr:uid="{423CB926-E065-4054-A00E-EC611A93175B}"/>
    <cellStyle name="Comma 4 5 3 3 3 2" xfId="18089" xr:uid="{9608B392-0E70-4FC6-831A-C06173DD1CF5}"/>
    <cellStyle name="Comma 4 5 3 3 3 2 2" xfId="36199" xr:uid="{950CDD9C-B67D-4840-BB97-6D49763E88B9}"/>
    <cellStyle name="Comma 4 5 3 3 3 3" xfId="27146" xr:uid="{BA79F4C6-C068-498C-A1C8-6FF0E51739E8}"/>
    <cellStyle name="Comma 4 5 3 3 4" xfId="12057" xr:uid="{59ED15FB-84AD-4E91-9EF4-F05BB8FD330A}"/>
    <cellStyle name="Comma 4 5 3 3 4 2" xfId="30167" xr:uid="{8695C4FE-6768-444E-A296-2ED82B827042}"/>
    <cellStyle name="Comma 4 5 3 3 5" xfId="21114" xr:uid="{523218F6-5095-405C-9A5A-4C32F07B4054}"/>
    <cellStyle name="Comma 4 5 3 4" xfId="4014" xr:uid="{6E70DE3F-88CF-4C4F-B216-8931DB347DA5}"/>
    <cellStyle name="Comma 4 5 3 4 2" xfId="13067" xr:uid="{E81F761F-84D8-4965-99BB-727012A3E3B8}"/>
    <cellStyle name="Comma 4 5 3 4 2 2" xfId="31177" xr:uid="{36E89AD8-F004-4D85-82B1-8B7B4C62645C}"/>
    <cellStyle name="Comma 4 5 3 4 3" xfId="22124" xr:uid="{9FAF2453-E0F0-46DA-9642-A2EDE1B304A9}"/>
    <cellStyle name="Comma 4 5 3 5" xfId="7028" xr:uid="{B76DA9A7-F81C-480D-B832-FE9C8B263F66}"/>
    <cellStyle name="Comma 4 5 3 5 2" xfId="16081" xr:uid="{096FBC7F-6785-46A2-84B9-42C2E616A939}"/>
    <cellStyle name="Comma 4 5 3 5 2 2" xfId="34191" xr:uid="{753BA254-0C5B-4991-A905-98B00016AF1F}"/>
    <cellStyle name="Comma 4 5 3 5 3" xfId="25138" xr:uid="{61E433FF-B2A3-4286-A61E-5DA287D5101F}"/>
    <cellStyle name="Comma 4 5 3 6" xfId="10049" xr:uid="{C01B2040-F45F-4349-8661-7E16474B5E5B}"/>
    <cellStyle name="Comma 4 5 3 6 2" xfId="28159" xr:uid="{0CB63086-AF74-41F3-8113-C1AC0ECD31D9}"/>
    <cellStyle name="Comma 4 5 3 7" xfId="19106" xr:uid="{C55E47D3-A15F-4D98-8683-55F741303619}"/>
    <cellStyle name="Comma 4 5 4" xfId="936" xr:uid="{E5EA09FD-D9D9-454F-A67E-C3D0B25ADC81}"/>
    <cellStyle name="Comma 4 5 4 2" xfId="1940" xr:uid="{D4E68115-8699-4D7E-8E2E-970C8C186980}"/>
    <cellStyle name="Comma 4 5 4 2 2" xfId="5019" xr:uid="{5091AB5F-1795-4C27-AA86-D5434A30237F}"/>
    <cellStyle name="Comma 4 5 4 2 2 2" xfId="14072" xr:uid="{723B1389-7998-40CD-8888-E5D67625543F}"/>
    <cellStyle name="Comma 4 5 4 2 2 2 2" xfId="32182" xr:uid="{6BB37D80-503C-4BF3-914D-0AF92BC233D1}"/>
    <cellStyle name="Comma 4 5 4 2 2 3" xfId="23129" xr:uid="{A38C891B-8385-40C3-80F8-059CA7726DF2}"/>
    <cellStyle name="Comma 4 5 4 2 3" xfId="8033" xr:uid="{CC08CC5F-ABB4-4EBD-99EA-768C65699241}"/>
    <cellStyle name="Comma 4 5 4 2 3 2" xfId="17086" xr:uid="{ED198636-F241-4764-BD1C-7B1681733E7C}"/>
    <cellStyle name="Comma 4 5 4 2 3 2 2" xfId="35196" xr:uid="{2109953E-84F9-4D37-BA58-923B40D02E25}"/>
    <cellStyle name="Comma 4 5 4 2 3 3" xfId="26143" xr:uid="{AAF47089-5149-4D8B-881C-D4B91B7A3C57}"/>
    <cellStyle name="Comma 4 5 4 2 4" xfId="11054" xr:uid="{6A2A87F7-3727-4E85-8617-328ED861E5B9}"/>
    <cellStyle name="Comma 4 5 4 2 4 2" xfId="29164" xr:uid="{B4119FD6-19C4-4B06-8C67-C553209A3B4C}"/>
    <cellStyle name="Comma 4 5 4 2 5" xfId="20111" xr:uid="{E09AF0D4-9DAB-4CF8-AF5E-6C0594B185F5}"/>
    <cellStyle name="Comma 4 5 4 3" xfId="2944" xr:uid="{40AF8C04-C535-4D31-9A6F-D8064D984A7A}"/>
    <cellStyle name="Comma 4 5 4 3 2" xfId="6023" xr:uid="{7C375EDB-F6D1-4DC9-9CC9-BE13B69F8581}"/>
    <cellStyle name="Comma 4 5 4 3 2 2" xfId="15076" xr:uid="{C4119ECD-BEE5-40BC-A016-8F58F7C76424}"/>
    <cellStyle name="Comma 4 5 4 3 2 2 2" xfId="33186" xr:uid="{D2D43E2C-EF5C-45AA-ADBE-B248B12ACDE2}"/>
    <cellStyle name="Comma 4 5 4 3 2 3" xfId="24133" xr:uid="{D2A9A449-1329-4A8A-B3B8-9DA20BFCB3D4}"/>
    <cellStyle name="Comma 4 5 4 3 3" xfId="9037" xr:uid="{D7D89C2F-E064-468F-80B0-F8F63B80AD72}"/>
    <cellStyle name="Comma 4 5 4 3 3 2" xfId="18090" xr:uid="{7ADBEACE-1E23-4B82-90E1-792340137567}"/>
    <cellStyle name="Comma 4 5 4 3 3 2 2" xfId="36200" xr:uid="{8F841C46-A5F0-4020-B26B-12FE64327FED}"/>
    <cellStyle name="Comma 4 5 4 3 3 3" xfId="27147" xr:uid="{9EED463D-0F42-4C50-8C95-10D9BCFB7FC1}"/>
    <cellStyle name="Comma 4 5 4 3 4" xfId="12058" xr:uid="{05186F26-9161-4E06-8FEB-AFF49297F848}"/>
    <cellStyle name="Comma 4 5 4 3 4 2" xfId="30168" xr:uid="{35297A8F-2F49-42E6-987B-3D237B0E939E}"/>
    <cellStyle name="Comma 4 5 4 3 5" xfId="21115" xr:uid="{6EE9313C-36FC-4B7B-933B-96D2A66D1D85}"/>
    <cellStyle name="Comma 4 5 4 4" xfId="4015" xr:uid="{5EFF71D2-642A-4AF8-8B2D-B3E4D2B1B63B}"/>
    <cellStyle name="Comma 4 5 4 4 2" xfId="13068" xr:uid="{7DC7BBCA-9529-4BF2-98ED-CC298061152F}"/>
    <cellStyle name="Comma 4 5 4 4 2 2" xfId="31178" xr:uid="{D8C5FCC3-1544-4969-B754-E5F546BE3510}"/>
    <cellStyle name="Comma 4 5 4 4 3" xfId="22125" xr:uid="{D6AAAFB2-5559-44BD-9DDD-04AD7411B3F6}"/>
    <cellStyle name="Comma 4 5 4 5" xfId="7029" xr:uid="{934182FE-3679-4258-861A-FDB3D15803F1}"/>
    <cellStyle name="Comma 4 5 4 5 2" xfId="16082" xr:uid="{EBB619DE-CEF8-4FE6-A371-DD642DEAAE35}"/>
    <cellStyle name="Comma 4 5 4 5 2 2" xfId="34192" xr:uid="{7EE29B5E-98DE-46E2-8CB9-8057A6E8E28A}"/>
    <cellStyle name="Comma 4 5 4 5 3" xfId="25139" xr:uid="{E70E310D-FAFE-415E-9215-64F7C2493BB8}"/>
    <cellStyle name="Comma 4 5 4 6" xfId="10050" xr:uid="{B5076F6A-4CF1-4DD4-AE67-8A99BF5D9208}"/>
    <cellStyle name="Comma 4 5 4 6 2" xfId="28160" xr:uid="{BB12724D-5222-4AEA-B371-E61848CBDCC7}"/>
    <cellStyle name="Comma 4 5 4 7" xfId="19107" xr:uid="{EB8AEF4D-5115-4456-899F-54D08F9C228C}"/>
    <cellStyle name="Comma 4 5 5" xfId="1362" xr:uid="{E96B27AA-625E-471A-A87C-86EBA5BE6A88}"/>
    <cellStyle name="Comma 4 5 5 2" xfId="4441" xr:uid="{539A71AB-E7B1-4AC8-8B2E-5840FB8EE5D7}"/>
    <cellStyle name="Comma 4 5 5 2 2" xfId="13494" xr:uid="{199573F5-5D82-4A2E-B808-C07F97BC2995}"/>
    <cellStyle name="Comma 4 5 5 2 2 2" xfId="31604" xr:uid="{60905126-22C8-425E-84FD-588BB9687B17}"/>
    <cellStyle name="Comma 4 5 5 2 3" xfId="22551" xr:uid="{D253F971-43C2-48AA-AABB-37F20F9F398A}"/>
    <cellStyle name="Comma 4 5 5 3" xfId="7455" xr:uid="{1ACC3DB9-0B34-4D5A-BC9B-6FD831C967E4}"/>
    <cellStyle name="Comma 4 5 5 3 2" xfId="16508" xr:uid="{A4099F0E-68EA-4C29-8D95-A50A1ECEDEC3}"/>
    <cellStyle name="Comma 4 5 5 3 2 2" xfId="34618" xr:uid="{CFD76847-55CF-445C-89B0-7CA47F5FF2F3}"/>
    <cellStyle name="Comma 4 5 5 3 3" xfId="25565" xr:uid="{F4B6D798-699E-4DF6-9AA9-1C15E1D3977E}"/>
    <cellStyle name="Comma 4 5 5 4" xfId="10476" xr:uid="{79BA32A7-ABF3-46EA-A634-729058756AA3}"/>
    <cellStyle name="Comma 4 5 5 4 2" xfId="28586" xr:uid="{EB72BCB7-89B7-43C4-BF90-C5F66A9E209B}"/>
    <cellStyle name="Comma 4 5 5 5" xfId="19533" xr:uid="{41547787-7663-4724-971E-289DFD6141F8}"/>
    <cellStyle name="Comma 4 5 6" xfId="2366" xr:uid="{C49B4FA2-A5A6-45C0-AEDE-CE8C08324545}"/>
    <cellStyle name="Comma 4 5 6 2" xfId="5445" xr:uid="{C826DBAA-E8C2-4C7C-A643-7971BC364030}"/>
    <cellStyle name="Comma 4 5 6 2 2" xfId="14498" xr:uid="{5751F9CB-6D4F-4C3B-9E4E-EC56FC2C9A3F}"/>
    <cellStyle name="Comma 4 5 6 2 2 2" xfId="32608" xr:uid="{F5087EF7-7432-4B3A-956C-5A783B8C4D97}"/>
    <cellStyle name="Comma 4 5 6 2 3" xfId="23555" xr:uid="{FFBBBC95-227D-4FB4-BB72-603F1BA36CE7}"/>
    <cellStyle name="Comma 4 5 6 3" xfId="8459" xr:uid="{1118CAB5-5598-48D5-B2C0-542A7D27232A}"/>
    <cellStyle name="Comma 4 5 6 3 2" xfId="17512" xr:uid="{06BDEFE6-93DB-43DE-980A-C351520AA643}"/>
    <cellStyle name="Comma 4 5 6 3 2 2" xfId="35622" xr:uid="{51D349CE-8109-4C40-AC08-94F956CC7D98}"/>
    <cellStyle name="Comma 4 5 6 3 3" xfId="26569" xr:uid="{9DC31EF7-7043-42DA-B657-0DADD107AE5D}"/>
    <cellStyle name="Comma 4 5 6 4" xfId="11480" xr:uid="{435F7752-985D-4A28-8F0F-06AA548E778C}"/>
    <cellStyle name="Comma 4 5 6 4 2" xfId="29590" xr:uid="{357826E0-8A32-422C-BF30-3E83715FF3AC}"/>
    <cellStyle name="Comma 4 5 6 5" xfId="20537" xr:uid="{D2A25399-C539-4502-9585-A5712129AC8D}"/>
    <cellStyle name="Comma 4 5 7" xfId="3435" xr:uid="{3152B71D-D02B-4873-A495-E274CC2DD8BA}"/>
    <cellStyle name="Comma 4 5 7 2" xfId="12488" xr:uid="{EB92ADAD-6935-4ABE-BE8B-2945CA95CC1A}"/>
    <cellStyle name="Comma 4 5 7 2 2" xfId="30598" xr:uid="{BD74D844-367E-4209-B420-76F4D0E7F056}"/>
    <cellStyle name="Comma 4 5 7 3" xfId="21545" xr:uid="{3A65B067-4655-43D2-801E-DC416215FB1A}"/>
    <cellStyle name="Comma 4 5 8" xfId="6449" xr:uid="{0159D828-2B05-460B-AAB3-5C8AEC009F0F}"/>
    <cellStyle name="Comma 4 5 8 2" xfId="15502" xr:uid="{79D1F104-24D4-418A-9616-B6FEAD3A7CDE}"/>
    <cellStyle name="Comma 4 5 8 2 2" xfId="33612" xr:uid="{BFF4503C-FF38-4500-AD60-074CD16D0A87}"/>
    <cellStyle name="Comma 4 5 8 3" xfId="24559" xr:uid="{BC35DCAE-706D-4FC7-AF8F-8152CDD239A9}"/>
    <cellStyle name="Comma 4 5 9" xfId="9469" xr:uid="{4BB3C658-D732-48ED-8493-ED44990D8B68}"/>
    <cellStyle name="Comma 4 5 9 2" xfId="27579" xr:uid="{33C4C82B-20C8-49D2-954D-C788477DC633}"/>
    <cellStyle name="Comma 4 6" xfId="441" xr:uid="{C5EAAD21-CDED-4D3E-A71B-02AB1CFE7408}"/>
    <cellStyle name="Comma 4 6 2" xfId="937" xr:uid="{F6055784-A640-4AC1-8AE4-43212D1F0422}"/>
    <cellStyle name="Comma 4 6 2 2" xfId="1941" xr:uid="{6CF1D12A-E646-4082-BD07-74032D55331A}"/>
    <cellStyle name="Comma 4 6 2 2 2" xfId="5020" xr:uid="{6FDF1C16-17EC-49D6-9561-D65DB7353A59}"/>
    <cellStyle name="Comma 4 6 2 2 2 2" xfId="14073" xr:uid="{8CA06FD5-951F-4D33-9628-30A7E1F3A904}"/>
    <cellStyle name="Comma 4 6 2 2 2 2 2" xfId="32183" xr:uid="{E43C27E5-3EC6-408B-81ED-86FFFB94F97C}"/>
    <cellStyle name="Comma 4 6 2 2 2 3" xfId="23130" xr:uid="{53666E8B-7AEA-4941-BD7E-D1820EC05A96}"/>
    <cellStyle name="Comma 4 6 2 2 3" xfId="8034" xr:uid="{657EF6D4-E85B-458F-9001-4BC15436C569}"/>
    <cellStyle name="Comma 4 6 2 2 3 2" xfId="17087" xr:uid="{47D9AD25-2A84-491B-9D2F-C82DD3157271}"/>
    <cellStyle name="Comma 4 6 2 2 3 2 2" xfId="35197" xr:uid="{9943B2A7-0794-4FCE-88A9-F100DAC524A6}"/>
    <cellStyle name="Comma 4 6 2 2 3 3" xfId="26144" xr:uid="{C614A042-58E2-4F3F-8E7C-C2CA56319515}"/>
    <cellStyle name="Comma 4 6 2 2 4" xfId="11055" xr:uid="{CDC5B2A0-6AB3-4F10-8A54-00563B3BC45C}"/>
    <cellStyle name="Comma 4 6 2 2 4 2" xfId="29165" xr:uid="{E06A894F-98C5-48D2-8426-CE83B40B6889}"/>
    <cellStyle name="Comma 4 6 2 2 5" xfId="20112" xr:uid="{A265E961-D0AD-49B2-A484-99EAB05EBE4A}"/>
    <cellStyle name="Comma 4 6 2 3" xfId="2945" xr:uid="{37EAC61E-F8D8-4853-BE69-13C16601B6E8}"/>
    <cellStyle name="Comma 4 6 2 3 2" xfId="6024" xr:uid="{306923DF-73C5-47E5-8F9B-A6EDACD3E962}"/>
    <cellStyle name="Comma 4 6 2 3 2 2" xfId="15077" xr:uid="{337C094A-02BC-4D7E-9F4D-EB997B5FF072}"/>
    <cellStyle name="Comma 4 6 2 3 2 2 2" xfId="33187" xr:uid="{C655490C-232D-44CE-BA68-BCD9E91F852C}"/>
    <cellStyle name="Comma 4 6 2 3 2 3" xfId="24134" xr:uid="{E595D156-4D7B-489A-9392-C9A971DE0C6B}"/>
    <cellStyle name="Comma 4 6 2 3 3" xfId="9038" xr:uid="{49B20E88-4EBD-4BB9-A422-F2F8BDA686B9}"/>
    <cellStyle name="Comma 4 6 2 3 3 2" xfId="18091" xr:uid="{80BF4EE4-4956-4F3F-B9BF-307586953064}"/>
    <cellStyle name="Comma 4 6 2 3 3 2 2" xfId="36201" xr:uid="{28FF0419-6337-475F-905E-56FAFDE3295C}"/>
    <cellStyle name="Comma 4 6 2 3 3 3" xfId="27148" xr:uid="{EC80631C-F003-4362-9D40-47883103E16A}"/>
    <cellStyle name="Comma 4 6 2 3 4" xfId="12059" xr:uid="{19BCF387-E5FF-4FDA-9E43-8459C55F6C8B}"/>
    <cellStyle name="Comma 4 6 2 3 4 2" xfId="30169" xr:uid="{356D5409-0760-4445-8146-57EFD10EBFC7}"/>
    <cellStyle name="Comma 4 6 2 3 5" xfId="21116" xr:uid="{6B5D79DB-938C-4D3D-A42D-26E899EC3F23}"/>
    <cellStyle name="Comma 4 6 2 4" xfId="4016" xr:uid="{89454544-EB02-470D-89EA-6C4E4910C32A}"/>
    <cellStyle name="Comma 4 6 2 4 2" xfId="13069" xr:uid="{F06281EF-B062-4F8B-A91B-C2FDE3930D5E}"/>
    <cellStyle name="Comma 4 6 2 4 2 2" xfId="31179" xr:uid="{1FED5419-012C-410F-9E36-EE49156DF23A}"/>
    <cellStyle name="Comma 4 6 2 4 3" xfId="22126" xr:uid="{689956B8-AC80-4D42-873E-28D97D104361}"/>
    <cellStyle name="Comma 4 6 2 5" xfId="7030" xr:uid="{CC4476EA-03B3-45B0-9D7B-E9D82B973D07}"/>
    <cellStyle name="Comma 4 6 2 5 2" xfId="16083" xr:uid="{D163D1F3-674A-4065-B249-00F573219700}"/>
    <cellStyle name="Comma 4 6 2 5 2 2" xfId="34193" xr:uid="{64439B50-21C9-4868-AFDF-16EBDB7D0188}"/>
    <cellStyle name="Comma 4 6 2 5 3" xfId="25140" xr:uid="{0DF6C857-11AB-4086-8783-5958A2C67EAB}"/>
    <cellStyle name="Comma 4 6 2 6" xfId="10051" xr:uid="{A1712D75-6E37-4791-89B8-76661A31A2D3}"/>
    <cellStyle name="Comma 4 6 2 6 2" xfId="28161" xr:uid="{BB6EF0AC-DC69-42C9-9D53-C294272991BD}"/>
    <cellStyle name="Comma 4 6 2 7" xfId="19108" xr:uid="{EC0A8C88-9C77-4780-B914-8D2A01CC55CB}"/>
    <cellStyle name="Comma 4 6 3" xfId="938" xr:uid="{2B165B66-1DCF-479B-BE0A-9A4FD2B80884}"/>
    <cellStyle name="Comma 4 6 3 2" xfId="1942" xr:uid="{BDE25000-BCCC-4FB1-ACA0-7DF95801E840}"/>
    <cellStyle name="Comma 4 6 3 2 2" xfId="5021" xr:uid="{910E49C6-7147-45B4-A4F5-2A7852B66835}"/>
    <cellStyle name="Comma 4 6 3 2 2 2" xfId="14074" xr:uid="{1520F07D-7B06-42B0-AE80-37382B71DBDC}"/>
    <cellStyle name="Comma 4 6 3 2 2 2 2" xfId="32184" xr:uid="{7F354EA5-A830-4AE5-9724-8CE7944AC23B}"/>
    <cellStyle name="Comma 4 6 3 2 2 3" xfId="23131" xr:uid="{F7E08A15-0568-4366-B03F-8A47773D7ACD}"/>
    <cellStyle name="Comma 4 6 3 2 3" xfId="8035" xr:uid="{35EE5E39-AA76-4024-BB24-842CD0A1A8BC}"/>
    <cellStyle name="Comma 4 6 3 2 3 2" xfId="17088" xr:uid="{AA411FF5-A558-41FE-842B-9228F2291B4F}"/>
    <cellStyle name="Comma 4 6 3 2 3 2 2" xfId="35198" xr:uid="{235C8411-673E-4BDD-A7C5-20E48C204791}"/>
    <cellStyle name="Comma 4 6 3 2 3 3" xfId="26145" xr:uid="{9C7C9049-CD16-43B9-A097-7CA68A2E7FA7}"/>
    <cellStyle name="Comma 4 6 3 2 4" xfId="11056" xr:uid="{46063BC1-B3EF-4667-9CEA-8E0FD1ED0661}"/>
    <cellStyle name="Comma 4 6 3 2 4 2" xfId="29166" xr:uid="{175D9053-E480-4E49-A098-3AB55C3165EB}"/>
    <cellStyle name="Comma 4 6 3 2 5" xfId="20113" xr:uid="{D8550599-BCDF-450D-B9C7-90A5400BDBC4}"/>
    <cellStyle name="Comma 4 6 3 3" xfId="2946" xr:uid="{759399B5-9D4E-4A7C-928F-93832B10B23C}"/>
    <cellStyle name="Comma 4 6 3 3 2" xfId="6025" xr:uid="{09206187-EF99-4282-B083-2BC4D063420D}"/>
    <cellStyle name="Comma 4 6 3 3 2 2" xfId="15078" xr:uid="{2FFCDA2B-F076-4D06-AC1F-7F4A31058AEE}"/>
    <cellStyle name="Comma 4 6 3 3 2 2 2" xfId="33188" xr:uid="{231CC397-1A6C-4D41-B4B7-4802C53F1AA0}"/>
    <cellStyle name="Comma 4 6 3 3 2 3" xfId="24135" xr:uid="{4B2EA860-A84E-489B-9512-EC24E7B648B9}"/>
    <cellStyle name="Comma 4 6 3 3 3" xfId="9039" xr:uid="{3AA3ABC5-5E54-4CFF-8920-3B310B624875}"/>
    <cellStyle name="Comma 4 6 3 3 3 2" xfId="18092" xr:uid="{F398E4FC-E49F-4AB7-93F4-AE5C1185CB16}"/>
    <cellStyle name="Comma 4 6 3 3 3 2 2" xfId="36202" xr:uid="{20EA2AE2-9A6C-4581-913B-71B459886EB7}"/>
    <cellStyle name="Comma 4 6 3 3 3 3" xfId="27149" xr:uid="{85F58449-F347-4E98-B51B-84DCA50E4487}"/>
    <cellStyle name="Comma 4 6 3 3 4" xfId="12060" xr:uid="{A96F80E1-C525-472F-B841-4D7C3B0DBA50}"/>
    <cellStyle name="Comma 4 6 3 3 4 2" xfId="30170" xr:uid="{C7B41685-0851-45F8-B24A-C0BBB004302C}"/>
    <cellStyle name="Comma 4 6 3 3 5" xfId="21117" xr:uid="{5B3F28B9-F4C3-4304-A430-2379F6B31D38}"/>
    <cellStyle name="Comma 4 6 3 4" xfId="4017" xr:uid="{C5B4CAED-C002-483D-A179-008294FA1CA9}"/>
    <cellStyle name="Comma 4 6 3 4 2" xfId="13070" xr:uid="{0D99B24E-E83A-4AA2-8D75-396893A88927}"/>
    <cellStyle name="Comma 4 6 3 4 2 2" xfId="31180" xr:uid="{F7B1F0CD-B6D0-4296-BDEB-018B7227C6D0}"/>
    <cellStyle name="Comma 4 6 3 4 3" xfId="22127" xr:uid="{67079339-157E-4C1B-B00D-9B7DCA952F13}"/>
    <cellStyle name="Comma 4 6 3 5" xfId="7031" xr:uid="{A6F269FE-2F27-406E-8EF3-0D1213A83D94}"/>
    <cellStyle name="Comma 4 6 3 5 2" xfId="16084" xr:uid="{C916D0B1-378C-43C8-8F2B-6382D0DDA267}"/>
    <cellStyle name="Comma 4 6 3 5 2 2" xfId="34194" xr:uid="{5BDB475D-D6BB-4D7D-839F-2E43741D4BE0}"/>
    <cellStyle name="Comma 4 6 3 5 3" xfId="25141" xr:uid="{FDB85F55-C6E3-4ED3-83D1-F3DA3C1EDB2B}"/>
    <cellStyle name="Comma 4 6 3 6" xfId="10052" xr:uid="{CEDE24FC-3B76-48B2-99FA-A884FF6A56BD}"/>
    <cellStyle name="Comma 4 6 3 6 2" xfId="28162" xr:uid="{D8B14855-586D-4E11-B859-E70EB3B92224}"/>
    <cellStyle name="Comma 4 6 3 7" xfId="19109" xr:uid="{BACFBB86-5710-4DE6-8012-8A11CB297F58}"/>
    <cellStyle name="Comma 4 6 4" xfId="1450" xr:uid="{B51C886F-98A5-4872-A9E6-0967C7B90E80}"/>
    <cellStyle name="Comma 4 6 4 2" xfId="4529" xr:uid="{23D3FE8C-7B22-43BC-91A5-077FFC2DB64F}"/>
    <cellStyle name="Comma 4 6 4 2 2" xfId="13582" xr:uid="{16383B14-FF20-44CF-9116-6D35A45225E3}"/>
    <cellStyle name="Comma 4 6 4 2 2 2" xfId="31692" xr:uid="{5D6EA562-5F88-4D19-81EB-9388A8D3E097}"/>
    <cellStyle name="Comma 4 6 4 2 3" xfId="22639" xr:uid="{296463C3-C545-4303-A2BB-932A32ADAAAA}"/>
    <cellStyle name="Comma 4 6 4 3" xfId="7543" xr:uid="{4C2F0E41-FFDC-4489-9CBC-2245A94FB95F}"/>
    <cellStyle name="Comma 4 6 4 3 2" xfId="16596" xr:uid="{8E8ACEF5-B20B-4E96-B899-E327C7344CE5}"/>
    <cellStyle name="Comma 4 6 4 3 2 2" xfId="34706" xr:uid="{0DAC0B6F-4E08-4D60-9341-CB5700FA44ED}"/>
    <cellStyle name="Comma 4 6 4 3 3" xfId="25653" xr:uid="{0EFDB054-9697-411A-BE7E-B567DC54CA41}"/>
    <cellStyle name="Comma 4 6 4 4" xfId="10564" xr:uid="{3A6AAC51-E090-4F9B-8CCC-DE09A80E4748}"/>
    <cellStyle name="Comma 4 6 4 4 2" xfId="28674" xr:uid="{EB085FA3-5532-4E11-AA9B-3264652728EA}"/>
    <cellStyle name="Comma 4 6 4 5" xfId="19621" xr:uid="{4B03F5D6-37B6-4D1F-8C86-20F2A9973F3F}"/>
    <cellStyle name="Comma 4 6 5" xfId="2454" xr:uid="{74A822A2-8506-4779-8526-7034F5F791A9}"/>
    <cellStyle name="Comma 4 6 5 2" xfId="5533" xr:uid="{6803853F-FA05-4FD1-8D44-28CAA4B9ECB5}"/>
    <cellStyle name="Comma 4 6 5 2 2" xfId="14586" xr:uid="{C87EE37E-3DC1-4F0D-80D1-13DB45783134}"/>
    <cellStyle name="Comma 4 6 5 2 2 2" xfId="32696" xr:uid="{D6E001F1-EAAE-441D-97EC-C7540F33DCC9}"/>
    <cellStyle name="Comma 4 6 5 2 3" xfId="23643" xr:uid="{F09FD866-8A95-4E19-A6CF-B4ED36E1C60E}"/>
    <cellStyle name="Comma 4 6 5 3" xfId="8547" xr:uid="{AA725022-6975-4C93-A1D2-95E91F59B13B}"/>
    <cellStyle name="Comma 4 6 5 3 2" xfId="17600" xr:uid="{DD4D7803-3B1A-479D-B948-60E0BE6218F0}"/>
    <cellStyle name="Comma 4 6 5 3 2 2" xfId="35710" xr:uid="{CAA93E08-F5A5-46BA-BDA1-95E83C12644F}"/>
    <cellStyle name="Comma 4 6 5 3 3" xfId="26657" xr:uid="{F0768DF6-2426-454A-BCBF-988B1FA896A7}"/>
    <cellStyle name="Comma 4 6 5 4" xfId="11568" xr:uid="{756EB1E4-D8A7-4170-96DA-6595BE3D6F0D}"/>
    <cellStyle name="Comma 4 6 5 4 2" xfId="29678" xr:uid="{BDEAEC23-E8AD-4A2C-92CA-1774A0DCB980}"/>
    <cellStyle name="Comma 4 6 5 5" xfId="20625" xr:uid="{1B7D16A4-CF5F-4F36-AD21-B3A0AF8C4D98}"/>
    <cellStyle name="Comma 4 6 6" xfId="3524" xr:uid="{6E88E721-4229-482D-82E9-AA30C094E53F}"/>
    <cellStyle name="Comma 4 6 6 2" xfId="12577" xr:uid="{E893C40A-8429-4CF4-A73E-7234EC46E838}"/>
    <cellStyle name="Comma 4 6 6 2 2" xfId="30687" xr:uid="{DE842E5A-6D8B-4740-B830-8F7A03D43DEF}"/>
    <cellStyle name="Comma 4 6 6 3" xfId="21634" xr:uid="{4790E914-4B4C-4917-9059-DF6F08AA275D}"/>
    <cellStyle name="Comma 4 6 7" xfId="6538" xr:uid="{207F243B-1D35-4F78-9448-56F00B2885F0}"/>
    <cellStyle name="Comma 4 6 7 2" xfId="15591" xr:uid="{79B70E77-27F2-4ADE-A48A-B078F83B9646}"/>
    <cellStyle name="Comma 4 6 7 2 2" xfId="33701" xr:uid="{A4F67D7D-8A2B-4242-80E1-09975CFCCB05}"/>
    <cellStyle name="Comma 4 6 7 3" xfId="24648" xr:uid="{588F1E75-1EE4-4549-832A-959EE1A016B9}"/>
    <cellStyle name="Comma 4 6 8" xfId="9558" xr:uid="{AA60CED0-D137-47D0-9F21-C075F32FBE43}"/>
    <cellStyle name="Comma 4 6 8 2" xfId="27668" xr:uid="{CDDB2377-9A92-489B-A7EA-E4AC11F38248}"/>
    <cellStyle name="Comma 4 6 9" xfId="18615" xr:uid="{885BFEEC-70C6-4EF2-98A4-F69D2B38130E}"/>
    <cellStyle name="Comma 4 7" xfId="939" xr:uid="{74E471CD-5494-4FBD-8431-1E35B93842CD}"/>
    <cellStyle name="Comma 4 7 2" xfId="1943" xr:uid="{A99E728A-CEB1-4F45-BD59-2754B89067ED}"/>
    <cellStyle name="Comma 4 7 2 2" xfId="5022" xr:uid="{8B17FDBB-9EF2-4220-9D8C-26E61E3973F8}"/>
    <cellStyle name="Comma 4 7 2 2 2" xfId="14075" xr:uid="{3C8AA1C3-958F-49F1-8A8B-2DC961700ACA}"/>
    <cellStyle name="Comma 4 7 2 2 2 2" xfId="32185" xr:uid="{15401BCC-EEC4-4993-AC38-C311D86979C0}"/>
    <cellStyle name="Comma 4 7 2 2 3" xfId="23132" xr:uid="{9869E845-FD49-4D9B-B789-FEC4CC4F8DCD}"/>
    <cellStyle name="Comma 4 7 2 3" xfId="8036" xr:uid="{56D32BA5-334F-4207-8CE8-65BA9EBF9185}"/>
    <cellStyle name="Comma 4 7 2 3 2" xfId="17089" xr:uid="{C9F1F3B0-F16E-48F7-8906-E94EBB109008}"/>
    <cellStyle name="Comma 4 7 2 3 2 2" xfId="35199" xr:uid="{48B71B4C-E793-42EC-B348-71948E8D9256}"/>
    <cellStyle name="Comma 4 7 2 3 3" xfId="26146" xr:uid="{F18733E3-D6F1-4479-8C65-B292318FD1BB}"/>
    <cellStyle name="Comma 4 7 2 4" xfId="11057" xr:uid="{5B3D2D5C-3CF4-4098-BA02-951EF577F7B5}"/>
    <cellStyle name="Comma 4 7 2 4 2" xfId="29167" xr:uid="{EE88F73B-EE6E-480C-BDC7-1ABE8B7530F7}"/>
    <cellStyle name="Comma 4 7 2 5" xfId="20114" xr:uid="{E83FA0D4-6659-428F-AF40-F0074173885B}"/>
    <cellStyle name="Comma 4 7 3" xfId="2947" xr:uid="{06B2A82D-7F1D-4A36-BC19-B450D01180C6}"/>
    <cellStyle name="Comma 4 7 3 2" xfId="6026" xr:uid="{26941369-573B-437F-A7FE-C8A89EF295C6}"/>
    <cellStyle name="Comma 4 7 3 2 2" xfId="15079" xr:uid="{A8921274-C9A4-47C0-BACD-D05989C21C24}"/>
    <cellStyle name="Comma 4 7 3 2 2 2" xfId="33189" xr:uid="{154B5615-C93F-4018-A40F-2F54B6C2B70D}"/>
    <cellStyle name="Comma 4 7 3 2 3" xfId="24136" xr:uid="{DA329531-5866-4FBC-8542-86FC9A270447}"/>
    <cellStyle name="Comma 4 7 3 3" xfId="9040" xr:uid="{00CE9517-0F73-4ECB-A75C-D329526DDF9A}"/>
    <cellStyle name="Comma 4 7 3 3 2" xfId="18093" xr:uid="{8E34ABC4-D892-49F1-B71E-D6EB58317701}"/>
    <cellStyle name="Comma 4 7 3 3 2 2" xfId="36203" xr:uid="{22BE6353-89FB-4324-BCB1-0F420D61DD45}"/>
    <cellStyle name="Comma 4 7 3 3 3" xfId="27150" xr:uid="{5E4EFA00-54AB-473B-A14C-D471C5C13DB8}"/>
    <cellStyle name="Comma 4 7 3 4" xfId="12061" xr:uid="{38A11755-4B79-43F1-A3F6-13A84BF1748B}"/>
    <cellStyle name="Comma 4 7 3 4 2" xfId="30171" xr:uid="{EFBA3438-C994-4A2E-94BC-674B0E264CAD}"/>
    <cellStyle name="Comma 4 7 3 5" xfId="21118" xr:uid="{47B55FE4-4DE7-4A2E-B456-31492BE404F2}"/>
    <cellStyle name="Comma 4 7 4" xfId="4018" xr:uid="{C79A0462-A78F-4827-9D3C-6088CB356E6E}"/>
    <cellStyle name="Comma 4 7 4 2" xfId="13071" xr:uid="{08A23951-14F5-4405-884F-E4C3737348B4}"/>
    <cellStyle name="Comma 4 7 4 2 2" xfId="31181" xr:uid="{61933B32-4A59-48A8-B577-8E29F1DE2E39}"/>
    <cellStyle name="Comma 4 7 4 3" xfId="22128" xr:uid="{0205C7FF-5410-4B93-8D52-2C99DF034DD4}"/>
    <cellStyle name="Comma 4 7 5" xfId="7032" xr:uid="{0E4CB605-E3F3-4DC8-AEA3-8A6E64D34FF5}"/>
    <cellStyle name="Comma 4 7 5 2" xfId="16085" xr:uid="{647EBEF0-261D-44A7-8041-22196E1130FD}"/>
    <cellStyle name="Comma 4 7 5 2 2" xfId="34195" xr:uid="{0BC6B059-4560-4F13-AF4C-D17C501280AB}"/>
    <cellStyle name="Comma 4 7 5 3" xfId="25142" xr:uid="{504D81B2-7ABD-4F31-9D4E-0DD47FEED347}"/>
    <cellStyle name="Comma 4 7 6" xfId="10053" xr:uid="{AE1617EA-035C-4509-BF1B-D58A0287A64A}"/>
    <cellStyle name="Comma 4 7 6 2" xfId="28163" xr:uid="{C370A75B-AF56-45F8-9B78-4356DE694EEF}"/>
    <cellStyle name="Comma 4 7 7" xfId="19110" xr:uid="{97EE460D-4B6A-4F58-ACB1-AA0D506B9B64}"/>
    <cellStyle name="Comma 4 8" xfId="940" xr:uid="{0F845CAE-EA7B-4CEA-BDD0-4D961CF4B479}"/>
    <cellStyle name="Comma 4 8 2" xfId="1944" xr:uid="{FFFA265F-5E50-4DDC-8F34-C877FDEFC781}"/>
    <cellStyle name="Comma 4 8 2 2" xfId="5023" xr:uid="{6C249CA7-38CB-4880-ACA2-7EDF93EBC330}"/>
    <cellStyle name="Comma 4 8 2 2 2" xfId="14076" xr:uid="{695B11DC-5EE3-4E3C-B324-33F9F674604A}"/>
    <cellStyle name="Comma 4 8 2 2 2 2" xfId="32186" xr:uid="{69117B27-B847-4DF0-B7E2-0CCD95C71892}"/>
    <cellStyle name="Comma 4 8 2 2 3" xfId="23133" xr:uid="{610AEE24-093B-477E-AD1C-7594DB7390F6}"/>
    <cellStyle name="Comma 4 8 2 3" xfId="8037" xr:uid="{7DE56F03-53A5-4968-9FFE-EB99DEF81E6D}"/>
    <cellStyle name="Comma 4 8 2 3 2" xfId="17090" xr:uid="{7D5048ED-58E0-4708-9057-2F437E1E0040}"/>
    <cellStyle name="Comma 4 8 2 3 2 2" xfId="35200" xr:uid="{EF819A7C-3DDF-4979-A70C-9D8D236881CD}"/>
    <cellStyle name="Comma 4 8 2 3 3" xfId="26147" xr:uid="{5F93BC7E-776B-417A-97B0-498CEBEAA1A6}"/>
    <cellStyle name="Comma 4 8 2 4" xfId="11058" xr:uid="{23B1634E-6DCF-40D2-A930-DE65ECD28472}"/>
    <cellStyle name="Comma 4 8 2 4 2" xfId="29168" xr:uid="{3ECB8320-CBDE-4154-A337-7150A0614092}"/>
    <cellStyle name="Comma 4 8 2 5" xfId="20115" xr:uid="{FB9B63D9-76C3-403F-B3BF-BA4596581B26}"/>
    <cellStyle name="Comma 4 8 3" xfId="2948" xr:uid="{1F935636-A4F7-452E-BB97-AFBBA8896032}"/>
    <cellStyle name="Comma 4 8 3 2" xfId="6027" xr:uid="{173D8269-B10C-464F-80D2-505498F907C1}"/>
    <cellStyle name="Comma 4 8 3 2 2" xfId="15080" xr:uid="{3A3C2D43-E8A4-433B-9C11-AADDD03E8836}"/>
    <cellStyle name="Comma 4 8 3 2 2 2" xfId="33190" xr:uid="{C9E773F4-42DC-4EE9-A0DE-A7B788CB1B35}"/>
    <cellStyle name="Comma 4 8 3 2 3" xfId="24137" xr:uid="{CF5E3628-132E-412B-A801-555DC3FE7BEE}"/>
    <cellStyle name="Comma 4 8 3 3" xfId="9041" xr:uid="{AEA2A3AA-C41F-4A8A-8908-91469CA641C5}"/>
    <cellStyle name="Comma 4 8 3 3 2" xfId="18094" xr:uid="{CFCEE27B-BA8F-4C0D-9909-EEE069801A40}"/>
    <cellStyle name="Comma 4 8 3 3 2 2" xfId="36204" xr:uid="{1DA63A66-4243-44BE-B942-713E6E071186}"/>
    <cellStyle name="Comma 4 8 3 3 3" xfId="27151" xr:uid="{0FBEDB93-AAF3-4392-A43A-0CAF4945394E}"/>
    <cellStyle name="Comma 4 8 3 4" xfId="12062" xr:uid="{48EE765D-4BFA-40A2-8C50-24B73F8A5FF5}"/>
    <cellStyle name="Comma 4 8 3 4 2" xfId="30172" xr:uid="{C3FB7EFE-CD30-4DE8-AF15-AD97EEC9E55D}"/>
    <cellStyle name="Comma 4 8 3 5" xfId="21119" xr:uid="{20589195-4DBE-479D-B9A1-EE3DE97E7CA6}"/>
    <cellStyle name="Comma 4 8 4" xfId="4019" xr:uid="{C2F055A0-2328-4BE0-9139-6C8A84733561}"/>
    <cellStyle name="Comma 4 8 4 2" xfId="13072" xr:uid="{183A74F9-05C1-454E-A768-CB541E117B18}"/>
    <cellStyle name="Comma 4 8 4 2 2" xfId="31182" xr:uid="{C9C32CF9-9DE6-4F0B-943E-1C6E1334CA65}"/>
    <cellStyle name="Comma 4 8 4 3" xfId="22129" xr:uid="{E7DC5351-5FF9-4D2F-845A-54A125423E9F}"/>
    <cellStyle name="Comma 4 8 5" xfId="7033" xr:uid="{D1EAFD7A-DE78-4B07-9807-1FC44EF226AF}"/>
    <cellStyle name="Comma 4 8 5 2" xfId="16086" xr:uid="{91CF834D-0A2D-4835-9C14-2BC450725F6C}"/>
    <cellStyle name="Comma 4 8 5 2 2" xfId="34196" xr:uid="{FDC51FA5-09CC-4282-83D9-21D5C0FBB21E}"/>
    <cellStyle name="Comma 4 8 5 3" xfId="25143" xr:uid="{4C9C7F36-E8AD-43AD-88BE-D2A85BDC6CB2}"/>
    <cellStyle name="Comma 4 8 6" xfId="10054" xr:uid="{88332705-249F-4C77-BAD0-7A31EDE736CD}"/>
    <cellStyle name="Comma 4 8 6 2" xfId="28164" xr:uid="{081657A9-F808-48CB-A672-4E7194D8CF1C}"/>
    <cellStyle name="Comma 4 8 7" xfId="19111" xr:uid="{49D30CBF-E0B1-4AD3-ACE9-7D2254C8D350}"/>
    <cellStyle name="Comma 4 9" xfId="1279" xr:uid="{7B3ED4BE-C6F2-490F-8410-F9F0E284239C}"/>
    <cellStyle name="Comma 4 9 2" xfId="4358" xr:uid="{96B50C40-39CD-487D-92B7-FFA62D42F11A}"/>
    <cellStyle name="Comma 4 9 2 2" xfId="13411" xr:uid="{40ED88A1-F6C7-4D38-A65E-80FF86CB8FCE}"/>
    <cellStyle name="Comma 4 9 2 2 2" xfId="31521" xr:uid="{24B69D24-CC56-4F27-98AE-FA159E3838F1}"/>
    <cellStyle name="Comma 4 9 2 3" xfId="22468" xr:uid="{FAEF523D-A5FB-4E02-82E8-5F9B5B2DCC3F}"/>
    <cellStyle name="Comma 4 9 3" xfId="7372" xr:uid="{BDF985B8-2044-47D8-B119-426E56B86B49}"/>
    <cellStyle name="Comma 4 9 3 2" xfId="16425" xr:uid="{8B2B88A7-3974-40F6-90F0-7B115E1910AA}"/>
    <cellStyle name="Comma 4 9 3 2 2" xfId="34535" xr:uid="{8BBC3683-F463-41D1-9501-314ABE6EADB5}"/>
    <cellStyle name="Comma 4 9 3 3" xfId="25482" xr:uid="{753063D4-4631-4690-B825-B65B7C5A3A0C}"/>
    <cellStyle name="Comma 4 9 4" xfId="10393" xr:uid="{A3E93DD0-1AF6-4732-BB5D-C04C5028F39C}"/>
    <cellStyle name="Comma 4 9 4 2" xfId="28503" xr:uid="{483B39AF-C378-40FF-8FFC-BE999445D83E}"/>
    <cellStyle name="Comma 4 9 5" xfId="19450" xr:uid="{94AF16FF-3322-44B4-93F7-9ED88EBC876D}"/>
    <cellStyle name="Comma 5" xfId="148" xr:uid="{1F772C09-B165-419A-921A-1F18CCFF2100}"/>
    <cellStyle name="Comma 5 10" xfId="6400" xr:uid="{3868124F-689C-4569-807A-CC2F375A38EA}"/>
    <cellStyle name="Comma 5 10 2" xfId="15453" xr:uid="{4D03C03C-D672-406B-AC73-4923A200288B}"/>
    <cellStyle name="Comma 5 10 2 2" xfId="33563" xr:uid="{A08358D4-94ED-44D6-B81D-0DDE92C6725C}"/>
    <cellStyle name="Comma 5 10 3" xfId="24510" xr:uid="{19C7D62C-D6C8-4B53-8B22-1D2075239DA4}"/>
    <cellStyle name="Comma 5 11" xfId="9420" xr:uid="{CA9955ED-AA9B-4160-98C1-31307FF4F407}"/>
    <cellStyle name="Comma 5 11 2" xfId="27530" xr:uid="{90C8800F-0887-42F3-8E46-4F7118154825}"/>
    <cellStyle name="Comma 5 12" xfId="18477" xr:uid="{BF910EA3-0A74-44DE-AE7D-58B14CD39A8E}"/>
    <cellStyle name="Comma 5 2" xfId="191" xr:uid="{ECB5EC2F-F9CC-47F3-868F-9603D6656E76}"/>
    <cellStyle name="Comma 5 2 10" xfId="18489" xr:uid="{D377D876-7F05-44F3-A218-1989C17D87C5}"/>
    <cellStyle name="Comma 5 2 2" xfId="487" xr:uid="{78798A37-8D44-4520-8730-CCE4C68D1737}"/>
    <cellStyle name="Comma 5 2 2 2" xfId="941" xr:uid="{72AB1E29-B665-4AE4-BF13-56A621D49DE2}"/>
    <cellStyle name="Comma 5 2 2 2 2" xfId="1945" xr:uid="{D800C17C-0397-4AF1-B6D0-F9911FE4DD5A}"/>
    <cellStyle name="Comma 5 2 2 2 2 2" xfId="5024" xr:uid="{D3F51F9B-B721-4C77-9E51-FE401AB8C863}"/>
    <cellStyle name="Comma 5 2 2 2 2 2 2" xfId="14077" xr:uid="{B99D7F80-0121-4940-B323-C14DE33D82FA}"/>
    <cellStyle name="Comma 5 2 2 2 2 2 2 2" xfId="32187" xr:uid="{E4A59F7D-4B6A-44F0-BDDD-E9C24F56D169}"/>
    <cellStyle name="Comma 5 2 2 2 2 2 3" xfId="23134" xr:uid="{4AE3F5D3-B948-404F-9987-B7C8D63F064E}"/>
    <cellStyle name="Comma 5 2 2 2 2 3" xfId="8038" xr:uid="{08954187-C29E-4CE8-B802-12EE8F51AB25}"/>
    <cellStyle name="Comma 5 2 2 2 2 3 2" xfId="17091" xr:uid="{265CB11E-384A-4A5F-999F-FBADD5D7E639}"/>
    <cellStyle name="Comma 5 2 2 2 2 3 2 2" xfId="35201" xr:uid="{42BC396A-E9CB-4357-B89C-CE31D351A21D}"/>
    <cellStyle name="Comma 5 2 2 2 2 3 3" xfId="26148" xr:uid="{1F25A098-EE1B-43CA-ABE9-089003FDEFFE}"/>
    <cellStyle name="Comma 5 2 2 2 2 4" xfId="11059" xr:uid="{E48BB7E2-8DDD-4BA7-929B-E6494F3AF3F6}"/>
    <cellStyle name="Comma 5 2 2 2 2 4 2" xfId="29169" xr:uid="{F8AA6562-1433-45CC-97E1-74906A10177D}"/>
    <cellStyle name="Comma 5 2 2 2 2 5" xfId="20116" xr:uid="{18E601DE-4152-4258-A9EA-E5D0A70D2EAD}"/>
    <cellStyle name="Comma 5 2 2 2 3" xfId="2949" xr:uid="{E753F607-C07A-4E5B-AFEB-17ABCE2CD977}"/>
    <cellStyle name="Comma 5 2 2 2 3 2" xfId="6028" xr:uid="{B6CC3942-E376-400C-A0E6-6594CCB3F955}"/>
    <cellStyle name="Comma 5 2 2 2 3 2 2" xfId="15081" xr:uid="{27E225BB-280F-47CE-98DC-DBD2D3D4003D}"/>
    <cellStyle name="Comma 5 2 2 2 3 2 2 2" xfId="33191" xr:uid="{94ED869C-AC84-4621-82EC-633DD12352B8}"/>
    <cellStyle name="Comma 5 2 2 2 3 2 3" xfId="24138" xr:uid="{9465672A-0282-4EAB-BCAA-9EFF894D5585}"/>
    <cellStyle name="Comma 5 2 2 2 3 3" xfId="9042" xr:uid="{013AB272-A267-4C54-A376-EC15DD2E6E49}"/>
    <cellStyle name="Comma 5 2 2 2 3 3 2" xfId="18095" xr:uid="{EC248F98-AD67-43E3-AE0A-11673A8DA699}"/>
    <cellStyle name="Comma 5 2 2 2 3 3 2 2" xfId="36205" xr:uid="{62B907F1-775E-43E9-807F-43F4D4D32BD3}"/>
    <cellStyle name="Comma 5 2 2 2 3 3 3" xfId="27152" xr:uid="{8C1EC19E-B6E7-4F98-8577-BF9216077E85}"/>
    <cellStyle name="Comma 5 2 2 2 3 4" xfId="12063" xr:uid="{D3600F33-52FF-4D39-BC41-5ED289B8241B}"/>
    <cellStyle name="Comma 5 2 2 2 3 4 2" xfId="30173" xr:uid="{A2C29FDC-EC2F-452E-9850-10698A47ACC2}"/>
    <cellStyle name="Comma 5 2 2 2 3 5" xfId="21120" xr:uid="{DAF33DA2-E2AF-4011-AC26-E41CE8F0543D}"/>
    <cellStyle name="Comma 5 2 2 2 4" xfId="4020" xr:uid="{E22C14E6-DD6D-45F4-98AB-34B8F459CC2D}"/>
    <cellStyle name="Comma 5 2 2 2 4 2" xfId="13073" xr:uid="{964348E7-7E0A-46D3-8D7E-09D1164B8EAA}"/>
    <cellStyle name="Comma 5 2 2 2 4 2 2" xfId="31183" xr:uid="{6C992375-9943-44B7-912D-0FA7BF6BFD49}"/>
    <cellStyle name="Comma 5 2 2 2 4 3" xfId="22130" xr:uid="{16EB020B-DD0B-4592-8170-62F9BF3D6711}"/>
    <cellStyle name="Comma 5 2 2 2 5" xfId="7034" xr:uid="{D0C1C5AE-52C7-4FFE-9D16-A6236312D73D}"/>
    <cellStyle name="Comma 5 2 2 2 5 2" xfId="16087" xr:uid="{93C5E180-A56E-4D93-99BB-4035BD7701B6}"/>
    <cellStyle name="Comma 5 2 2 2 5 2 2" xfId="34197" xr:uid="{9C34CE72-BFDA-431B-B29A-5AE24D33389A}"/>
    <cellStyle name="Comma 5 2 2 2 5 3" xfId="25144" xr:uid="{B2DE405B-FB01-4E78-99A4-679621E76B41}"/>
    <cellStyle name="Comma 5 2 2 2 6" xfId="10055" xr:uid="{4D5A7442-A6FD-4FAE-8C05-1CE26DD3F849}"/>
    <cellStyle name="Comma 5 2 2 2 6 2" xfId="28165" xr:uid="{C3C7B910-0C63-4169-BDBA-332B80B7FD91}"/>
    <cellStyle name="Comma 5 2 2 2 7" xfId="19112" xr:uid="{995E61E6-F23F-4D6C-A981-3BA29DEFA6EA}"/>
    <cellStyle name="Comma 5 2 2 3" xfId="942" xr:uid="{41320C96-1D29-40F7-8B45-823C4E2E32FB}"/>
    <cellStyle name="Comma 5 2 2 3 2" xfId="1946" xr:uid="{EFF99051-27FB-4D7E-A16E-16CDA5F5A1F9}"/>
    <cellStyle name="Comma 5 2 2 3 2 2" xfId="5025" xr:uid="{5A501502-1D4E-41FF-922A-4909A9714E19}"/>
    <cellStyle name="Comma 5 2 2 3 2 2 2" xfId="14078" xr:uid="{BFD74822-9897-487A-A222-101A3818C6E6}"/>
    <cellStyle name="Comma 5 2 2 3 2 2 2 2" xfId="32188" xr:uid="{BFE104A5-675E-46B1-9A35-80F61945EDF3}"/>
    <cellStyle name="Comma 5 2 2 3 2 2 3" xfId="23135" xr:uid="{93802F02-D127-440F-926D-1F1FB088E3B8}"/>
    <cellStyle name="Comma 5 2 2 3 2 3" xfId="8039" xr:uid="{5B4067D8-6991-482C-9B4D-349E3E08D50D}"/>
    <cellStyle name="Comma 5 2 2 3 2 3 2" xfId="17092" xr:uid="{D4659140-6EFC-4758-A120-6515237638BA}"/>
    <cellStyle name="Comma 5 2 2 3 2 3 2 2" xfId="35202" xr:uid="{BF462103-4C46-462A-AC7E-3A328E602D84}"/>
    <cellStyle name="Comma 5 2 2 3 2 3 3" xfId="26149" xr:uid="{9C6AC305-552B-415F-80A4-DD5747FFEC27}"/>
    <cellStyle name="Comma 5 2 2 3 2 4" xfId="11060" xr:uid="{61A4EAB9-01B5-4420-B030-BE5B509AF66C}"/>
    <cellStyle name="Comma 5 2 2 3 2 4 2" xfId="29170" xr:uid="{C42F309A-324A-49EC-963F-515D6EE33422}"/>
    <cellStyle name="Comma 5 2 2 3 2 5" xfId="20117" xr:uid="{32B7B4FF-0B89-46DC-9E9C-5ECF8CEC613A}"/>
    <cellStyle name="Comma 5 2 2 3 3" xfId="2950" xr:uid="{B9B5AEBF-D554-4338-B40C-72845488C2FE}"/>
    <cellStyle name="Comma 5 2 2 3 3 2" xfId="6029" xr:uid="{958978E1-8C49-4C92-926D-B793836CD52C}"/>
    <cellStyle name="Comma 5 2 2 3 3 2 2" xfId="15082" xr:uid="{CB56CF80-9F3E-4E98-BCE2-0559C980F37E}"/>
    <cellStyle name="Comma 5 2 2 3 3 2 2 2" xfId="33192" xr:uid="{C6592628-C688-4838-AE0F-86E74B42F23F}"/>
    <cellStyle name="Comma 5 2 2 3 3 2 3" xfId="24139" xr:uid="{386653B7-ADB6-437A-A406-8EECC01705BC}"/>
    <cellStyle name="Comma 5 2 2 3 3 3" xfId="9043" xr:uid="{C10F08FD-3E87-4CDB-9E20-3E7EF5C5AF80}"/>
    <cellStyle name="Comma 5 2 2 3 3 3 2" xfId="18096" xr:uid="{DA7706F8-F304-49C7-9C3E-1259A71C2B08}"/>
    <cellStyle name="Comma 5 2 2 3 3 3 2 2" xfId="36206" xr:uid="{7E2BE1BE-3C2B-4B8F-9C1F-AF4B01A5F88F}"/>
    <cellStyle name="Comma 5 2 2 3 3 3 3" xfId="27153" xr:uid="{2065BA00-1028-4AFE-A748-B93347A814DA}"/>
    <cellStyle name="Comma 5 2 2 3 3 4" xfId="12064" xr:uid="{CFEAAC1B-A328-4459-9FB2-32C5F54C205D}"/>
    <cellStyle name="Comma 5 2 2 3 3 4 2" xfId="30174" xr:uid="{B907D46E-8D90-4BAD-855E-11C775D3C356}"/>
    <cellStyle name="Comma 5 2 2 3 3 5" xfId="21121" xr:uid="{B7E8D99D-B095-4FA7-BFC9-61A3D969F615}"/>
    <cellStyle name="Comma 5 2 2 3 4" xfId="4021" xr:uid="{21B19A0D-03B3-4236-8230-ECC15AD9C7C1}"/>
    <cellStyle name="Comma 5 2 2 3 4 2" xfId="13074" xr:uid="{D6207E57-FF69-4F56-ACD4-F61ECEE94C42}"/>
    <cellStyle name="Comma 5 2 2 3 4 2 2" xfId="31184" xr:uid="{200481D3-FC78-494F-A45F-D27C6B9DDA96}"/>
    <cellStyle name="Comma 5 2 2 3 4 3" xfId="22131" xr:uid="{781FD7CE-EF62-4E7D-A2D0-0DD7EF83D521}"/>
    <cellStyle name="Comma 5 2 2 3 5" xfId="7035" xr:uid="{7257AAFD-D4F1-4C91-AD7C-5FCC712E65B2}"/>
    <cellStyle name="Comma 5 2 2 3 5 2" xfId="16088" xr:uid="{20601C8E-12D0-46AA-8211-970E9EF45C25}"/>
    <cellStyle name="Comma 5 2 2 3 5 2 2" xfId="34198" xr:uid="{B8BE572C-F68A-4362-9D1F-CB7200A3BD73}"/>
    <cellStyle name="Comma 5 2 2 3 5 3" xfId="25145" xr:uid="{5D7F0EE1-D94F-413E-B32E-B9F07A5DC6AD}"/>
    <cellStyle name="Comma 5 2 2 3 6" xfId="10056" xr:uid="{3D66CCAF-CFAD-47CB-B3BF-A09800E65B47}"/>
    <cellStyle name="Comma 5 2 2 3 6 2" xfId="28166" xr:uid="{72AA5A60-8E44-4DCC-ABC0-EB2D93698D78}"/>
    <cellStyle name="Comma 5 2 2 3 7" xfId="19113" xr:uid="{4E25F550-C1CF-4FD6-8411-FCAF0C31B9C4}"/>
    <cellStyle name="Comma 5 2 2 4" xfId="1496" xr:uid="{4E12C485-7E89-4910-9166-F20BBAE9E55C}"/>
    <cellStyle name="Comma 5 2 2 4 2" xfId="4575" xr:uid="{62D1C71A-2642-44C5-B880-70C5419D9B85}"/>
    <cellStyle name="Comma 5 2 2 4 2 2" xfId="13628" xr:uid="{F14B04DE-D93B-4B42-AA7F-C1C92158B10D}"/>
    <cellStyle name="Comma 5 2 2 4 2 2 2" xfId="31738" xr:uid="{F44F28D9-040E-4361-AA07-F3FAE2590CB9}"/>
    <cellStyle name="Comma 5 2 2 4 2 3" xfId="22685" xr:uid="{65BF1AF2-3714-462B-A071-7B7A1C4137FC}"/>
    <cellStyle name="Comma 5 2 2 4 3" xfId="7589" xr:uid="{2AC69FED-F81B-4C4E-A65E-66F20ED53877}"/>
    <cellStyle name="Comma 5 2 2 4 3 2" xfId="16642" xr:uid="{32EB9AD3-4823-45C2-A73C-549F389DB9C4}"/>
    <cellStyle name="Comma 5 2 2 4 3 2 2" xfId="34752" xr:uid="{E4861D20-70BF-4D7A-8296-C3030BED9208}"/>
    <cellStyle name="Comma 5 2 2 4 3 3" xfId="25699" xr:uid="{C1A1C4F8-FDFA-4355-BE2F-2C4EC3B70AF2}"/>
    <cellStyle name="Comma 5 2 2 4 4" xfId="10610" xr:uid="{2E174AA7-3BE3-41E8-B25C-C2F610CC4E00}"/>
    <cellStyle name="Comma 5 2 2 4 4 2" xfId="28720" xr:uid="{8AECEC45-C35F-4011-8EA4-1C9DD45FE533}"/>
    <cellStyle name="Comma 5 2 2 4 5" xfId="19667" xr:uid="{FFB8087A-C1A1-475E-98B9-E4A6A6B2A838}"/>
    <cellStyle name="Comma 5 2 2 5" xfId="2500" xr:uid="{727BF7E3-7B90-423D-B888-B3F50C7B3CCC}"/>
    <cellStyle name="Comma 5 2 2 5 2" xfId="5579" xr:uid="{2E7A73F2-C508-43A3-ABC4-AA03FA297445}"/>
    <cellStyle name="Comma 5 2 2 5 2 2" xfId="14632" xr:uid="{2527ADAC-2139-48F8-8C98-66CF1B6633D2}"/>
    <cellStyle name="Comma 5 2 2 5 2 2 2" xfId="32742" xr:uid="{AD5FECF6-8D4D-48AD-B579-936A84018D57}"/>
    <cellStyle name="Comma 5 2 2 5 2 3" xfId="23689" xr:uid="{C490164A-3C1C-4FB3-9A91-636442F57DBF}"/>
    <cellStyle name="Comma 5 2 2 5 3" xfId="8593" xr:uid="{F953BE5A-8BD0-4967-8254-6FE3321B1A4B}"/>
    <cellStyle name="Comma 5 2 2 5 3 2" xfId="17646" xr:uid="{E3AC4908-1B5F-49D5-B559-C3140B8F58D0}"/>
    <cellStyle name="Comma 5 2 2 5 3 2 2" xfId="35756" xr:uid="{7115C1FE-F4A7-4237-9C41-FDBC3A1C83B1}"/>
    <cellStyle name="Comma 5 2 2 5 3 3" xfId="26703" xr:uid="{457F14AB-6CDB-4602-B1E4-B408E1D2ED4E}"/>
    <cellStyle name="Comma 5 2 2 5 4" xfId="11614" xr:uid="{36149C93-FC90-4EA9-A2B7-C8D38B22E834}"/>
    <cellStyle name="Comma 5 2 2 5 4 2" xfId="29724" xr:uid="{0AC03204-80E6-48D3-88D4-3FFBC0328C43}"/>
    <cellStyle name="Comma 5 2 2 5 5" xfId="20671" xr:uid="{3E44F5D2-BB97-41F7-BBD6-CB3E192FC4EE}"/>
    <cellStyle name="Comma 5 2 2 6" xfId="3570" xr:uid="{7117AD4A-BF34-44B5-9FE7-545F5FC83737}"/>
    <cellStyle name="Comma 5 2 2 6 2" xfId="12623" xr:uid="{6B7CBDB2-EC71-4107-A350-B22566B9F289}"/>
    <cellStyle name="Comma 5 2 2 6 2 2" xfId="30733" xr:uid="{4BF6A549-3BB5-4735-A2C2-C1B6AA00E27B}"/>
    <cellStyle name="Comma 5 2 2 6 3" xfId="21680" xr:uid="{707BD67F-D569-4AA9-B666-6AD2EF12984B}"/>
    <cellStyle name="Comma 5 2 2 7" xfId="6584" xr:uid="{792FF283-B0FE-4733-A7F9-97EDE953B16B}"/>
    <cellStyle name="Comma 5 2 2 7 2" xfId="15637" xr:uid="{56EACF60-EAFC-4478-92AD-8D116263F40A}"/>
    <cellStyle name="Comma 5 2 2 7 2 2" xfId="33747" xr:uid="{212733BA-A877-4976-8CCA-47FA46BE5A96}"/>
    <cellStyle name="Comma 5 2 2 7 3" xfId="24694" xr:uid="{3EAD8726-C034-404D-9F7A-0A7BB0E3050A}"/>
    <cellStyle name="Comma 5 2 2 8" xfId="9604" xr:uid="{D2ABFC2B-9B2C-4396-B082-5428D6003417}"/>
    <cellStyle name="Comma 5 2 2 8 2" xfId="27714" xr:uid="{4DEBCD78-1639-4396-862E-344AB62B9D37}"/>
    <cellStyle name="Comma 5 2 2 9" xfId="18661" xr:uid="{7024C76F-FD3B-4E2F-885E-2C6ADD60E331}"/>
    <cellStyle name="Comma 5 2 3" xfId="943" xr:uid="{50458ACA-8493-4D8E-8DB4-C50FEC4492B2}"/>
    <cellStyle name="Comma 5 2 3 2" xfId="1947" xr:uid="{1044024C-FED2-44E0-B85C-B583DCA4726F}"/>
    <cellStyle name="Comma 5 2 3 2 2" xfId="5026" xr:uid="{55DFFAA1-F5FC-46F9-8254-AB7957309761}"/>
    <cellStyle name="Comma 5 2 3 2 2 2" xfId="14079" xr:uid="{11781901-2492-4FDC-B072-CA70ED167766}"/>
    <cellStyle name="Comma 5 2 3 2 2 2 2" xfId="32189" xr:uid="{FBFC687C-1F8E-49CF-9750-234349670370}"/>
    <cellStyle name="Comma 5 2 3 2 2 3" xfId="23136" xr:uid="{9A74D23B-363F-4196-8D42-A722AC725EC6}"/>
    <cellStyle name="Comma 5 2 3 2 3" xfId="8040" xr:uid="{31B7F379-DC8F-491D-93B3-94BD75C9C29C}"/>
    <cellStyle name="Comma 5 2 3 2 3 2" xfId="17093" xr:uid="{F4CA642E-6506-4697-8F63-83CF173E3DD6}"/>
    <cellStyle name="Comma 5 2 3 2 3 2 2" xfId="35203" xr:uid="{94B07FEA-8350-489E-AFF3-E1F8CE895874}"/>
    <cellStyle name="Comma 5 2 3 2 3 3" xfId="26150" xr:uid="{AD767850-5840-4CB5-88BF-F6B789AAEE9B}"/>
    <cellStyle name="Comma 5 2 3 2 4" xfId="11061" xr:uid="{512C2C15-8624-4322-9BF8-9B4E08B5F8BE}"/>
    <cellStyle name="Comma 5 2 3 2 4 2" xfId="29171" xr:uid="{199EB893-6873-436E-B6F3-7F688355D692}"/>
    <cellStyle name="Comma 5 2 3 2 5" xfId="20118" xr:uid="{1DAFCA41-67F0-450F-A522-7110A60616E4}"/>
    <cellStyle name="Comma 5 2 3 3" xfId="2951" xr:uid="{91FF1DC7-7792-4FEE-9F79-EBB505417B5A}"/>
    <cellStyle name="Comma 5 2 3 3 2" xfId="6030" xr:uid="{6D955542-2EE6-4EE9-AB50-218888232593}"/>
    <cellStyle name="Comma 5 2 3 3 2 2" xfId="15083" xr:uid="{75672179-A26A-450E-80EC-9CC136DC7CED}"/>
    <cellStyle name="Comma 5 2 3 3 2 2 2" xfId="33193" xr:uid="{E615007C-194B-4AAF-A6AC-035BDB8E8C3C}"/>
    <cellStyle name="Comma 5 2 3 3 2 3" xfId="24140" xr:uid="{96B9DE9D-F1AB-4353-AE36-1671FD88938A}"/>
    <cellStyle name="Comma 5 2 3 3 3" xfId="9044" xr:uid="{92B1849E-D6C5-43F6-BA34-EB294500A67D}"/>
    <cellStyle name="Comma 5 2 3 3 3 2" xfId="18097" xr:uid="{136AC681-175E-40F7-B2DC-B28BD582F444}"/>
    <cellStyle name="Comma 5 2 3 3 3 2 2" xfId="36207" xr:uid="{109D38EF-520E-4551-A802-014ABA0CFDF1}"/>
    <cellStyle name="Comma 5 2 3 3 3 3" xfId="27154" xr:uid="{35780C37-AD62-427D-9947-26DB6D5A5E16}"/>
    <cellStyle name="Comma 5 2 3 3 4" xfId="12065" xr:uid="{0CD83901-960A-43AA-BC28-4275D40C40B0}"/>
    <cellStyle name="Comma 5 2 3 3 4 2" xfId="30175" xr:uid="{54E3DD4D-6D8E-4669-BC06-4A2E8FC96472}"/>
    <cellStyle name="Comma 5 2 3 3 5" xfId="21122" xr:uid="{2F11DB6A-77BC-4CBC-B2EA-AB254BC9F94D}"/>
    <cellStyle name="Comma 5 2 3 4" xfId="4022" xr:uid="{02F57355-BBAC-415C-AA45-0966FA44C546}"/>
    <cellStyle name="Comma 5 2 3 4 2" xfId="13075" xr:uid="{2A2A9170-62D9-4154-85B9-7200E66B3FBF}"/>
    <cellStyle name="Comma 5 2 3 4 2 2" xfId="31185" xr:uid="{618B6742-E804-4A7B-A393-3C8A25AE2C5D}"/>
    <cellStyle name="Comma 5 2 3 4 3" xfId="22132" xr:uid="{783AC040-C82F-4190-A72C-812F61133D0A}"/>
    <cellStyle name="Comma 5 2 3 5" xfId="7036" xr:uid="{80D17C5D-223B-469D-832A-7C156FB20D7A}"/>
    <cellStyle name="Comma 5 2 3 5 2" xfId="16089" xr:uid="{0B5FC222-6420-4D30-926E-5B83EEFDA338}"/>
    <cellStyle name="Comma 5 2 3 5 2 2" xfId="34199" xr:uid="{43CCCB8A-F3A9-4746-97DA-8F31A78313E6}"/>
    <cellStyle name="Comma 5 2 3 5 3" xfId="25146" xr:uid="{3B26AA22-E211-4BBD-A008-48537353FD76}"/>
    <cellStyle name="Comma 5 2 3 6" xfId="10057" xr:uid="{2BB6AE9B-48E9-4678-B331-8A9D4366A92B}"/>
    <cellStyle name="Comma 5 2 3 6 2" xfId="28167" xr:uid="{92C7C8C6-7E25-4204-8C2D-2AE10E0C736E}"/>
    <cellStyle name="Comma 5 2 3 7" xfId="19114" xr:uid="{F6AD23A7-DB3C-4177-A4D0-BA6C08ABCDC9}"/>
    <cellStyle name="Comma 5 2 4" xfId="944" xr:uid="{CF6EE6D9-C8C4-46F5-A6E0-CCD77C635121}"/>
    <cellStyle name="Comma 5 2 4 2" xfId="1948" xr:uid="{FA89D855-169D-4E33-B6A4-666364ADB51C}"/>
    <cellStyle name="Comma 5 2 4 2 2" xfId="5027" xr:uid="{9D1133BB-1F32-41D7-8563-907C890DF328}"/>
    <cellStyle name="Comma 5 2 4 2 2 2" xfId="14080" xr:uid="{22BE6698-4A2C-45EC-8170-5B439A88AE49}"/>
    <cellStyle name="Comma 5 2 4 2 2 2 2" xfId="32190" xr:uid="{EBDFC17A-99A6-4FD1-B934-CFB9BBEE55CE}"/>
    <cellStyle name="Comma 5 2 4 2 2 3" xfId="23137" xr:uid="{05EF87CC-B895-4D6A-847F-8D352CF21568}"/>
    <cellStyle name="Comma 5 2 4 2 3" xfId="8041" xr:uid="{7E5DE3A7-8C08-4BE3-AE17-D13F315853AE}"/>
    <cellStyle name="Comma 5 2 4 2 3 2" xfId="17094" xr:uid="{BEE6D6DD-EB03-4536-B4AB-39417B3D0AA5}"/>
    <cellStyle name="Comma 5 2 4 2 3 2 2" xfId="35204" xr:uid="{196F2395-F5BD-44BA-8725-2A998B6FDEF1}"/>
    <cellStyle name="Comma 5 2 4 2 3 3" xfId="26151" xr:uid="{B158A199-4518-4373-9C5E-9B74763A8CD8}"/>
    <cellStyle name="Comma 5 2 4 2 4" xfId="11062" xr:uid="{71EED4A9-C87A-49CA-BD23-2D6E472F13E4}"/>
    <cellStyle name="Comma 5 2 4 2 4 2" xfId="29172" xr:uid="{DAE30968-FAD0-4E26-9859-9C84164B8DB8}"/>
    <cellStyle name="Comma 5 2 4 2 5" xfId="20119" xr:uid="{67EAD3A1-2155-4E65-B814-F2EF294ACF92}"/>
    <cellStyle name="Comma 5 2 4 3" xfId="2952" xr:uid="{5D9CB344-542B-4FF9-8D0A-2BA783D4D1E9}"/>
    <cellStyle name="Comma 5 2 4 3 2" xfId="6031" xr:uid="{D8D67B38-5395-4E25-9276-7DDB7AC5C3A3}"/>
    <cellStyle name="Comma 5 2 4 3 2 2" xfId="15084" xr:uid="{24883900-510C-4C33-86A8-FF3CD7A635BB}"/>
    <cellStyle name="Comma 5 2 4 3 2 2 2" xfId="33194" xr:uid="{EF711190-8677-419A-B500-26CD67443347}"/>
    <cellStyle name="Comma 5 2 4 3 2 3" xfId="24141" xr:uid="{10BD7756-B534-45D4-8AA6-DCBFB4DE1FC8}"/>
    <cellStyle name="Comma 5 2 4 3 3" xfId="9045" xr:uid="{560A7440-579C-473E-9662-9A428E4D57EB}"/>
    <cellStyle name="Comma 5 2 4 3 3 2" xfId="18098" xr:uid="{2F9C5080-64FB-4A4C-953F-8DF2B1674B0D}"/>
    <cellStyle name="Comma 5 2 4 3 3 2 2" xfId="36208" xr:uid="{CFED2B0B-0432-42C4-AD88-2B4BA138438B}"/>
    <cellStyle name="Comma 5 2 4 3 3 3" xfId="27155" xr:uid="{B99A3C61-AA4B-4438-99B8-9A6175D75AA4}"/>
    <cellStyle name="Comma 5 2 4 3 4" xfId="12066" xr:uid="{7163AF48-1E00-4225-9C86-BA8F2D420F2D}"/>
    <cellStyle name="Comma 5 2 4 3 4 2" xfId="30176" xr:uid="{827DF480-A9F2-4898-9195-739066290B85}"/>
    <cellStyle name="Comma 5 2 4 3 5" xfId="21123" xr:uid="{E9FDBB84-2415-47E1-985F-C85B67E67093}"/>
    <cellStyle name="Comma 5 2 4 4" xfId="4023" xr:uid="{90A59C9E-A996-44FF-AA91-E965770AB05D}"/>
    <cellStyle name="Comma 5 2 4 4 2" xfId="13076" xr:uid="{AE6DEF31-B3CD-4BA0-8689-67678A9D6D91}"/>
    <cellStyle name="Comma 5 2 4 4 2 2" xfId="31186" xr:uid="{A2ECABED-78FA-4A4E-86C3-844A834437E9}"/>
    <cellStyle name="Comma 5 2 4 4 3" xfId="22133" xr:uid="{BD484C92-FA75-41E5-B7C8-CE965E5EDA45}"/>
    <cellStyle name="Comma 5 2 4 5" xfId="7037" xr:uid="{833E58BB-6F9D-4996-800B-4CB530375029}"/>
    <cellStyle name="Comma 5 2 4 5 2" xfId="16090" xr:uid="{06137355-E5D2-4CDA-A279-49197B3731F0}"/>
    <cellStyle name="Comma 5 2 4 5 2 2" xfId="34200" xr:uid="{F8531899-8797-4E4F-8328-4A403A9837AA}"/>
    <cellStyle name="Comma 5 2 4 5 3" xfId="25147" xr:uid="{345FA96C-BDC8-4496-B883-0DCFD76FB7AE}"/>
    <cellStyle name="Comma 5 2 4 6" xfId="10058" xr:uid="{B2245BA7-5E2A-44BB-B6EE-1F5CC40C507F}"/>
    <cellStyle name="Comma 5 2 4 6 2" xfId="28168" xr:uid="{729B90C5-0040-493E-9D0F-7C18F34996DA}"/>
    <cellStyle name="Comma 5 2 4 7" xfId="19115" xr:uid="{AF10C63E-90BC-4592-9B13-ADE1FEBD39B9}"/>
    <cellStyle name="Comma 5 2 5" xfId="1325" xr:uid="{5D79A0B1-F107-4FB7-91F4-1C2EC1798976}"/>
    <cellStyle name="Comma 5 2 5 2" xfId="4404" xr:uid="{D66E6468-F456-441B-ACC3-42C721582C19}"/>
    <cellStyle name="Comma 5 2 5 2 2" xfId="13457" xr:uid="{44BB0AF1-C076-49F2-AA7E-BC940F5AA39C}"/>
    <cellStyle name="Comma 5 2 5 2 2 2" xfId="31567" xr:uid="{D75630D5-9EA5-4D16-A3A9-BB21AE83D3DE}"/>
    <cellStyle name="Comma 5 2 5 2 3" xfId="22514" xr:uid="{B5B9087C-4C99-4B7F-8A54-6CE1BE338760}"/>
    <cellStyle name="Comma 5 2 5 3" xfId="7418" xr:uid="{F7E3AEB0-F063-456C-912B-5909AC9159FA}"/>
    <cellStyle name="Comma 5 2 5 3 2" xfId="16471" xr:uid="{790D1828-7058-4E3D-AB83-9D36E94A7AEF}"/>
    <cellStyle name="Comma 5 2 5 3 2 2" xfId="34581" xr:uid="{663B4A5D-C7FF-4EAA-AA24-B7D0D1CF0A3F}"/>
    <cellStyle name="Comma 5 2 5 3 3" xfId="25528" xr:uid="{7F418438-6243-4BC4-B7A8-7F3711C25A6B}"/>
    <cellStyle name="Comma 5 2 5 4" xfId="10439" xr:uid="{55969FF0-009A-40D2-A47C-5AB1AB1F3108}"/>
    <cellStyle name="Comma 5 2 5 4 2" xfId="28549" xr:uid="{2B7D6F48-1809-421B-B341-85E65B0AF8B2}"/>
    <cellStyle name="Comma 5 2 5 5" xfId="19496" xr:uid="{4DB86BA1-B389-45E5-977F-6C7455EA85D1}"/>
    <cellStyle name="Comma 5 2 6" xfId="2329" xr:uid="{4C318F50-FD05-4261-80F0-E615659ADC23}"/>
    <cellStyle name="Comma 5 2 6 2" xfId="5408" xr:uid="{520D2F2D-8B85-424D-A860-7BB9FB4BB070}"/>
    <cellStyle name="Comma 5 2 6 2 2" xfId="14461" xr:uid="{4A460E68-BCE6-46C9-9A80-EBA45961510B}"/>
    <cellStyle name="Comma 5 2 6 2 2 2" xfId="32571" xr:uid="{D4C6F3FA-D701-45E6-959C-F37363054358}"/>
    <cellStyle name="Comma 5 2 6 2 3" xfId="23518" xr:uid="{13B0F12E-0763-4E8D-A107-BBC62439C446}"/>
    <cellStyle name="Comma 5 2 6 3" xfId="8422" xr:uid="{C269C61A-67C1-4B65-9454-25BAB8F029EC}"/>
    <cellStyle name="Comma 5 2 6 3 2" xfId="17475" xr:uid="{9B367B78-01D3-478C-8D85-F2334E30095C}"/>
    <cellStyle name="Comma 5 2 6 3 2 2" xfId="35585" xr:uid="{C36ACB35-D5B8-4E4F-9CF4-4162A4F2003D}"/>
    <cellStyle name="Comma 5 2 6 3 3" xfId="26532" xr:uid="{529C203D-0DC4-4EDD-B7D4-311B78B355AF}"/>
    <cellStyle name="Comma 5 2 6 4" xfId="11443" xr:uid="{5CE78B26-1551-4F80-B9BF-AAB0335FF8B3}"/>
    <cellStyle name="Comma 5 2 6 4 2" xfId="29553" xr:uid="{FFD32511-CC4E-4E2E-A633-8F45F07983A8}"/>
    <cellStyle name="Comma 5 2 6 5" xfId="20500" xr:uid="{00849BFA-8347-46BE-9320-5BCE2080F116}"/>
    <cellStyle name="Comma 5 2 7" xfId="3398" xr:uid="{269BBB41-3C66-4131-9E2F-3233BB26CC5D}"/>
    <cellStyle name="Comma 5 2 7 2" xfId="12451" xr:uid="{4BCB37D9-284B-4A29-8282-1359D6B84582}"/>
    <cellStyle name="Comma 5 2 7 2 2" xfId="30561" xr:uid="{BE071E02-8FFF-4528-B933-8F95AB947388}"/>
    <cellStyle name="Comma 5 2 7 3" xfId="21508" xr:uid="{7861E442-6BDF-4CDF-8F49-67EF6A7A1AA2}"/>
    <cellStyle name="Comma 5 2 8" xfId="6412" xr:uid="{30BC6368-25BE-474C-A614-74F6A2914F46}"/>
    <cellStyle name="Comma 5 2 8 2" xfId="15465" xr:uid="{34852D76-EFE7-441C-BD08-3054FB70F697}"/>
    <cellStyle name="Comma 5 2 8 2 2" xfId="33575" xr:uid="{405C79B8-B3F2-499C-A070-F9DD92800011}"/>
    <cellStyle name="Comma 5 2 8 3" xfId="24522" xr:uid="{B114A08B-CBA7-4AE1-9A33-29A896C6CA5F}"/>
    <cellStyle name="Comma 5 2 9" xfId="9432" xr:uid="{B222D034-B4E7-4077-8DB5-62399852DA4A}"/>
    <cellStyle name="Comma 5 2 9 2" xfId="27542" xr:uid="{F68B0D6C-E1AC-4614-B75A-68B1A7EC62FA}"/>
    <cellStyle name="Comma 5 3" xfId="330" xr:uid="{3E333FAA-A06A-4435-8237-205C471AF6A4}"/>
    <cellStyle name="Comma 5 3 10" xfId="18528" xr:uid="{959E8EE9-3D92-45F7-B7A4-A36F1C2539A8}"/>
    <cellStyle name="Comma 5 3 2" xfId="528" xr:uid="{F93C57A3-6012-4C5E-ACEA-9C6478D594F3}"/>
    <cellStyle name="Comma 5 3 2 2" xfId="945" xr:uid="{06A0E081-69D5-49CC-B180-920E736A4967}"/>
    <cellStyle name="Comma 5 3 2 2 2" xfId="1949" xr:uid="{4CFE57A2-D9FC-4CFC-9CC4-1711B71DF580}"/>
    <cellStyle name="Comma 5 3 2 2 2 2" xfId="5028" xr:uid="{E98B0CAB-91DB-499C-94D7-D5DAAF60413A}"/>
    <cellStyle name="Comma 5 3 2 2 2 2 2" xfId="14081" xr:uid="{410F911E-002E-4EB8-AF68-5C9DCC07864F}"/>
    <cellStyle name="Comma 5 3 2 2 2 2 2 2" xfId="32191" xr:uid="{CBA71284-B201-4EF2-92D1-9350E0AD9F77}"/>
    <cellStyle name="Comma 5 3 2 2 2 2 3" xfId="23138" xr:uid="{B49FC43C-2360-4DEB-B1F8-E1064D5CB7A3}"/>
    <cellStyle name="Comma 5 3 2 2 2 3" xfId="8042" xr:uid="{B04221ED-2C14-40CA-B2AD-C2DF5D076E68}"/>
    <cellStyle name="Comma 5 3 2 2 2 3 2" xfId="17095" xr:uid="{FE41CE23-AFB1-4BB5-8318-7A1771E3D90E}"/>
    <cellStyle name="Comma 5 3 2 2 2 3 2 2" xfId="35205" xr:uid="{A745A1EF-C8A8-413A-A393-77BC8544A83E}"/>
    <cellStyle name="Comma 5 3 2 2 2 3 3" xfId="26152" xr:uid="{32A2E70A-3285-4C66-A9CE-6E43393C9260}"/>
    <cellStyle name="Comma 5 3 2 2 2 4" xfId="11063" xr:uid="{8E0A6CB0-50DB-4C8B-A128-B9A611C968B2}"/>
    <cellStyle name="Comma 5 3 2 2 2 4 2" xfId="29173" xr:uid="{D8E19045-2A07-40FB-8EC8-48E9F77E20F0}"/>
    <cellStyle name="Comma 5 3 2 2 2 5" xfId="20120" xr:uid="{C0A82B4D-FECC-4E92-9DF7-EF4C08ABFE86}"/>
    <cellStyle name="Comma 5 3 2 2 3" xfId="2953" xr:uid="{CE4E4008-F6EB-4A94-825E-CCFF450BE855}"/>
    <cellStyle name="Comma 5 3 2 2 3 2" xfId="6032" xr:uid="{594347D0-3B15-4C8C-B039-D755EA498877}"/>
    <cellStyle name="Comma 5 3 2 2 3 2 2" xfId="15085" xr:uid="{D4999E07-58F1-4A14-BA36-8A15849DE1EE}"/>
    <cellStyle name="Comma 5 3 2 2 3 2 2 2" xfId="33195" xr:uid="{9F6BBCF2-7603-426E-8F5E-5E3F49C5A3BC}"/>
    <cellStyle name="Comma 5 3 2 2 3 2 3" xfId="24142" xr:uid="{5C119979-E617-43F7-AB75-926A8FCAB57F}"/>
    <cellStyle name="Comma 5 3 2 2 3 3" xfId="9046" xr:uid="{1912BEF1-3FE6-430D-99C8-70C24893EB01}"/>
    <cellStyle name="Comma 5 3 2 2 3 3 2" xfId="18099" xr:uid="{4C8BF4AE-E81B-45D8-8039-3E0FBE46AA58}"/>
    <cellStyle name="Comma 5 3 2 2 3 3 2 2" xfId="36209" xr:uid="{777DBBEF-29FA-4A31-9D83-F9BCA7F716D9}"/>
    <cellStyle name="Comma 5 3 2 2 3 3 3" xfId="27156" xr:uid="{2BC013E6-3E96-4D55-A957-3750B05445EF}"/>
    <cellStyle name="Comma 5 3 2 2 3 4" xfId="12067" xr:uid="{4240461F-72AA-4AF2-8C1E-950461EFD6A0}"/>
    <cellStyle name="Comma 5 3 2 2 3 4 2" xfId="30177" xr:uid="{59450F61-20F7-4EB0-89D4-BED4BB6064A5}"/>
    <cellStyle name="Comma 5 3 2 2 3 5" xfId="21124" xr:uid="{87B1A26F-37A2-4620-99B4-878CBD6C076B}"/>
    <cellStyle name="Comma 5 3 2 2 4" xfId="4024" xr:uid="{9DFD0EC1-DE8C-4292-8AFD-D02208FBCAF2}"/>
    <cellStyle name="Comma 5 3 2 2 4 2" xfId="13077" xr:uid="{7CA997CC-E450-4705-A760-28B2E7CF4D2E}"/>
    <cellStyle name="Comma 5 3 2 2 4 2 2" xfId="31187" xr:uid="{3C51EABA-227C-4BD5-9F89-A00DD8B69B06}"/>
    <cellStyle name="Comma 5 3 2 2 4 3" xfId="22134" xr:uid="{3EA26240-E3B6-4F21-BDB5-DE3A51354BA2}"/>
    <cellStyle name="Comma 5 3 2 2 5" xfId="7038" xr:uid="{C4A7FF99-2265-43C1-A1EB-D7636D4C1CEB}"/>
    <cellStyle name="Comma 5 3 2 2 5 2" xfId="16091" xr:uid="{9D102402-331D-4A2F-805B-0C3B0CADB5AE}"/>
    <cellStyle name="Comma 5 3 2 2 5 2 2" xfId="34201" xr:uid="{3555A00E-7502-4260-9A46-8B26C409FFF5}"/>
    <cellStyle name="Comma 5 3 2 2 5 3" xfId="25148" xr:uid="{862FD5F5-D242-439A-AE62-E72F9EAF39CE}"/>
    <cellStyle name="Comma 5 3 2 2 6" xfId="10059" xr:uid="{59CD1167-DAEE-4586-97BD-AFE763A33B5A}"/>
    <cellStyle name="Comma 5 3 2 2 6 2" xfId="28169" xr:uid="{0D62608B-7AE0-437A-A9DE-46C4150BFFF1}"/>
    <cellStyle name="Comma 5 3 2 2 7" xfId="19116" xr:uid="{2CC63818-B3FB-4A78-AAE4-B0C18C7F6558}"/>
    <cellStyle name="Comma 5 3 2 3" xfId="946" xr:uid="{70482FA8-390A-4E57-AF33-9EEC73B967CF}"/>
    <cellStyle name="Comma 5 3 2 3 2" xfId="1950" xr:uid="{6D60DEEF-215F-462A-BA47-195F6E26A485}"/>
    <cellStyle name="Comma 5 3 2 3 2 2" xfId="5029" xr:uid="{7AC62089-00D0-49A6-A7FC-0D1F6D4E29A1}"/>
    <cellStyle name="Comma 5 3 2 3 2 2 2" xfId="14082" xr:uid="{0EEFFE8B-E40C-4214-A739-CE7BA7EF2926}"/>
    <cellStyle name="Comma 5 3 2 3 2 2 2 2" xfId="32192" xr:uid="{1E77CD51-9B85-4445-8BED-E18B94949BF1}"/>
    <cellStyle name="Comma 5 3 2 3 2 2 3" xfId="23139" xr:uid="{66F39CA0-B38B-4E96-A406-E1CD34222428}"/>
    <cellStyle name="Comma 5 3 2 3 2 3" xfId="8043" xr:uid="{1549316A-40E0-4E69-B259-9065E4835A9B}"/>
    <cellStyle name="Comma 5 3 2 3 2 3 2" xfId="17096" xr:uid="{5037F41C-573B-4170-B763-5F5F4932D0CC}"/>
    <cellStyle name="Comma 5 3 2 3 2 3 2 2" xfId="35206" xr:uid="{2D7CC9FB-3925-477D-865C-A609C3C890AA}"/>
    <cellStyle name="Comma 5 3 2 3 2 3 3" xfId="26153" xr:uid="{DBFA4FA9-9AEF-47C1-BA60-1B38DB07DB7D}"/>
    <cellStyle name="Comma 5 3 2 3 2 4" xfId="11064" xr:uid="{7C9C3348-8872-49AA-8B5D-79ADCE94D314}"/>
    <cellStyle name="Comma 5 3 2 3 2 4 2" xfId="29174" xr:uid="{1F1EBD3D-BB12-4FF0-B803-DCF94CEFBD95}"/>
    <cellStyle name="Comma 5 3 2 3 2 5" xfId="20121" xr:uid="{135E60D2-3233-439A-BCCB-72101579173F}"/>
    <cellStyle name="Comma 5 3 2 3 3" xfId="2954" xr:uid="{F15DEBE4-C48B-4712-B8CA-F405A1F7A0EC}"/>
    <cellStyle name="Comma 5 3 2 3 3 2" xfId="6033" xr:uid="{439E0F98-60CC-4D66-8E3A-3F9051473358}"/>
    <cellStyle name="Comma 5 3 2 3 3 2 2" xfId="15086" xr:uid="{383C4678-24F4-4443-A83F-A848D51B2C5D}"/>
    <cellStyle name="Comma 5 3 2 3 3 2 2 2" xfId="33196" xr:uid="{96E8C8E1-EF87-4947-A807-D7D3D2CAB1F1}"/>
    <cellStyle name="Comma 5 3 2 3 3 2 3" xfId="24143" xr:uid="{6B0C0910-3A3D-48F0-92C9-D21E738F5A4B}"/>
    <cellStyle name="Comma 5 3 2 3 3 3" xfId="9047" xr:uid="{F2EDD8E0-B66E-4EBC-A08D-C4065E3B532A}"/>
    <cellStyle name="Comma 5 3 2 3 3 3 2" xfId="18100" xr:uid="{3A5C77A1-D5E6-4EE8-AC12-E8099B64A677}"/>
    <cellStyle name="Comma 5 3 2 3 3 3 2 2" xfId="36210" xr:uid="{1BE36F0D-919A-4DE9-9A56-9DB1F67205ED}"/>
    <cellStyle name="Comma 5 3 2 3 3 3 3" xfId="27157" xr:uid="{AA9AF8A8-6CF1-44CF-A723-62FAC0AAEB6D}"/>
    <cellStyle name="Comma 5 3 2 3 3 4" xfId="12068" xr:uid="{FC2833E4-0BC7-4F3B-9799-7BDDAF397C85}"/>
    <cellStyle name="Comma 5 3 2 3 3 4 2" xfId="30178" xr:uid="{B6FF8D1F-7ECC-49E8-85B3-719D4398BDC4}"/>
    <cellStyle name="Comma 5 3 2 3 3 5" xfId="21125" xr:uid="{FD2899E3-75B5-4AF2-B781-DA69E424C6B3}"/>
    <cellStyle name="Comma 5 3 2 3 4" xfId="4025" xr:uid="{05DA53BD-2FDB-4E97-9566-FCA7BBD983D4}"/>
    <cellStyle name="Comma 5 3 2 3 4 2" xfId="13078" xr:uid="{C2254AB3-F7EE-463B-8A5B-CAF58753F8A1}"/>
    <cellStyle name="Comma 5 3 2 3 4 2 2" xfId="31188" xr:uid="{A853A870-78DC-4C95-83DC-ED466B5F2301}"/>
    <cellStyle name="Comma 5 3 2 3 4 3" xfId="22135" xr:uid="{909B69AC-E912-4F7E-B3DC-2D5EE56EB7A8}"/>
    <cellStyle name="Comma 5 3 2 3 5" xfId="7039" xr:uid="{AB5110DF-A9A5-48D7-A160-AFAB6A08538E}"/>
    <cellStyle name="Comma 5 3 2 3 5 2" xfId="16092" xr:uid="{2EA2627B-7616-49D3-91DA-27D5E6BC2EDC}"/>
    <cellStyle name="Comma 5 3 2 3 5 2 2" xfId="34202" xr:uid="{64CF1B33-88DF-4F0A-9E32-08C49E9361F3}"/>
    <cellStyle name="Comma 5 3 2 3 5 3" xfId="25149" xr:uid="{A60D3A64-D3AE-4FC2-BBDA-486C0143534D}"/>
    <cellStyle name="Comma 5 3 2 3 6" xfId="10060" xr:uid="{04383ECC-DE61-4B3C-B47D-02EFF720B83B}"/>
    <cellStyle name="Comma 5 3 2 3 6 2" xfId="28170" xr:uid="{583CFAA2-35CE-42C8-96C1-040D38326C9E}"/>
    <cellStyle name="Comma 5 3 2 3 7" xfId="19117" xr:uid="{39FDC217-5E58-416A-AE8C-34A3CED08104}"/>
    <cellStyle name="Comma 5 3 2 4" xfId="1535" xr:uid="{D6ECA344-9C9A-41B8-9102-3AD1C20E3615}"/>
    <cellStyle name="Comma 5 3 2 4 2" xfId="4614" xr:uid="{886AB421-5B23-4BC0-B13B-0AB7498E4BF2}"/>
    <cellStyle name="Comma 5 3 2 4 2 2" xfId="13667" xr:uid="{1FA030A8-C228-45BE-A83D-F895948BFF92}"/>
    <cellStyle name="Comma 5 3 2 4 2 2 2" xfId="31777" xr:uid="{0C762DB5-90AD-46C0-8616-EB44D6D0C8D2}"/>
    <cellStyle name="Comma 5 3 2 4 2 3" xfId="22724" xr:uid="{4785F2C1-2393-45EF-89BC-52CCE9175559}"/>
    <cellStyle name="Comma 5 3 2 4 3" xfId="7628" xr:uid="{4F3A60CD-1FA8-4F2F-AF21-DA3C7C84E32A}"/>
    <cellStyle name="Comma 5 3 2 4 3 2" xfId="16681" xr:uid="{746D92D5-1F0D-41F4-AF2C-945F6F245F23}"/>
    <cellStyle name="Comma 5 3 2 4 3 2 2" xfId="34791" xr:uid="{4B948753-2FEC-4B9A-BEE0-373C57CB8099}"/>
    <cellStyle name="Comma 5 3 2 4 3 3" xfId="25738" xr:uid="{6C00CFF2-2A59-41C6-B326-B7B93C4C06D5}"/>
    <cellStyle name="Comma 5 3 2 4 4" xfId="10649" xr:uid="{6666D30D-09B7-4B27-8DBB-B716D6E4F22C}"/>
    <cellStyle name="Comma 5 3 2 4 4 2" xfId="28759" xr:uid="{DC08244C-5B4C-4FFB-A817-19BF2DC84C8D}"/>
    <cellStyle name="Comma 5 3 2 4 5" xfId="19706" xr:uid="{2A43537E-9CED-45B0-A343-6EA48AB8A364}"/>
    <cellStyle name="Comma 5 3 2 5" xfId="2539" xr:uid="{A2472D7C-7FD7-4CF5-B525-B93EB2DB154B}"/>
    <cellStyle name="Comma 5 3 2 5 2" xfId="5618" xr:uid="{4D55C483-3FD8-4CB8-ACFC-6448FAE85F9C}"/>
    <cellStyle name="Comma 5 3 2 5 2 2" xfId="14671" xr:uid="{AF1E168E-0B85-45B1-B8BC-E2B26B08613F}"/>
    <cellStyle name="Comma 5 3 2 5 2 2 2" xfId="32781" xr:uid="{31A190D8-F197-49A5-A7C4-16DA231983AB}"/>
    <cellStyle name="Comma 5 3 2 5 2 3" xfId="23728" xr:uid="{741D255C-9D4C-488A-80AB-340471B74905}"/>
    <cellStyle name="Comma 5 3 2 5 3" xfId="8632" xr:uid="{187012B6-31F1-43F4-9D1D-177EE8F0B4DA}"/>
    <cellStyle name="Comma 5 3 2 5 3 2" xfId="17685" xr:uid="{E050EA17-4D9E-40E5-AFD2-0D92C1D7D18B}"/>
    <cellStyle name="Comma 5 3 2 5 3 2 2" xfId="35795" xr:uid="{8D6D37DF-3206-45CF-B0D3-E7D422B332F1}"/>
    <cellStyle name="Comma 5 3 2 5 3 3" xfId="26742" xr:uid="{7CC6E243-BFE7-4380-AA22-60B73A839328}"/>
    <cellStyle name="Comma 5 3 2 5 4" xfId="11653" xr:uid="{C56CF49C-869D-43B8-8AEB-1AA80CA1E4FD}"/>
    <cellStyle name="Comma 5 3 2 5 4 2" xfId="29763" xr:uid="{911FB64F-12D3-44C4-8C8E-1B9866C50400}"/>
    <cellStyle name="Comma 5 3 2 5 5" xfId="20710" xr:uid="{0F21C582-E8B8-401F-871F-111A22AE208C}"/>
    <cellStyle name="Comma 5 3 2 6" xfId="3609" xr:uid="{65818719-D852-4482-9555-B413840A8762}"/>
    <cellStyle name="Comma 5 3 2 6 2" xfId="12662" xr:uid="{B836FDE6-4FDA-429E-A474-71B601359A05}"/>
    <cellStyle name="Comma 5 3 2 6 2 2" xfId="30772" xr:uid="{32B77671-6E9F-4EC8-A62C-28384EF4B35C}"/>
    <cellStyle name="Comma 5 3 2 6 3" xfId="21719" xr:uid="{27A6B730-F178-47FC-8E24-EE52E98377DB}"/>
    <cellStyle name="Comma 5 3 2 7" xfId="6623" xr:uid="{D465A8A8-54D9-45FA-8F04-1050C803F33C}"/>
    <cellStyle name="Comma 5 3 2 7 2" xfId="15676" xr:uid="{40B17289-C324-4D93-B99A-5213E9569DFC}"/>
    <cellStyle name="Comma 5 3 2 7 2 2" xfId="33786" xr:uid="{9ECE1A73-69D4-4E5D-AA3C-70C77FA5A498}"/>
    <cellStyle name="Comma 5 3 2 7 3" xfId="24733" xr:uid="{31D02BBD-E056-4AF4-99FA-C6C6F00C7BE6}"/>
    <cellStyle name="Comma 5 3 2 8" xfId="9643" xr:uid="{63939795-E875-494F-8EC8-00048A374179}"/>
    <cellStyle name="Comma 5 3 2 8 2" xfId="27753" xr:uid="{077A51D3-9A94-444C-915C-63CE0AF03FCA}"/>
    <cellStyle name="Comma 5 3 2 9" xfId="18700" xr:uid="{9F807481-1F9C-41A0-B1A8-9E47605B04D2}"/>
    <cellStyle name="Comma 5 3 3" xfId="947" xr:uid="{64A05194-731E-4C8A-9B3C-5A4D4566ED42}"/>
    <cellStyle name="Comma 5 3 3 2" xfId="1951" xr:uid="{EFDC84E8-2BDF-4BF7-A891-7D48DD02D43D}"/>
    <cellStyle name="Comma 5 3 3 2 2" xfId="5030" xr:uid="{D7E0778A-90B8-4DF2-AAE0-6B6F8A817AF7}"/>
    <cellStyle name="Comma 5 3 3 2 2 2" xfId="14083" xr:uid="{7C1089D4-0F38-477A-94AC-A4C7C109EC1D}"/>
    <cellStyle name="Comma 5 3 3 2 2 2 2" xfId="32193" xr:uid="{41816B3D-178A-420E-962A-647E090FDE41}"/>
    <cellStyle name="Comma 5 3 3 2 2 3" xfId="23140" xr:uid="{11F7EFC0-FB01-4031-9430-68D25F5497B3}"/>
    <cellStyle name="Comma 5 3 3 2 3" xfId="8044" xr:uid="{88EC3D9C-89A5-4A96-95D5-EFD7CE8499E4}"/>
    <cellStyle name="Comma 5 3 3 2 3 2" xfId="17097" xr:uid="{8A6D7CF1-06CC-41D6-9B9E-9BF21E46C20E}"/>
    <cellStyle name="Comma 5 3 3 2 3 2 2" xfId="35207" xr:uid="{D1DB142F-6590-4A57-BA14-BC9D5D23BF35}"/>
    <cellStyle name="Comma 5 3 3 2 3 3" xfId="26154" xr:uid="{46B7D25A-18EE-494E-B998-8D2AD8ACF1C7}"/>
    <cellStyle name="Comma 5 3 3 2 4" xfId="11065" xr:uid="{A197371A-AF45-4DCB-A4B5-966F4B3E1F13}"/>
    <cellStyle name="Comma 5 3 3 2 4 2" xfId="29175" xr:uid="{ED559426-A68E-44AE-A0E1-67EFB5CC7908}"/>
    <cellStyle name="Comma 5 3 3 2 5" xfId="20122" xr:uid="{D589A6AB-7F66-461A-8D82-718B06BAD5EE}"/>
    <cellStyle name="Comma 5 3 3 3" xfId="2955" xr:uid="{495B4C94-48DA-4898-9675-C1C38DFB07D5}"/>
    <cellStyle name="Comma 5 3 3 3 2" xfId="6034" xr:uid="{669B8345-218E-48B0-8DEF-FCB30F4C210C}"/>
    <cellStyle name="Comma 5 3 3 3 2 2" xfId="15087" xr:uid="{10883984-B127-4872-8084-C6E291550C49}"/>
    <cellStyle name="Comma 5 3 3 3 2 2 2" xfId="33197" xr:uid="{A4250EFF-4513-4D4B-8D55-6461EF7F0832}"/>
    <cellStyle name="Comma 5 3 3 3 2 3" xfId="24144" xr:uid="{B92DECAD-498C-4664-928B-675E7577D7E7}"/>
    <cellStyle name="Comma 5 3 3 3 3" xfId="9048" xr:uid="{3B944863-9220-4923-9C76-C505D60E2348}"/>
    <cellStyle name="Comma 5 3 3 3 3 2" xfId="18101" xr:uid="{A02FE4ED-BAAB-41A5-9028-87A6EAB06B40}"/>
    <cellStyle name="Comma 5 3 3 3 3 2 2" xfId="36211" xr:uid="{55C8683D-4F1F-4B34-BC83-6CCC192C8021}"/>
    <cellStyle name="Comma 5 3 3 3 3 3" xfId="27158" xr:uid="{4565E2AD-6A51-44A5-B573-16F063539D89}"/>
    <cellStyle name="Comma 5 3 3 3 4" xfId="12069" xr:uid="{3014ADA1-53A1-46BF-B1B9-8BE35CF73E59}"/>
    <cellStyle name="Comma 5 3 3 3 4 2" xfId="30179" xr:uid="{7762B8A6-73C2-441D-816F-0E3E3A4DD511}"/>
    <cellStyle name="Comma 5 3 3 3 5" xfId="21126" xr:uid="{440E37B4-F2E7-4F6E-914C-FCB21CA2E386}"/>
    <cellStyle name="Comma 5 3 3 4" xfId="4026" xr:uid="{6B6A158B-1710-4985-B475-2749248768B9}"/>
    <cellStyle name="Comma 5 3 3 4 2" xfId="13079" xr:uid="{45192B1E-EE41-489D-9D6D-BEF54071E7C3}"/>
    <cellStyle name="Comma 5 3 3 4 2 2" xfId="31189" xr:uid="{CB1989DC-F6F2-4BA0-955F-7187E1CC8F85}"/>
    <cellStyle name="Comma 5 3 3 4 3" xfId="22136" xr:uid="{7D5C7C05-92E6-4A3D-A093-906625F7483F}"/>
    <cellStyle name="Comma 5 3 3 5" xfId="7040" xr:uid="{2018A777-D981-4484-8289-44E7D42A0CED}"/>
    <cellStyle name="Comma 5 3 3 5 2" xfId="16093" xr:uid="{251B5946-8A65-4523-8FB1-1BABA0CA5D2C}"/>
    <cellStyle name="Comma 5 3 3 5 2 2" xfId="34203" xr:uid="{0B295803-AE71-4D80-ACB9-15497AB1E7CD}"/>
    <cellStyle name="Comma 5 3 3 5 3" xfId="25150" xr:uid="{CAEF99C1-6F6A-48DF-A79A-1D68B1171349}"/>
    <cellStyle name="Comma 5 3 3 6" xfId="10061" xr:uid="{D93599E9-61BB-4A3D-B291-257814392EAD}"/>
    <cellStyle name="Comma 5 3 3 6 2" xfId="28171" xr:uid="{2A3C174F-7BC2-41C8-9914-94F22C2EF6D7}"/>
    <cellStyle name="Comma 5 3 3 7" xfId="19118" xr:uid="{B6F0355F-8840-45E8-BE9B-863CA307D6CF}"/>
    <cellStyle name="Comma 5 3 4" xfId="948" xr:uid="{1B028DBB-4F8D-48FD-AA37-02AEC6202728}"/>
    <cellStyle name="Comma 5 3 4 2" xfId="1952" xr:uid="{5C6E27C6-6CDC-466F-BEDE-DAB0EBF64F6E}"/>
    <cellStyle name="Comma 5 3 4 2 2" xfId="5031" xr:uid="{1D04A5EF-503C-4B95-96F3-EF5C8CF1759F}"/>
    <cellStyle name="Comma 5 3 4 2 2 2" xfId="14084" xr:uid="{6A42B964-9F1E-4C36-8FA5-22303875B9C1}"/>
    <cellStyle name="Comma 5 3 4 2 2 2 2" xfId="32194" xr:uid="{26A61CC1-B5C5-4C45-AB59-83C05B0C0051}"/>
    <cellStyle name="Comma 5 3 4 2 2 3" xfId="23141" xr:uid="{67147EB6-B061-432A-AB8D-635AA42D145B}"/>
    <cellStyle name="Comma 5 3 4 2 3" xfId="8045" xr:uid="{9C70164B-EC24-412F-BB45-AF9A42EE98CA}"/>
    <cellStyle name="Comma 5 3 4 2 3 2" xfId="17098" xr:uid="{893F52CD-E77E-4C45-A83D-BCA78836FF17}"/>
    <cellStyle name="Comma 5 3 4 2 3 2 2" xfId="35208" xr:uid="{423E049E-116F-470E-B1B7-B66335C0ECE1}"/>
    <cellStyle name="Comma 5 3 4 2 3 3" xfId="26155" xr:uid="{3109A7B1-D8F8-4A19-84CF-8F4EC95B30EA}"/>
    <cellStyle name="Comma 5 3 4 2 4" xfId="11066" xr:uid="{F819F7DC-3CF1-44DD-B394-F69F8C6E1C81}"/>
    <cellStyle name="Comma 5 3 4 2 4 2" xfId="29176" xr:uid="{33E446B0-B855-4773-8751-C5D7084ED2B9}"/>
    <cellStyle name="Comma 5 3 4 2 5" xfId="20123" xr:uid="{AB42ED50-E798-4A04-BD4C-1B17C60A7B0F}"/>
    <cellStyle name="Comma 5 3 4 3" xfId="2956" xr:uid="{62FD5D9E-7C79-4ACB-9CC5-1D19B1863DFF}"/>
    <cellStyle name="Comma 5 3 4 3 2" xfId="6035" xr:uid="{58EEAB3C-AB94-45A0-8740-FB3206B9E12F}"/>
    <cellStyle name="Comma 5 3 4 3 2 2" xfId="15088" xr:uid="{870AD1F8-FE48-4E2A-9140-851B9420DE4B}"/>
    <cellStyle name="Comma 5 3 4 3 2 2 2" xfId="33198" xr:uid="{238EC0FB-6433-469A-B9B8-C60E173415BA}"/>
    <cellStyle name="Comma 5 3 4 3 2 3" xfId="24145" xr:uid="{36CA42CF-ADB3-4CF7-B6E6-7A70B3B0278D}"/>
    <cellStyle name="Comma 5 3 4 3 3" xfId="9049" xr:uid="{B3D0986C-B30D-4727-9ED1-762B610A59CC}"/>
    <cellStyle name="Comma 5 3 4 3 3 2" xfId="18102" xr:uid="{828262BF-12A1-48A8-82D1-BDC1F8755EED}"/>
    <cellStyle name="Comma 5 3 4 3 3 2 2" xfId="36212" xr:uid="{337B500E-EAC8-4D05-A883-C51676E990EA}"/>
    <cellStyle name="Comma 5 3 4 3 3 3" xfId="27159" xr:uid="{491EF3FF-3B09-4740-9249-3261F1583589}"/>
    <cellStyle name="Comma 5 3 4 3 4" xfId="12070" xr:uid="{BCD5CCB8-B67E-4E6C-9AD4-48A1CF1C6CB0}"/>
    <cellStyle name="Comma 5 3 4 3 4 2" xfId="30180" xr:uid="{F2A12838-7370-44A2-8DDD-A9B75DFF6106}"/>
    <cellStyle name="Comma 5 3 4 3 5" xfId="21127" xr:uid="{BCAEB3AC-8B18-499A-A650-FEF9F0DD4827}"/>
    <cellStyle name="Comma 5 3 4 4" xfId="4027" xr:uid="{A757E3BC-0BBE-4AB9-8355-A8E1E1C773B7}"/>
    <cellStyle name="Comma 5 3 4 4 2" xfId="13080" xr:uid="{6D29E862-0907-4DD3-83D1-E67FBAA56C52}"/>
    <cellStyle name="Comma 5 3 4 4 2 2" xfId="31190" xr:uid="{4F34BE4D-D427-4B4B-863E-7EFB811D5147}"/>
    <cellStyle name="Comma 5 3 4 4 3" xfId="22137" xr:uid="{04D275B3-8F5C-4A83-AA23-DF6E645F707A}"/>
    <cellStyle name="Comma 5 3 4 5" xfId="7041" xr:uid="{3D84C931-486E-4FD7-813F-A89E605B32D8}"/>
    <cellStyle name="Comma 5 3 4 5 2" xfId="16094" xr:uid="{0A89B974-7B06-43DE-BD38-AF0B069C427A}"/>
    <cellStyle name="Comma 5 3 4 5 2 2" xfId="34204" xr:uid="{3649DFCE-1013-44B9-ABD4-064A5FD6BE0F}"/>
    <cellStyle name="Comma 5 3 4 5 3" xfId="25151" xr:uid="{184603B6-F711-4A95-A547-31AF110A73A4}"/>
    <cellStyle name="Comma 5 3 4 6" xfId="10062" xr:uid="{E171BA46-E4C1-44C7-B5AF-A757926D743A}"/>
    <cellStyle name="Comma 5 3 4 6 2" xfId="28172" xr:uid="{142CB5B2-298B-4BE9-A8CA-600A02728C8A}"/>
    <cellStyle name="Comma 5 3 4 7" xfId="19119" xr:uid="{296C9FF1-9C79-45F8-87C3-42227686CBE1}"/>
    <cellStyle name="Comma 5 3 5" xfId="1364" xr:uid="{D874F168-966E-4ADB-8889-316F17BF3B58}"/>
    <cellStyle name="Comma 5 3 5 2" xfId="4443" xr:uid="{7D96F2A4-2557-493D-917A-87D48980B8FE}"/>
    <cellStyle name="Comma 5 3 5 2 2" xfId="13496" xr:uid="{C5FC499B-593E-4915-83B7-CE00F7F16C76}"/>
    <cellStyle name="Comma 5 3 5 2 2 2" xfId="31606" xr:uid="{2E4EB293-2407-4FC4-945A-03C8AD3FA837}"/>
    <cellStyle name="Comma 5 3 5 2 3" xfId="22553" xr:uid="{23EC87CA-70A6-4542-9BE4-532F1DDCFAA7}"/>
    <cellStyle name="Comma 5 3 5 3" xfId="7457" xr:uid="{9523CBB1-BC32-40C9-AC80-72DB9120A17E}"/>
    <cellStyle name="Comma 5 3 5 3 2" xfId="16510" xr:uid="{655514F6-8D43-4464-AE3C-E1F0B7C90EEA}"/>
    <cellStyle name="Comma 5 3 5 3 2 2" xfId="34620" xr:uid="{234F358F-5D5D-4BE8-B54A-EB68D604E412}"/>
    <cellStyle name="Comma 5 3 5 3 3" xfId="25567" xr:uid="{937ED7E9-7CE8-43B4-B133-CE92011ADE77}"/>
    <cellStyle name="Comma 5 3 5 4" xfId="10478" xr:uid="{59CD8853-CD6B-4EA7-9675-25649C348EC3}"/>
    <cellStyle name="Comma 5 3 5 4 2" xfId="28588" xr:uid="{0C65BD25-F6B9-4A8A-9844-83F4BC776A50}"/>
    <cellStyle name="Comma 5 3 5 5" xfId="19535" xr:uid="{F8C9A0CB-2C5A-434F-B4A4-364CA1281576}"/>
    <cellStyle name="Comma 5 3 6" xfId="2368" xr:uid="{7D1ADBFC-98B7-47E0-A60E-10D38B6EFBB2}"/>
    <cellStyle name="Comma 5 3 6 2" xfId="5447" xr:uid="{5160BDB2-6D80-446E-97DF-5433EFFDE549}"/>
    <cellStyle name="Comma 5 3 6 2 2" xfId="14500" xr:uid="{9134E19E-827F-4F80-B248-F5B0E8297BE1}"/>
    <cellStyle name="Comma 5 3 6 2 2 2" xfId="32610" xr:uid="{035CD43A-C2FE-4BE2-A340-1DEB82645862}"/>
    <cellStyle name="Comma 5 3 6 2 3" xfId="23557" xr:uid="{40460B59-D9C9-4520-9337-09D956E3EEC4}"/>
    <cellStyle name="Comma 5 3 6 3" xfId="8461" xr:uid="{6FE7A080-49AE-4BB0-8A9A-6207F73E9747}"/>
    <cellStyle name="Comma 5 3 6 3 2" xfId="17514" xr:uid="{363C35FA-8D97-4B49-94E6-0E8CD21C2F21}"/>
    <cellStyle name="Comma 5 3 6 3 2 2" xfId="35624" xr:uid="{99853773-0F6E-4BC5-8AA0-609B84EE435D}"/>
    <cellStyle name="Comma 5 3 6 3 3" xfId="26571" xr:uid="{3606F685-4ACF-48E9-A8B0-C693CFED84B3}"/>
    <cellStyle name="Comma 5 3 6 4" xfId="11482" xr:uid="{F2E48FB4-9E10-4FD4-AE24-330335640868}"/>
    <cellStyle name="Comma 5 3 6 4 2" xfId="29592" xr:uid="{D8368F2C-6BB8-4C8A-A07C-28345FA63933}"/>
    <cellStyle name="Comma 5 3 6 5" xfId="20539" xr:uid="{4F062AA6-338C-4B1B-A1C1-C82F22C69B10}"/>
    <cellStyle name="Comma 5 3 7" xfId="3437" xr:uid="{01600423-7BB5-48EE-82A7-99E4ABCDDA2A}"/>
    <cellStyle name="Comma 5 3 7 2" xfId="12490" xr:uid="{32E896C4-D1D2-4255-BCCD-43D832385252}"/>
    <cellStyle name="Comma 5 3 7 2 2" xfId="30600" xr:uid="{9D03E77D-7B34-4AD5-B110-53F0574AEA03}"/>
    <cellStyle name="Comma 5 3 7 3" xfId="21547" xr:uid="{E27E23B7-EB48-4773-8AA5-0F62F02B9609}"/>
    <cellStyle name="Comma 5 3 8" xfId="6451" xr:uid="{C9E6F3A6-FA7F-4EFC-AD26-C81E595E3D80}"/>
    <cellStyle name="Comma 5 3 8 2" xfId="15504" xr:uid="{51CB3D2E-02DB-469D-BE1E-F8E625715C49}"/>
    <cellStyle name="Comma 5 3 8 2 2" xfId="33614" xr:uid="{243ED63A-A259-47BE-85D9-06C3078E9D1C}"/>
    <cellStyle name="Comma 5 3 8 3" xfId="24561" xr:uid="{8BAFED53-39D6-416B-BA6D-C97B91110306}"/>
    <cellStyle name="Comma 5 3 9" xfId="9471" xr:uid="{0E529A9D-BC40-44F4-9942-4542F96CB227}"/>
    <cellStyle name="Comma 5 3 9 2" xfId="27581" xr:uid="{8E64BFF9-6D90-4E52-A48F-0BE64200D85F}"/>
    <cellStyle name="Comma 5 4" xfId="475" xr:uid="{2B9DD5AA-087C-4D07-8D61-18BC0D7AD56C}"/>
    <cellStyle name="Comma 5 4 2" xfId="949" xr:uid="{7DDD5040-FDAF-4544-B570-05A4F49D8320}"/>
    <cellStyle name="Comma 5 4 2 2" xfId="1953" xr:uid="{DA0FF197-8B24-4FC7-9011-FC3ECC93F91F}"/>
    <cellStyle name="Comma 5 4 2 2 2" xfId="5032" xr:uid="{5F3BFEF0-27F3-4CC2-AEAA-90527EEADA8F}"/>
    <cellStyle name="Comma 5 4 2 2 2 2" xfId="14085" xr:uid="{7E73490A-D6D8-4469-B4BF-6270A1F67ADD}"/>
    <cellStyle name="Comma 5 4 2 2 2 2 2" xfId="32195" xr:uid="{2501CCD4-5179-4D6B-B14E-10B4C65564B8}"/>
    <cellStyle name="Comma 5 4 2 2 2 3" xfId="23142" xr:uid="{21C677AD-BACD-439D-B06C-FCD5CEDE24B7}"/>
    <cellStyle name="Comma 5 4 2 2 3" xfId="8046" xr:uid="{0CBA7B88-558F-4605-8BDA-FD68A11CF723}"/>
    <cellStyle name="Comma 5 4 2 2 3 2" xfId="17099" xr:uid="{8D1A8D8B-DC37-496E-A136-3D4C89855E47}"/>
    <cellStyle name="Comma 5 4 2 2 3 2 2" xfId="35209" xr:uid="{E7CDCC58-CAF9-4ED7-B14E-851B8DD02B0F}"/>
    <cellStyle name="Comma 5 4 2 2 3 3" xfId="26156" xr:uid="{270A7B58-8E7A-4923-9BAA-008320B10396}"/>
    <cellStyle name="Comma 5 4 2 2 4" xfId="11067" xr:uid="{6C88424E-9E3A-41DE-8119-0C70B59383DA}"/>
    <cellStyle name="Comma 5 4 2 2 4 2" xfId="29177" xr:uid="{232B84A9-62E3-44E7-BA87-3DB50ECEE681}"/>
    <cellStyle name="Comma 5 4 2 2 5" xfId="20124" xr:uid="{A03563A9-7657-4726-86BC-2D916B4A59A3}"/>
    <cellStyle name="Comma 5 4 2 3" xfId="2957" xr:uid="{4AE223CA-142D-430F-A86F-B0FD3ECD98C4}"/>
    <cellStyle name="Comma 5 4 2 3 2" xfId="6036" xr:uid="{98E34857-D0E9-4ED3-8081-7EE295AEBA4E}"/>
    <cellStyle name="Comma 5 4 2 3 2 2" xfId="15089" xr:uid="{BF47CC05-3B13-4E3D-A685-85E78C44CC0E}"/>
    <cellStyle name="Comma 5 4 2 3 2 2 2" xfId="33199" xr:uid="{71BEAE3F-E208-472A-A3C3-A4BA30E56000}"/>
    <cellStyle name="Comma 5 4 2 3 2 3" xfId="24146" xr:uid="{5876FD85-83A5-445C-8AEA-A6262F441209}"/>
    <cellStyle name="Comma 5 4 2 3 3" xfId="9050" xr:uid="{CF3336FF-D83B-4DF2-9A60-BAD017517D78}"/>
    <cellStyle name="Comma 5 4 2 3 3 2" xfId="18103" xr:uid="{112969C4-309B-4245-AD46-253850687C18}"/>
    <cellStyle name="Comma 5 4 2 3 3 2 2" xfId="36213" xr:uid="{EC1D9B39-10EB-4A9E-999E-66DF28EF016E}"/>
    <cellStyle name="Comma 5 4 2 3 3 3" xfId="27160" xr:uid="{4AF5489A-03F7-41B4-9FF2-0E9BB52C797C}"/>
    <cellStyle name="Comma 5 4 2 3 4" xfId="12071" xr:uid="{2D83EFFF-D30A-4243-9EDA-EAA86C955A60}"/>
    <cellStyle name="Comma 5 4 2 3 4 2" xfId="30181" xr:uid="{54BC742F-D931-4EFC-ADC7-626363AE9836}"/>
    <cellStyle name="Comma 5 4 2 3 5" xfId="21128" xr:uid="{9CB08DEA-977E-4199-A1F0-9F43E0E17953}"/>
    <cellStyle name="Comma 5 4 2 4" xfId="4028" xr:uid="{2DF237B1-2415-4365-A636-F6CDAFEC25EF}"/>
    <cellStyle name="Comma 5 4 2 4 2" xfId="13081" xr:uid="{5791FDE5-3D88-4DA2-8AB2-8FB0D2BF8067}"/>
    <cellStyle name="Comma 5 4 2 4 2 2" xfId="31191" xr:uid="{D57214CE-8DC4-4712-BC12-38FB53EF1C35}"/>
    <cellStyle name="Comma 5 4 2 4 3" xfId="22138" xr:uid="{8D943810-1239-40E0-B781-43A813D2B409}"/>
    <cellStyle name="Comma 5 4 2 5" xfId="7042" xr:uid="{B38D936E-7958-4622-8FA2-E1A16518BD78}"/>
    <cellStyle name="Comma 5 4 2 5 2" xfId="16095" xr:uid="{14F1B14F-5833-4CFF-B4E9-BCF4EA9BBA3E}"/>
    <cellStyle name="Comma 5 4 2 5 2 2" xfId="34205" xr:uid="{0A6A160A-0AF9-4A0D-8306-B75CF59BD4C4}"/>
    <cellStyle name="Comma 5 4 2 5 3" xfId="25152" xr:uid="{5422DD0B-6A83-40A3-9FD3-16EA36BC75DB}"/>
    <cellStyle name="Comma 5 4 2 6" xfId="10063" xr:uid="{1F9C6BD1-E9BA-4A84-9030-39F68D15611F}"/>
    <cellStyle name="Comma 5 4 2 6 2" xfId="28173" xr:uid="{8A6F290C-C45E-438F-9575-C73C46DBB7DD}"/>
    <cellStyle name="Comma 5 4 2 7" xfId="19120" xr:uid="{14253589-1FAD-42FC-A30C-DC20DDB7DA74}"/>
    <cellStyle name="Comma 5 4 3" xfId="950" xr:uid="{BDDBA9F1-C5B7-47EB-972D-21B6F3FC7BE9}"/>
    <cellStyle name="Comma 5 4 3 2" xfId="1954" xr:uid="{BA3372D9-908E-4046-BD20-079A5C2F9DDC}"/>
    <cellStyle name="Comma 5 4 3 2 2" xfId="5033" xr:uid="{2D65314E-2137-4404-9B6C-71A338DA1A19}"/>
    <cellStyle name="Comma 5 4 3 2 2 2" xfId="14086" xr:uid="{C10747B0-4DF5-48AC-B1D7-382A836D1F75}"/>
    <cellStyle name="Comma 5 4 3 2 2 2 2" xfId="32196" xr:uid="{52B9505D-B5E1-4D11-A71A-AF384CF20678}"/>
    <cellStyle name="Comma 5 4 3 2 2 3" xfId="23143" xr:uid="{D0EA36C6-28F8-4759-878E-526271E8F041}"/>
    <cellStyle name="Comma 5 4 3 2 3" xfId="8047" xr:uid="{4BE60590-492F-4C75-BA27-C02DF680EABE}"/>
    <cellStyle name="Comma 5 4 3 2 3 2" xfId="17100" xr:uid="{79A05A1C-518E-4F50-9989-ABD12EAFEA9C}"/>
    <cellStyle name="Comma 5 4 3 2 3 2 2" xfId="35210" xr:uid="{F5F84B59-EA96-4654-A39C-5E0082F82674}"/>
    <cellStyle name="Comma 5 4 3 2 3 3" xfId="26157" xr:uid="{7B76BDF2-27F2-4A11-9131-CC55AF7B8F13}"/>
    <cellStyle name="Comma 5 4 3 2 4" xfId="11068" xr:uid="{C82B2A9D-7653-4A1A-B634-FEDD7F87C5BD}"/>
    <cellStyle name="Comma 5 4 3 2 4 2" xfId="29178" xr:uid="{D1EFDBA0-713B-4029-BBAF-4CAD391A069E}"/>
    <cellStyle name="Comma 5 4 3 2 5" xfId="20125" xr:uid="{18F283CC-041C-4A4C-9026-E9C3A9310632}"/>
    <cellStyle name="Comma 5 4 3 3" xfId="2958" xr:uid="{98E90FA9-02A4-43F6-948A-02985D7F4829}"/>
    <cellStyle name="Comma 5 4 3 3 2" xfId="6037" xr:uid="{4CBDA10E-292F-467E-8CCA-A23B24ACBAF8}"/>
    <cellStyle name="Comma 5 4 3 3 2 2" xfId="15090" xr:uid="{BA3E8A2A-DF24-467C-B579-146AD19CC3B9}"/>
    <cellStyle name="Comma 5 4 3 3 2 2 2" xfId="33200" xr:uid="{F4C28827-F21B-4AAA-9DD4-A9578C02AABD}"/>
    <cellStyle name="Comma 5 4 3 3 2 3" xfId="24147" xr:uid="{C8747D4A-3CA2-4AFD-969F-DAC56581FACE}"/>
    <cellStyle name="Comma 5 4 3 3 3" xfId="9051" xr:uid="{A2B30FB0-87E5-41CD-BF78-A8A739CC0AE6}"/>
    <cellStyle name="Comma 5 4 3 3 3 2" xfId="18104" xr:uid="{66071130-4C31-415F-B22E-C16D70DD0E06}"/>
    <cellStyle name="Comma 5 4 3 3 3 2 2" xfId="36214" xr:uid="{0A432F7D-373D-4D90-8531-DD5AB4163677}"/>
    <cellStyle name="Comma 5 4 3 3 3 3" xfId="27161" xr:uid="{51EEBDA2-361F-4052-9785-0887404BE61C}"/>
    <cellStyle name="Comma 5 4 3 3 4" xfId="12072" xr:uid="{FDCA21AA-DEB7-4D4E-9095-55C57B34ABB7}"/>
    <cellStyle name="Comma 5 4 3 3 4 2" xfId="30182" xr:uid="{6A29317B-CC34-4BF0-B731-ABDD78958532}"/>
    <cellStyle name="Comma 5 4 3 3 5" xfId="21129" xr:uid="{FC7CCC5D-D261-4C8D-B262-0E19E4F16371}"/>
    <cellStyle name="Comma 5 4 3 4" xfId="4029" xr:uid="{3A355D20-C9E6-440F-87F4-78F3D525CFC6}"/>
    <cellStyle name="Comma 5 4 3 4 2" xfId="13082" xr:uid="{CA16EA03-6CA9-4695-B916-18D1EF05B522}"/>
    <cellStyle name="Comma 5 4 3 4 2 2" xfId="31192" xr:uid="{820503B1-5676-4863-B36E-DCB7737B4EFE}"/>
    <cellStyle name="Comma 5 4 3 4 3" xfId="22139" xr:uid="{01BF8142-FCFA-4E55-AEA6-9886B9D9E605}"/>
    <cellStyle name="Comma 5 4 3 5" xfId="7043" xr:uid="{C28A6651-32B6-47E9-82A1-E5AC83873191}"/>
    <cellStyle name="Comma 5 4 3 5 2" xfId="16096" xr:uid="{ABEED963-722E-471F-8B65-265F7EF63AE9}"/>
    <cellStyle name="Comma 5 4 3 5 2 2" xfId="34206" xr:uid="{9934272D-BCEF-4372-92D5-FBEA5CA1800E}"/>
    <cellStyle name="Comma 5 4 3 5 3" xfId="25153" xr:uid="{156FD850-CFF4-4856-A0D9-0C5F94C1A0E7}"/>
    <cellStyle name="Comma 5 4 3 6" xfId="10064" xr:uid="{803C75BF-0E3B-4646-8662-C1E4AC7A0434}"/>
    <cellStyle name="Comma 5 4 3 6 2" xfId="28174" xr:uid="{D59A5404-DEC3-448F-8938-32D7335CEFB7}"/>
    <cellStyle name="Comma 5 4 3 7" xfId="19121" xr:uid="{62372FB1-EFA3-4474-AE58-1243579917A4}"/>
    <cellStyle name="Comma 5 4 4" xfId="1484" xr:uid="{6C493673-D442-4BA6-9793-3F6F9D502440}"/>
    <cellStyle name="Comma 5 4 4 2" xfId="4563" xr:uid="{57A1FF54-724D-447C-B51B-CD22B3009D18}"/>
    <cellStyle name="Comma 5 4 4 2 2" xfId="13616" xr:uid="{079F55B4-5FB2-4D27-BBE0-9B0AF527C98E}"/>
    <cellStyle name="Comma 5 4 4 2 2 2" xfId="31726" xr:uid="{89C0DA97-3F28-4BAB-A43A-49E3CF43B9C7}"/>
    <cellStyle name="Comma 5 4 4 2 3" xfId="22673" xr:uid="{2C4EAE7F-34A4-46D5-A24A-5407E9680603}"/>
    <cellStyle name="Comma 5 4 4 3" xfId="7577" xr:uid="{D076EAA1-9D40-4918-95BC-900924ED31C1}"/>
    <cellStyle name="Comma 5 4 4 3 2" xfId="16630" xr:uid="{A98C3301-AD29-4E6A-86AC-76A880141CEB}"/>
    <cellStyle name="Comma 5 4 4 3 2 2" xfId="34740" xr:uid="{CD1F1668-4823-4ADD-A9B7-F227A3E03052}"/>
    <cellStyle name="Comma 5 4 4 3 3" xfId="25687" xr:uid="{4B9E8B67-E7A7-4902-A9AF-18878CFC8407}"/>
    <cellStyle name="Comma 5 4 4 4" xfId="10598" xr:uid="{8EFABF89-9A87-4A2A-8EB4-76C894880A64}"/>
    <cellStyle name="Comma 5 4 4 4 2" xfId="28708" xr:uid="{44AD2A6B-96B0-4A93-8B90-8DB49E99766E}"/>
    <cellStyle name="Comma 5 4 4 5" xfId="19655" xr:uid="{9CD4912F-7E44-47D5-B05A-087DA00EE435}"/>
    <cellStyle name="Comma 5 4 5" xfId="2488" xr:uid="{5B204CEB-CA80-4F30-9064-7A30369C59E2}"/>
    <cellStyle name="Comma 5 4 5 2" xfId="5567" xr:uid="{DAD50EE4-FA4E-4F2C-9856-E014BCF8DE74}"/>
    <cellStyle name="Comma 5 4 5 2 2" xfId="14620" xr:uid="{8C599E18-4DBA-44BF-8AB5-CF3DFAF08677}"/>
    <cellStyle name="Comma 5 4 5 2 2 2" xfId="32730" xr:uid="{279B2891-77C2-4332-8887-15421D878A99}"/>
    <cellStyle name="Comma 5 4 5 2 3" xfId="23677" xr:uid="{8B5ACC82-D80A-4F3F-871C-2F27F4189798}"/>
    <cellStyle name="Comma 5 4 5 3" xfId="8581" xr:uid="{A37593C6-AB40-460F-A3E3-DC7651045AC8}"/>
    <cellStyle name="Comma 5 4 5 3 2" xfId="17634" xr:uid="{D0B22E84-E232-4A21-AC48-06682465B25D}"/>
    <cellStyle name="Comma 5 4 5 3 2 2" xfId="35744" xr:uid="{BC16DCD9-C5F8-47DD-9AD3-B2729BBA5C29}"/>
    <cellStyle name="Comma 5 4 5 3 3" xfId="26691" xr:uid="{1671A680-26B9-48CB-BE51-EB1EAFFA574E}"/>
    <cellStyle name="Comma 5 4 5 4" xfId="11602" xr:uid="{D7BFC7C1-1D84-4B98-8824-5F167EBB4BB6}"/>
    <cellStyle name="Comma 5 4 5 4 2" xfId="29712" xr:uid="{F431BE1C-E380-4F93-A65E-A21D4CE8A4E0}"/>
    <cellStyle name="Comma 5 4 5 5" xfId="20659" xr:uid="{8420616F-8F4D-4FA5-9849-35933B8809F7}"/>
    <cellStyle name="Comma 5 4 6" xfId="3558" xr:uid="{1C508917-69B6-41D1-ABDA-8F5C66E8BEA1}"/>
    <cellStyle name="Comma 5 4 6 2" xfId="12611" xr:uid="{E5DF7F89-E0A4-4B87-80C8-E7F574FA8DB5}"/>
    <cellStyle name="Comma 5 4 6 2 2" xfId="30721" xr:uid="{D4A31D68-0800-4DBD-9639-5D9C20A95B2F}"/>
    <cellStyle name="Comma 5 4 6 3" xfId="21668" xr:uid="{60759F51-09FE-443D-BA18-0D7BF173F301}"/>
    <cellStyle name="Comma 5 4 7" xfId="6572" xr:uid="{1A7911A0-45F2-4DA7-9FBA-46AC0A8B2B4F}"/>
    <cellStyle name="Comma 5 4 7 2" xfId="15625" xr:uid="{4DCAF74F-956F-4B93-B119-4E5F1680B72C}"/>
    <cellStyle name="Comma 5 4 7 2 2" xfId="33735" xr:uid="{E3465C71-4281-4860-8C1C-913C6E2A0469}"/>
    <cellStyle name="Comma 5 4 7 3" xfId="24682" xr:uid="{A56C98AE-10E8-4E41-A68C-8E20A465C057}"/>
    <cellStyle name="Comma 5 4 8" xfId="9592" xr:uid="{C605D89A-DA42-4363-B6AE-384AD03D367C}"/>
    <cellStyle name="Comma 5 4 8 2" xfId="27702" xr:uid="{B502477C-3E9D-43C8-B09E-586F0AA1CD6E}"/>
    <cellStyle name="Comma 5 4 9" xfId="18649" xr:uid="{51BD7FFA-B931-4D1F-AC02-B2B4C70F3C57}"/>
    <cellStyle name="Comma 5 5" xfId="951" xr:uid="{D3B667FD-1650-455A-9326-ED94C5C30B25}"/>
    <cellStyle name="Comma 5 5 2" xfId="1955" xr:uid="{21ED434F-5C92-449C-8F1F-0EAFCBFE489E}"/>
    <cellStyle name="Comma 5 5 2 2" xfId="5034" xr:uid="{4C4025ED-9B96-4126-B153-5A5361A7BFD2}"/>
    <cellStyle name="Comma 5 5 2 2 2" xfId="14087" xr:uid="{39448CC5-53F6-4116-B61F-0A2DB687C3EC}"/>
    <cellStyle name="Comma 5 5 2 2 2 2" xfId="32197" xr:uid="{6E035048-F9B9-471B-9820-12240A7C7FEB}"/>
    <cellStyle name="Comma 5 5 2 2 3" xfId="23144" xr:uid="{63B1C5BC-3413-416A-8845-29FA0A02518A}"/>
    <cellStyle name="Comma 5 5 2 3" xfId="8048" xr:uid="{E0E4D8E8-4B53-4C43-A390-31E43014A743}"/>
    <cellStyle name="Comma 5 5 2 3 2" xfId="17101" xr:uid="{DB009B0C-DAF8-4C5D-A103-57C4E8908B4B}"/>
    <cellStyle name="Comma 5 5 2 3 2 2" xfId="35211" xr:uid="{70361F82-1A25-4E42-8191-7C83154D6F2C}"/>
    <cellStyle name="Comma 5 5 2 3 3" xfId="26158" xr:uid="{F8D333F7-C6ED-493C-AD10-11969AED23D9}"/>
    <cellStyle name="Comma 5 5 2 4" xfId="11069" xr:uid="{A73966D4-8A15-43F4-8583-B70FAD2C6F84}"/>
    <cellStyle name="Comma 5 5 2 4 2" xfId="29179" xr:uid="{427208CB-3729-424C-8225-74E05374B7C4}"/>
    <cellStyle name="Comma 5 5 2 5" xfId="20126" xr:uid="{3DA4216A-4251-44A8-8C04-621E4BD132DD}"/>
    <cellStyle name="Comma 5 5 3" xfId="2959" xr:uid="{B2A8C598-24E4-4720-B42F-90414A7B0C37}"/>
    <cellStyle name="Comma 5 5 3 2" xfId="6038" xr:uid="{C705FA8E-DA13-4035-AB14-0FE10DCC0E47}"/>
    <cellStyle name="Comma 5 5 3 2 2" xfId="15091" xr:uid="{7F3B81DD-62CA-482E-AAA4-7E0F4F86F2DE}"/>
    <cellStyle name="Comma 5 5 3 2 2 2" xfId="33201" xr:uid="{363A17B6-7B98-4201-B9EA-728AE2C64C41}"/>
    <cellStyle name="Comma 5 5 3 2 3" xfId="24148" xr:uid="{A1DC7F2C-B17C-4500-9D90-D0DCFBBCA35D}"/>
    <cellStyle name="Comma 5 5 3 3" xfId="9052" xr:uid="{30F56EE2-7EC3-4CB8-8243-C1A640F4A571}"/>
    <cellStyle name="Comma 5 5 3 3 2" xfId="18105" xr:uid="{DD139FFB-2503-4AD9-8420-273F81C28C2D}"/>
    <cellStyle name="Comma 5 5 3 3 2 2" xfId="36215" xr:uid="{6575E40F-CDB8-4409-A4DE-AF1DF7227EB4}"/>
    <cellStyle name="Comma 5 5 3 3 3" xfId="27162" xr:uid="{4E92D3B8-12BE-4E50-AE74-AA98D8F553FD}"/>
    <cellStyle name="Comma 5 5 3 4" xfId="12073" xr:uid="{A6306C51-D129-489E-8531-44A4AF541DA4}"/>
    <cellStyle name="Comma 5 5 3 4 2" xfId="30183" xr:uid="{2409BA9A-1712-4801-B5DD-4888C6484E3D}"/>
    <cellStyle name="Comma 5 5 3 5" xfId="21130" xr:uid="{7DE0DF1A-508D-41C3-A099-897BDA9EF482}"/>
    <cellStyle name="Comma 5 5 4" xfId="4030" xr:uid="{6EB5738F-4434-457C-A7C0-1842FF023C7E}"/>
    <cellStyle name="Comma 5 5 4 2" xfId="13083" xr:uid="{FADCA89A-D7D2-413B-B740-02342A7F0657}"/>
    <cellStyle name="Comma 5 5 4 2 2" xfId="31193" xr:uid="{01F840BB-4448-4E4D-96CE-E7E0A79C9DFD}"/>
    <cellStyle name="Comma 5 5 4 3" xfId="22140" xr:uid="{FCCAEDA0-70FC-4205-8669-B3F067BEB35F}"/>
    <cellStyle name="Comma 5 5 5" xfId="7044" xr:uid="{10D744D4-AFDA-4454-AB21-57FAEAB09EC6}"/>
    <cellStyle name="Comma 5 5 5 2" xfId="16097" xr:uid="{A33E8BE6-0DA6-44FA-8BE6-D568D998B0EA}"/>
    <cellStyle name="Comma 5 5 5 2 2" xfId="34207" xr:uid="{B42A155B-0B4A-44FB-B0D7-0B79E81FCF5D}"/>
    <cellStyle name="Comma 5 5 5 3" xfId="25154" xr:uid="{AF1BFCA0-81E0-4EE7-AA3C-106A6F25244A}"/>
    <cellStyle name="Comma 5 5 6" xfId="10065" xr:uid="{B98CA550-1CF5-4FFF-A72B-6D4FBD372941}"/>
    <cellStyle name="Comma 5 5 6 2" xfId="28175" xr:uid="{50A02617-97C7-4F6A-9A04-90735AD46A75}"/>
    <cellStyle name="Comma 5 5 7" xfId="19122" xr:uid="{0CD1941B-0D49-444C-90B6-8D24BD9E8684}"/>
    <cellStyle name="Comma 5 6" xfId="952" xr:uid="{3890D465-17E7-4C2B-8384-5EE9F40F0C3C}"/>
    <cellStyle name="Comma 5 6 2" xfId="1956" xr:uid="{F0C3BB8E-A402-49EC-8DC2-8D5D55A6059D}"/>
    <cellStyle name="Comma 5 6 2 2" xfId="5035" xr:uid="{B53685F0-2D46-477B-9521-677DA22E5FAD}"/>
    <cellStyle name="Comma 5 6 2 2 2" xfId="14088" xr:uid="{6B32DA61-DFF8-4102-93B7-50DFD604EFA4}"/>
    <cellStyle name="Comma 5 6 2 2 2 2" xfId="32198" xr:uid="{20983951-9011-4F28-B13F-CE93D1F50F54}"/>
    <cellStyle name="Comma 5 6 2 2 3" xfId="23145" xr:uid="{FD33ACAF-1AA8-4840-BB6C-21F61155EA6E}"/>
    <cellStyle name="Comma 5 6 2 3" xfId="8049" xr:uid="{C865458B-57A9-4BAA-8777-ADB26F38804A}"/>
    <cellStyle name="Comma 5 6 2 3 2" xfId="17102" xr:uid="{58D88A1A-2F3D-4487-B044-339F9561FFEA}"/>
    <cellStyle name="Comma 5 6 2 3 2 2" xfId="35212" xr:uid="{82BBD8CC-8258-4082-96B5-F352BB2DD667}"/>
    <cellStyle name="Comma 5 6 2 3 3" xfId="26159" xr:uid="{E9E959B3-3D3E-4794-BBF8-A398D8BDB801}"/>
    <cellStyle name="Comma 5 6 2 4" xfId="11070" xr:uid="{3B8BE8D1-891D-4022-BCC3-8023CA29F288}"/>
    <cellStyle name="Comma 5 6 2 4 2" xfId="29180" xr:uid="{3309A4B4-D643-4901-BC48-B2FEB433314A}"/>
    <cellStyle name="Comma 5 6 2 5" xfId="20127" xr:uid="{EFFCF243-4F1D-4E0F-BA04-CC2076ED440B}"/>
    <cellStyle name="Comma 5 6 3" xfId="2960" xr:uid="{6CDA8782-8F53-4F43-B9B2-B5EBC564BE88}"/>
    <cellStyle name="Comma 5 6 3 2" xfId="6039" xr:uid="{05C72644-094E-4628-8D50-8303BB9DFC45}"/>
    <cellStyle name="Comma 5 6 3 2 2" xfId="15092" xr:uid="{3281415E-2C38-4071-B2E1-74D7F38BFBDD}"/>
    <cellStyle name="Comma 5 6 3 2 2 2" xfId="33202" xr:uid="{65C81210-3806-46B2-97D8-DF89F350A4AE}"/>
    <cellStyle name="Comma 5 6 3 2 3" xfId="24149" xr:uid="{7C56A4D3-470D-4C7B-9378-9C9E28B83108}"/>
    <cellStyle name="Comma 5 6 3 3" xfId="9053" xr:uid="{FD02D8DB-600C-40C7-875B-4A43C84BAF7A}"/>
    <cellStyle name="Comma 5 6 3 3 2" xfId="18106" xr:uid="{D5CECA60-E01F-4D2F-8EBE-E5B4C86E514A}"/>
    <cellStyle name="Comma 5 6 3 3 2 2" xfId="36216" xr:uid="{538FD234-3801-4834-9840-D389D23A697D}"/>
    <cellStyle name="Comma 5 6 3 3 3" xfId="27163" xr:uid="{8E206F01-411D-4B51-B3BC-10604C667A2A}"/>
    <cellStyle name="Comma 5 6 3 4" xfId="12074" xr:uid="{51684C71-30B6-4B2A-B7BB-DBC442F27A01}"/>
    <cellStyle name="Comma 5 6 3 4 2" xfId="30184" xr:uid="{7D7335BE-EF42-4375-8EEC-F3AB55DA8F0D}"/>
    <cellStyle name="Comma 5 6 3 5" xfId="21131" xr:uid="{0B51F19D-81B0-4E02-80DF-8EAEBBA5A2FD}"/>
    <cellStyle name="Comma 5 6 4" xfId="4031" xr:uid="{99B29989-A1FE-4C00-85B1-47022A29B652}"/>
    <cellStyle name="Comma 5 6 4 2" xfId="13084" xr:uid="{2D1DCE56-BDC1-4FBB-A7EB-22064AFAC85A}"/>
    <cellStyle name="Comma 5 6 4 2 2" xfId="31194" xr:uid="{48D0CCC9-372A-41A1-A5FC-7344FA81C816}"/>
    <cellStyle name="Comma 5 6 4 3" xfId="22141" xr:uid="{A486C603-22C8-412C-82EC-53ACFB00030E}"/>
    <cellStyle name="Comma 5 6 5" xfId="7045" xr:uid="{30FCF177-F2E3-4B03-A5E9-13AF38FE0ADF}"/>
    <cellStyle name="Comma 5 6 5 2" xfId="16098" xr:uid="{D48E00DC-F781-4091-A76D-00C150B8DC0A}"/>
    <cellStyle name="Comma 5 6 5 2 2" xfId="34208" xr:uid="{302EC728-47B8-458C-9601-014254988CAF}"/>
    <cellStyle name="Comma 5 6 5 3" xfId="25155" xr:uid="{4274711A-B329-43A6-AC42-6A3732A5D19A}"/>
    <cellStyle name="Comma 5 6 6" xfId="10066" xr:uid="{704175F0-FD67-433B-8563-6B213EF7F7CE}"/>
    <cellStyle name="Comma 5 6 6 2" xfId="28176" xr:uid="{C6ABAA85-050A-4A2D-A136-FE66D68EE3B8}"/>
    <cellStyle name="Comma 5 6 7" xfId="19123" xr:uid="{EB2BA811-E5BD-4B71-B2D4-08D446027F05}"/>
    <cellStyle name="Comma 5 7" xfId="1313" xr:uid="{5E13E666-20E1-438A-899C-8B49C3CBCF72}"/>
    <cellStyle name="Comma 5 7 2" xfId="4392" xr:uid="{D8E4751F-6B31-42B1-8A18-F33D01B18BD3}"/>
    <cellStyle name="Comma 5 7 2 2" xfId="13445" xr:uid="{C5FBB544-8635-4E8C-B91E-692689A29DE7}"/>
    <cellStyle name="Comma 5 7 2 2 2" xfId="31555" xr:uid="{ACF42CAE-D0C7-4BA9-8A1E-AA2AA15026C9}"/>
    <cellStyle name="Comma 5 7 2 3" xfId="22502" xr:uid="{ED22EFFF-7266-46DA-8CF7-4B297B4CF970}"/>
    <cellStyle name="Comma 5 7 3" xfId="7406" xr:uid="{D763775D-0CE6-43D5-8A9F-1333016CCB9F}"/>
    <cellStyle name="Comma 5 7 3 2" xfId="16459" xr:uid="{0936C3DA-79E4-49BD-9C2E-89439BB5FD7E}"/>
    <cellStyle name="Comma 5 7 3 2 2" xfId="34569" xr:uid="{BFE8EA1A-03D4-40BB-87A0-FFABBEFD9786}"/>
    <cellStyle name="Comma 5 7 3 3" xfId="25516" xr:uid="{148303D0-E16F-458D-A411-89317D92F4DB}"/>
    <cellStyle name="Comma 5 7 4" xfId="10427" xr:uid="{2BA2F61E-84AE-4AB5-88B2-A5840540724F}"/>
    <cellStyle name="Comma 5 7 4 2" xfId="28537" xr:uid="{B335A11C-27A3-4F90-9430-5779B84A8F3C}"/>
    <cellStyle name="Comma 5 7 5" xfId="19484" xr:uid="{27BFA37F-BE0F-4773-8C4A-CE1F45F390A5}"/>
    <cellStyle name="Comma 5 8" xfId="2317" xr:uid="{9CA42651-24D1-4646-A114-49AD00DDA43F}"/>
    <cellStyle name="Comma 5 8 2" xfId="5396" xr:uid="{43307B15-A60D-4AE4-B83F-ECCF29162010}"/>
    <cellStyle name="Comma 5 8 2 2" xfId="14449" xr:uid="{20ED7443-FAAA-48A6-B652-EC5D812E3B08}"/>
    <cellStyle name="Comma 5 8 2 2 2" xfId="32559" xr:uid="{27078BE9-B1AE-4433-A21F-44A6D7400F40}"/>
    <cellStyle name="Comma 5 8 2 3" xfId="23506" xr:uid="{439B6421-A776-4067-A4E5-7C855E1D69AB}"/>
    <cellStyle name="Comma 5 8 3" xfId="8410" xr:uid="{046865B4-EE5E-4425-9962-CABD53131A59}"/>
    <cellStyle name="Comma 5 8 3 2" xfId="17463" xr:uid="{DFBE7844-F9C7-4180-B3A6-8DAB20CA0244}"/>
    <cellStyle name="Comma 5 8 3 2 2" xfId="35573" xr:uid="{BA45BC52-A5AB-4E26-82C7-9F806B77AEE1}"/>
    <cellStyle name="Comma 5 8 3 3" xfId="26520" xr:uid="{1FE55E0F-9359-4B44-BAF9-63420A7168F1}"/>
    <cellStyle name="Comma 5 8 4" xfId="11431" xr:uid="{4321C97D-76AD-4608-8550-1E5627B836AC}"/>
    <cellStyle name="Comma 5 8 4 2" xfId="29541" xr:uid="{3B4BFA50-9BB8-4305-9928-1F5DD7FD2C36}"/>
    <cellStyle name="Comma 5 8 5" xfId="20488" xr:uid="{0C84E7DE-D778-470E-BC26-67F2C9C2D810}"/>
    <cellStyle name="Comma 5 9" xfId="3386" xr:uid="{1D0C96C2-FEE9-4D5D-BB24-0AAD967D747B}"/>
    <cellStyle name="Comma 5 9 2" xfId="12439" xr:uid="{9744361C-F164-4093-BFA0-6485835B4E32}"/>
    <cellStyle name="Comma 5 9 2 2" xfId="30549" xr:uid="{5B1A44F6-12B2-4F8D-BD62-2947398B38D9}"/>
    <cellStyle name="Comma 5 9 3" xfId="21496" xr:uid="{D094FBE8-E1C2-405C-8BC7-2AB478540B6F}"/>
    <cellStyle name="Comma 6" xfId="146" xr:uid="{579E7099-18DB-4027-B24A-B7BC382D041A}"/>
    <cellStyle name="Comma 6 10" xfId="3384" xr:uid="{C4ED60FC-042F-426F-84C7-61273B0DB28F}"/>
    <cellStyle name="Comma 6 10 2" xfId="12437" xr:uid="{3B540904-6F5E-445A-A57E-F2E08DE93068}"/>
    <cellStyle name="Comma 6 10 2 2" xfId="30547" xr:uid="{0A6FA458-4D6A-474F-B579-05F15BEEFBC9}"/>
    <cellStyle name="Comma 6 10 3" xfId="21494" xr:uid="{BA95F52E-5A7C-4A1F-AA91-13649134ACF7}"/>
    <cellStyle name="Comma 6 11" xfId="6398" xr:uid="{C4FA8683-1441-4CC2-809C-8B0038225E4F}"/>
    <cellStyle name="Comma 6 11 2" xfId="15451" xr:uid="{B0455DC6-FDF9-4275-B841-50DE66B443E8}"/>
    <cellStyle name="Comma 6 11 2 2" xfId="33561" xr:uid="{9653C692-F384-4B07-BA5B-8B39BBE3DD51}"/>
    <cellStyle name="Comma 6 11 3" xfId="24508" xr:uid="{49A08D96-60EB-473E-AF87-BF5BE3CB0A76}"/>
    <cellStyle name="Comma 6 12" xfId="9418" xr:uid="{AE29E549-68E0-44F5-B9A9-76381BC9B4B4}"/>
    <cellStyle name="Comma 6 12 2" xfId="27528" xr:uid="{4E8B285F-2745-47BA-8389-799FE0A4CDF0}"/>
    <cellStyle name="Comma 6 13" xfId="18475" xr:uid="{42F47EA2-579D-466E-9F5B-AC4FA7C19F33}"/>
    <cellStyle name="Comma 6 2" xfId="211" xr:uid="{4C633B51-7339-4C65-BFB7-D2A50CF5C9CF}"/>
    <cellStyle name="Comma 6 2 10" xfId="9438" xr:uid="{9D45DE1B-767C-44D4-889C-04DD756BF10B}"/>
    <cellStyle name="Comma 6 2 10 2" xfId="27548" xr:uid="{68C746D1-823E-4B69-9183-1EEB725747FD}"/>
    <cellStyle name="Comma 6 2 11" xfId="18495" xr:uid="{FD814C5D-CB4B-43C4-97BD-D2588D0D9234}"/>
    <cellStyle name="Comma 6 2 2" xfId="336" xr:uid="{7B39EEA7-CC26-4C68-9F3C-E4AF06FD936B}"/>
    <cellStyle name="Comma 6 2 2 10" xfId="18534" xr:uid="{8C8AD6CB-D35A-4A5E-9864-3D37DE772F5F}"/>
    <cellStyle name="Comma 6 2 2 2" xfId="534" xr:uid="{484F458A-BD12-465F-A79D-BE7A1BA64C1A}"/>
    <cellStyle name="Comma 6 2 2 2 2" xfId="953" xr:uid="{DD00DA59-1A91-4E93-80E0-E16DC77E7162}"/>
    <cellStyle name="Comma 6 2 2 2 2 2" xfId="1957" xr:uid="{50DC0E9F-B5B1-47AC-8C81-5823D043A926}"/>
    <cellStyle name="Comma 6 2 2 2 2 2 2" xfId="5036" xr:uid="{692B82DC-2E23-408A-86EF-BD8799CA3419}"/>
    <cellStyle name="Comma 6 2 2 2 2 2 2 2" xfId="14089" xr:uid="{9E2CF098-5B41-4BA0-BD86-28A64C947A24}"/>
    <cellStyle name="Comma 6 2 2 2 2 2 2 2 2" xfId="32199" xr:uid="{6D6EAC38-ECF1-449B-862D-1BCB5FE50782}"/>
    <cellStyle name="Comma 6 2 2 2 2 2 2 3" xfId="23146" xr:uid="{88082724-BCCF-457E-997F-95884FF6314C}"/>
    <cellStyle name="Comma 6 2 2 2 2 2 3" xfId="8050" xr:uid="{E0545160-D23D-431B-8E03-C1537C5EE775}"/>
    <cellStyle name="Comma 6 2 2 2 2 2 3 2" xfId="17103" xr:uid="{95CE8D9F-727C-4DCD-989E-F5A8B7B27FDE}"/>
    <cellStyle name="Comma 6 2 2 2 2 2 3 2 2" xfId="35213" xr:uid="{D618423B-741B-417A-92EE-47D6CC63ADD1}"/>
    <cellStyle name="Comma 6 2 2 2 2 2 3 3" xfId="26160" xr:uid="{83FAC7D9-CD73-4AE1-AB09-8B2B69697569}"/>
    <cellStyle name="Comma 6 2 2 2 2 2 4" xfId="11071" xr:uid="{EF4ED872-78F4-490B-9FB7-C1A0F9F2298F}"/>
    <cellStyle name="Comma 6 2 2 2 2 2 4 2" xfId="29181" xr:uid="{6E8B43FD-84F0-4A18-999B-66F3FD27CD5F}"/>
    <cellStyle name="Comma 6 2 2 2 2 2 5" xfId="20128" xr:uid="{7831A125-4885-43D0-B067-CC83C53F1136}"/>
    <cellStyle name="Comma 6 2 2 2 2 3" xfId="2961" xr:uid="{A4D5051C-B0F1-4287-91F9-4A6DB1111BB4}"/>
    <cellStyle name="Comma 6 2 2 2 2 3 2" xfId="6040" xr:uid="{7A2BF778-3C87-4DE5-A520-B631F8C94E9E}"/>
    <cellStyle name="Comma 6 2 2 2 2 3 2 2" xfId="15093" xr:uid="{F8CFF728-3AD8-4157-AB9D-DD5771620A15}"/>
    <cellStyle name="Comma 6 2 2 2 2 3 2 2 2" xfId="33203" xr:uid="{90F3A968-9CA0-40E2-B6E6-2DEFBA58EA19}"/>
    <cellStyle name="Comma 6 2 2 2 2 3 2 3" xfId="24150" xr:uid="{7953FA5F-DA51-4F8A-93A1-EE7BC3786159}"/>
    <cellStyle name="Comma 6 2 2 2 2 3 3" xfId="9054" xr:uid="{F6F6117F-DBC8-4938-837F-31885C3B1878}"/>
    <cellStyle name="Comma 6 2 2 2 2 3 3 2" xfId="18107" xr:uid="{FA68D111-21DB-4078-86DA-4268B66CEAA5}"/>
    <cellStyle name="Comma 6 2 2 2 2 3 3 2 2" xfId="36217" xr:uid="{82452675-914A-47CD-B2AB-6EDE51E95C22}"/>
    <cellStyle name="Comma 6 2 2 2 2 3 3 3" xfId="27164" xr:uid="{5C41FBFC-B205-45C2-B562-745E1F9070B9}"/>
    <cellStyle name="Comma 6 2 2 2 2 3 4" xfId="12075" xr:uid="{B192643F-97CB-4E87-8EEF-BF8E9D38E5A5}"/>
    <cellStyle name="Comma 6 2 2 2 2 3 4 2" xfId="30185" xr:uid="{A51281D5-9A32-4301-AF40-9494DD152B5A}"/>
    <cellStyle name="Comma 6 2 2 2 2 3 5" xfId="21132" xr:uid="{5A13022B-CB39-4863-86E4-BA0D151AD228}"/>
    <cellStyle name="Comma 6 2 2 2 2 4" xfId="4032" xr:uid="{3B75B1FB-C90E-4CC1-9282-0BF1E1A69A50}"/>
    <cellStyle name="Comma 6 2 2 2 2 4 2" xfId="13085" xr:uid="{C6F78123-1DBD-468A-8C00-A221BB4260FA}"/>
    <cellStyle name="Comma 6 2 2 2 2 4 2 2" xfId="31195" xr:uid="{A91D565C-975A-4643-97B5-D0B9CD8CD6F7}"/>
    <cellStyle name="Comma 6 2 2 2 2 4 3" xfId="22142" xr:uid="{02DB1320-A650-402E-A36A-9C68CA984384}"/>
    <cellStyle name="Comma 6 2 2 2 2 5" xfId="7046" xr:uid="{E22273D9-C8FF-4432-B408-1D07B7785F1E}"/>
    <cellStyle name="Comma 6 2 2 2 2 5 2" xfId="16099" xr:uid="{60EE1191-16C3-4A9B-AF73-A44E080167AF}"/>
    <cellStyle name="Comma 6 2 2 2 2 5 2 2" xfId="34209" xr:uid="{F84E6D59-2B40-42B8-A1CE-51D416CDE4E4}"/>
    <cellStyle name="Comma 6 2 2 2 2 5 3" xfId="25156" xr:uid="{929401E3-04A3-4029-9F3B-86D27A55F069}"/>
    <cellStyle name="Comma 6 2 2 2 2 6" xfId="10067" xr:uid="{0DAB403F-FE66-4933-B934-E61B747D303E}"/>
    <cellStyle name="Comma 6 2 2 2 2 6 2" xfId="28177" xr:uid="{891BD8F3-EA53-42C6-B678-B1044A0C1482}"/>
    <cellStyle name="Comma 6 2 2 2 2 7" xfId="19124" xr:uid="{A0997C4A-516C-4C26-9E76-EEDA08E09A9F}"/>
    <cellStyle name="Comma 6 2 2 2 3" xfId="954" xr:uid="{320F476D-801A-4B02-A6ED-2F833C9E1104}"/>
    <cellStyle name="Comma 6 2 2 2 3 2" xfId="1958" xr:uid="{17585BBA-95C0-4E6F-9C61-3D6C036C88DB}"/>
    <cellStyle name="Comma 6 2 2 2 3 2 2" xfId="5037" xr:uid="{C6F225F0-C630-4C45-BBFD-D8441ECBD388}"/>
    <cellStyle name="Comma 6 2 2 2 3 2 2 2" xfId="14090" xr:uid="{ED70D2F6-CF3A-4371-9286-C2ECB0332EED}"/>
    <cellStyle name="Comma 6 2 2 2 3 2 2 2 2" xfId="32200" xr:uid="{339B5FB3-0095-4E76-9FB4-DAB8A2184EA3}"/>
    <cellStyle name="Comma 6 2 2 2 3 2 2 3" xfId="23147" xr:uid="{68672F88-BB1B-40F2-B2D8-50645C4B22BD}"/>
    <cellStyle name="Comma 6 2 2 2 3 2 3" xfId="8051" xr:uid="{D513A991-FFF5-426A-8DBC-FE76935A44DC}"/>
    <cellStyle name="Comma 6 2 2 2 3 2 3 2" xfId="17104" xr:uid="{9A7D1066-AA0F-45D5-86B6-CEBDD9DD25AD}"/>
    <cellStyle name="Comma 6 2 2 2 3 2 3 2 2" xfId="35214" xr:uid="{4BD87746-A110-45AF-99BC-6B8E8FB4F920}"/>
    <cellStyle name="Comma 6 2 2 2 3 2 3 3" xfId="26161" xr:uid="{348145ED-A733-426B-9C8A-1CD7F874CC09}"/>
    <cellStyle name="Comma 6 2 2 2 3 2 4" xfId="11072" xr:uid="{D7CDB828-E9DE-458F-BFF4-0345F404A387}"/>
    <cellStyle name="Comma 6 2 2 2 3 2 4 2" xfId="29182" xr:uid="{4157A975-4AB6-4E99-9975-A67EFF3591A7}"/>
    <cellStyle name="Comma 6 2 2 2 3 2 5" xfId="20129" xr:uid="{77B964EC-7E4C-418C-AD2F-DB9566C4D78E}"/>
    <cellStyle name="Comma 6 2 2 2 3 3" xfId="2962" xr:uid="{294F5061-C365-46AD-A333-42BE7161FAD0}"/>
    <cellStyle name="Comma 6 2 2 2 3 3 2" xfId="6041" xr:uid="{F7B1FF00-8C8F-4C8A-A624-18A812CA6DE7}"/>
    <cellStyle name="Comma 6 2 2 2 3 3 2 2" xfId="15094" xr:uid="{92ACDC52-B486-46A8-BB33-44F278A4B24F}"/>
    <cellStyle name="Comma 6 2 2 2 3 3 2 2 2" xfId="33204" xr:uid="{8B841CC1-3862-4A93-BBBB-F5989686A844}"/>
    <cellStyle name="Comma 6 2 2 2 3 3 2 3" xfId="24151" xr:uid="{1511C304-0F46-4707-A9B8-6123A17AA0E5}"/>
    <cellStyle name="Comma 6 2 2 2 3 3 3" xfId="9055" xr:uid="{2005ABAF-2493-48D5-96A9-865DBE45B74E}"/>
    <cellStyle name="Comma 6 2 2 2 3 3 3 2" xfId="18108" xr:uid="{84740D91-348A-4483-BF58-BF6F474C1466}"/>
    <cellStyle name="Comma 6 2 2 2 3 3 3 2 2" xfId="36218" xr:uid="{837D6C19-9130-4992-B947-FAF89815907F}"/>
    <cellStyle name="Comma 6 2 2 2 3 3 3 3" xfId="27165" xr:uid="{6045B76C-FC5B-41A9-952E-6470E5ACC32D}"/>
    <cellStyle name="Comma 6 2 2 2 3 3 4" xfId="12076" xr:uid="{BC0F2A3C-AA09-4D6D-8CCB-AD28328F8392}"/>
    <cellStyle name="Comma 6 2 2 2 3 3 4 2" xfId="30186" xr:uid="{F7999CD2-74E0-4C41-9447-0F0F291EBE0F}"/>
    <cellStyle name="Comma 6 2 2 2 3 3 5" xfId="21133" xr:uid="{66CE0170-5302-40FC-B19A-139010C1CBD4}"/>
    <cellStyle name="Comma 6 2 2 2 3 4" xfId="4033" xr:uid="{C84E9C16-C4A3-40F5-B543-86E33C132E18}"/>
    <cellStyle name="Comma 6 2 2 2 3 4 2" xfId="13086" xr:uid="{F60B54CD-1392-4BB4-872D-153BCCB561B0}"/>
    <cellStyle name="Comma 6 2 2 2 3 4 2 2" xfId="31196" xr:uid="{5BECE303-1079-4043-ABD0-BF6C394F2C03}"/>
    <cellStyle name="Comma 6 2 2 2 3 4 3" xfId="22143" xr:uid="{2E6216A8-3D4D-47EB-B3FE-36C49EFBF981}"/>
    <cellStyle name="Comma 6 2 2 2 3 5" xfId="7047" xr:uid="{568CC121-E420-4DF4-8E95-D816A80AB2E9}"/>
    <cellStyle name="Comma 6 2 2 2 3 5 2" xfId="16100" xr:uid="{F37F0015-3A41-4A34-A20E-19BA2243F76D}"/>
    <cellStyle name="Comma 6 2 2 2 3 5 2 2" xfId="34210" xr:uid="{16DDE24A-F418-4EA7-934F-B6929A335398}"/>
    <cellStyle name="Comma 6 2 2 2 3 5 3" xfId="25157" xr:uid="{D614C611-4136-42D1-82D9-1810D649A852}"/>
    <cellStyle name="Comma 6 2 2 2 3 6" xfId="10068" xr:uid="{FB56D3AF-76C0-4F29-A82F-6BED83AADFC9}"/>
    <cellStyle name="Comma 6 2 2 2 3 6 2" xfId="28178" xr:uid="{80E25ADE-1E38-49B9-A7C5-06A307D68377}"/>
    <cellStyle name="Comma 6 2 2 2 3 7" xfId="19125" xr:uid="{DBF7D4B3-AF5A-443C-841D-81B729F9C8AE}"/>
    <cellStyle name="Comma 6 2 2 2 4" xfId="1541" xr:uid="{A237000C-C884-4F5C-BC82-7FE3C92AB88C}"/>
    <cellStyle name="Comma 6 2 2 2 4 2" xfId="4620" xr:uid="{2D52D4C9-B7A3-4031-9619-1432A187C3F8}"/>
    <cellStyle name="Comma 6 2 2 2 4 2 2" xfId="13673" xr:uid="{710D6562-E5AF-4524-9DE9-4E458409CABE}"/>
    <cellStyle name="Comma 6 2 2 2 4 2 2 2" xfId="31783" xr:uid="{4A39183C-384C-4111-9DAD-27B60A352EA1}"/>
    <cellStyle name="Comma 6 2 2 2 4 2 3" xfId="22730" xr:uid="{20877304-0DD0-479C-B19B-68D30D38FF5D}"/>
    <cellStyle name="Comma 6 2 2 2 4 3" xfId="7634" xr:uid="{55F05B93-563F-4526-832F-EA9E5CB80218}"/>
    <cellStyle name="Comma 6 2 2 2 4 3 2" xfId="16687" xr:uid="{D50155EE-D98E-4FEE-8EDF-08AF6365243A}"/>
    <cellStyle name="Comma 6 2 2 2 4 3 2 2" xfId="34797" xr:uid="{48E78AEA-A638-4D7C-9686-0BCC4FEFDDC3}"/>
    <cellStyle name="Comma 6 2 2 2 4 3 3" xfId="25744" xr:uid="{7ECB1BED-833C-4E6D-9983-7F262CDD8494}"/>
    <cellStyle name="Comma 6 2 2 2 4 4" xfId="10655" xr:uid="{0EE79C4C-B5A3-4B1D-B5AF-68C2C48FAC9A}"/>
    <cellStyle name="Comma 6 2 2 2 4 4 2" xfId="28765" xr:uid="{38FD2A41-8E3B-4743-A130-1569A138732B}"/>
    <cellStyle name="Comma 6 2 2 2 4 5" xfId="19712" xr:uid="{F5978C86-5777-4366-A912-5DE5F32ED927}"/>
    <cellStyle name="Comma 6 2 2 2 5" xfId="2545" xr:uid="{588B39BB-E98E-4FB8-9E6C-AF07EBBDB855}"/>
    <cellStyle name="Comma 6 2 2 2 5 2" xfId="5624" xr:uid="{62C5FDEF-441E-492C-B9F8-443C560680A0}"/>
    <cellStyle name="Comma 6 2 2 2 5 2 2" xfId="14677" xr:uid="{D09A1634-0759-470E-A595-B34F196959FA}"/>
    <cellStyle name="Comma 6 2 2 2 5 2 2 2" xfId="32787" xr:uid="{D71E3BB5-67A1-47AC-A47B-B10D520BB203}"/>
    <cellStyle name="Comma 6 2 2 2 5 2 3" xfId="23734" xr:uid="{17E13109-7BD2-4F5A-99CA-D5BF94A57FB3}"/>
    <cellStyle name="Comma 6 2 2 2 5 3" xfId="8638" xr:uid="{20E6CF30-7704-4352-B7BC-97B9B35EBFEF}"/>
    <cellStyle name="Comma 6 2 2 2 5 3 2" xfId="17691" xr:uid="{2CFDDEDD-F269-470B-A53B-1A37DD6FF011}"/>
    <cellStyle name="Comma 6 2 2 2 5 3 2 2" xfId="35801" xr:uid="{9C3005B8-8FE5-4F03-B6C1-E80823FF3B57}"/>
    <cellStyle name="Comma 6 2 2 2 5 3 3" xfId="26748" xr:uid="{AAB08CBF-D308-4330-A233-8D5B1083674D}"/>
    <cellStyle name="Comma 6 2 2 2 5 4" xfId="11659" xr:uid="{C709066A-8E67-40C9-A631-AECD7C4F608B}"/>
    <cellStyle name="Comma 6 2 2 2 5 4 2" xfId="29769" xr:uid="{6E49A4F1-B4DC-489A-8738-6BCECFD4305F}"/>
    <cellStyle name="Comma 6 2 2 2 5 5" xfId="20716" xr:uid="{AF08F4DC-FD50-4AF7-9957-D092A9243CE7}"/>
    <cellStyle name="Comma 6 2 2 2 6" xfId="3615" xr:uid="{EAEB5B82-8ED9-4481-A215-A3BADA088540}"/>
    <cellStyle name="Comma 6 2 2 2 6 2" xfId="12668" xr:uid="{60F937F1-B98D-43B2-85D2-36DA48691C86}"/>
    <cellStyle name="Comma 6 2 2 2 6 2 2" xfId="30778" xr:uid="{E986D60D-CD05-4582-9570-752DA612C791}"/>
    <cellStyle name="Comma 6 2 2 2 6 3" xfId="21725" xr:uid="{554CC00B-A4D9-458B-8E6D-90B8F7270CF8}"/>
    <cellStyle name="Comma 6 2 2 2 7" xfId="6629" xr:uid="{E525928B-8C74-4D3C-A284-57135BE237F8}"/>
    <cellStyle name="Comma 6 2 2 2 7 2" xfId="15682" xr:uid="{34373167-D93B-40BA-A356-6FC2268258E3}"/>
    <cellStyle name="Comma 6 2 2 2 7 2 2" xfId="33792" xr:uid="{303B8E68-49EE-4CB9-A7BC-6388957247AB}"/>
    <cellStyle name="Comma 6 2 2 2 7 3" xfId="24739" xr:uid="{23CA6EC8-3B48-4FA8-A072-3F4A9C542CED}"/>
    <cellStyle name="Comma 6 2 2 2 8" xfId="9649" xr:uid="{549A9E38-F4D0-4BC9-B642-DADB64C3E811}"/>
    <cellStyle name="Comma 6 2 2 2 8 2" xfId="27759" xr:uid="{8C5F057C-9EB0-4E9D-B844-90C1876EA4ED}"/>
    <cellStyle name="Comma 6 2 2 2 9" xfId="18706" xr:uid="{B2D9151A-EBE7-48B7-967D-25E7113ACE78}"/>
    <cellStyle name="Comma 6 2 2 3" xfId="955" xr:uid="{F3A885BD-3A9D-4092-BEE7-D4F338F0BB26}"/>
    <cellStyle name="Comma 6 2 2 3 2" xfId="1959" xr:uid="{56479A41-DC54-476B-97FB-A79BB7ABDC70}"/>
    <cellStyle name="Comma 6 2 2 3 2 2" xfId="5038" xr:uid="{179BDC92-5815-41CD-B07E-A778B59E14AC}"/>
    <cellStyle name="Comma 6 2 2 3 2 2 2" xfId="14091" xr:uid="{6D5F6693-8E40-4CEB-9D30-BBAB989290A2}"/>
    <cellStyle name="Comma 6 2 2 3 2 2 2 2" xfId="32201" xr:uid="{BC6CAA50-B5A3-4B32-930C-B2096D02E902}"/>
    <cellStyle name="Comma 6 2 2 3 2 2 3" xfId="23148" xr:uid="{8A458D12-AFBA-45CD-87EE-800B837E9A9E}"/>
    <cellStyle name="Comma 6 2 2 3 2 3" xfId="8052" xr:uid="{DC71297C-D8EB-4217-93A6-D3DE5C35BA83}"/>
    <cellStyle name="Comma 6 2 2 3 2 3 2" xfId="17105" xr:uid="{FD9939E8-272D-42B6-B331-FB15F8CB7242}"/>
    <cellStyle name="Comma 6 2 2 3 2 3 2 2" xfId="35215" xr:uid="{E203B740-0C33-4612-AC5E-14ADFE91FA71}"/>
    <cellStyle name="Comma 6 2 2 3 2 3 3" xfId="26162" xr:uid="{4017000A-74B3-4316-9851-22FFC82BB0D3}"/>
    <cellStyle name="Comma 6 2 2 3 2 4" xfId="11073" xr:uid="{E406733B-93FB-460E-B4A0-6BBFD9789CF1}"/>
    <cellStyle name="Comma 6 2 2 3 2 4 2" xfId="29183" xr:uid="{5058CB44-63F2-495D-80F0-1BD3F1995B71}"/>
    <cellStyle name="Comma 6 2 2 3 2 5" xfId="20130" xr:uid="{9FCB92CD-ABC8-4CB6-B93B-029786C7A86F}"/>
    <cellStyle name="Comma 6 2 2 3 3" xfId="2963" xr:uid="{72CE8A2E-C37E-4ED1-843C-9ACDAC2CCE6E}"/>
    <cellStyle name="Comma 6 2 2 3 3 2" xfId="6042" xr:uid="{7C9FEB1B-0B40-46F4-BB09-55F29A2A65CB}"/>
    <cellStyle name="Comma 6 2 2 3 3 2 2" xfId="15095" xr:uid="{758CE9DE-181B-48D7-871B-745BD4457AA9}"/>
    <cellStyle name="Comma 6 2 2 3 3 2 2 2" xfId="33205" xr:uid="{4E1D6B5B-40C7-4346-82F2-B47D7B9688FA}"/>
    <cellStyle name="Comma 6 2 2 3 3 2 3" xfId="24152" xr:uid="{578F035D-98C4-4F5D-8CC0-BAADB3FE46BF}"/>
    <cellStyle name="Comma 6 2 2 3 3 3" xfId="9056" xr:uid="{79DAE86B-37C1-489F-8C7E-7408730673C8}"/>
    <cellStyle name="Comma 6 2 2 3 3 3 2" xfId="18109" xr:uid="{979A40CB-CA35-45B7-A264-BAE193D951DB}"/>
    <cellStyle name="Comma 6 2 2 3 3 3 2 2" xfId="36219" xr:uid="{D2A932E0-3DA4-4F23-8242-C00C41E513CC}"/>
    <cellStyle name="Comma 6 2 2 3 3 3 3" xfId="27166" xr:uid="{703C3C53-A5B5-45CA-890D-2A2F33119731}"/>
    <cellStyle name="Comma 6 2 2 3 3 4" xfId="12077" xr:uid="{2970BBDD-7E48-47E1-B845-B30B7D1B0F20}"/>
    <cellStyle name="Comma 6 2 2 3 3 4 2" xfId="30187" xr:uid="{80D678D8-296C-40D3-BDDE-1FD5A7997B97}"/>
    <cellStyle name="Comma 6 2 2 3 3 5" xfId="21134" xr:uid="{C484D80C-8094-446D-B4DA-F2C17F04635E}"/>
    <cellStyle name="Comma 6 2 2 3 4" xfId="4034" xr:uid="{CEC67C76-5F62-4FCF-AA23-B3936277E449}"/>
    <cellStyle name="Comma 6 2 2 3 4 2" xfId="13087" xr:uid="{67149855-206F-4281-931D-0B25C33639AB}"/>
    <cellStyle name="Comma 6 2 2 3 4 2 2" xfId="31197" xr:uid="{F4A73D6B-4D3C-40EC-9CD7-C45C34326D4B}"/>
    <cellStyle name="Comma 6 2 2 3 4 3" xfId="22144" xr:uid="{4EC49C5B-8957-4B4A-98E3-5E894B99F61E}"/>
    <cellStyle name="Comma 6 2 2 3 5" xfId="7048" xr:uid="{170A7583-8C3E-4E6D-A6DB-45276AF6C99D}"/>
    <cellStyle name="Comma 6 2 2 3 5 2" xfId="16101" xr:uid="{D3B5BF87-1414-4E9F-BA3A-6E12ED5BFB2C}"/>
    <cellStyle name="Comma 6 2 2 3 5 2 2" xfId="34211" xr:uid="{BFD11A85-8578-46E2-A08C-5E502436A3ED}"/>
    <cellStyle name="Comma 6 2 2 3 5 3" xfId="25158" xr:uid="{DDB65593-01C6-462D-9FE9-487B195AA9CA}"/>
    <cellStyle name="Comma 6 2 2 3 6" xfId="10069" xr:uid="{4E7514BB-ED45-4C24-ABF8-19215A165258}"/>
    <cellStyle name="Comma 6 2 2 3 6 2" xfId="28179" xr:uid="{5211264E-A564-415D-B17B-460B8366F3D0}"/>
    <cellStyle name="Comma 6 2 2 3 7" xfId="19126" xr:uid="{B6261738-A6A2-44AD-B74F-A63E5F251283}"/>
    <cellStyle name="Comma 6 2 2 4" xfId="956" xr:uid="{BA0FF26A-EB4C-4015-9E2C-4E2B4496985D}"/>
    <cellStyle name="Comma 6 2 2 4 2" xfId="1960" xr:uid="{396A905A-AA0F-4CD5-B8A3-7A6F6F52E404}"/>
    <cellStyle name="Comma 6 2 2 4 2 2" xfId="5039" xr:uid="{E90B856C-961F-4A09-BC8D-44524166EDD6}"/>
    <cellStyle name="Comma 6 2 2 4 2 2 2" xfId="14092" xr:uid="{AB64702C-1CA2-4B1D-9778-EAA448988FEC}"/>
    <cellStyle name="Comma 6 2 2 4 2 2 2 2" xfId="32202" xr:uid="{11DC0F79-04B1-45DD-BA45-2CE0AAD690B4}"/>
    <cellStyle name="Comma 6 2 2 4 2 2 3" xfId="23149" xr:uid="{B1C0BBDE-6444-4763-9F2A-884746111DF0}"/>
    <cellStyle name="Comma 6 2 2 4 2 3" xfId="8053" xr:uid="{11B67BBD-15A3-42E5-8B51-ED8FB0EBF580}"/>
    <cellStyle name="Comma 6 2 2 4 2 3 2" xfId="17106" xr:uid="{E4868F39-1770-466E-9839-DE27EA1BFC76}"/>
    <cellStyle name="Comma 6 2 2 4 2 3 2 2" xfId="35216" xr:uid="{8D1565FE-149A-43AE-8C07-140BDE7BA9DB}"/>
    <cellStyle name="Comma 6 2 2 4 2 3 3" xfId="26163" xr:uid="{091E9AE4-EF02-4F1F-81FA-30FF243A2C38}"/>
    <cellStyle name="Comma 6 2 2 4 2 4" xfId="11074" xr:uid="{37C79289-1793-4696-BB7F-10C9D2C89787}"/>
    <cellStyle name="Comma 6 2 2 4 2 4 2" xfId="29184" xr:uid="{3C528735-42D3-4607-85CD-53C6D7ACE08F}"/>
    <cellStyle name="Comma 6 2 2 4 2 5" xfId="20131" xr:uid="{769E6649-4D8A-49F7-A335-8C74FB880C97}"/>
    <cellStyle name="Comma 6 2 2 4 3" xfId="2964" xr:uid="{AB2E8C55-FED7-44BD-9507-9D9685CD8C98}"/>
    <cellStyle name="Comma 6 2 2 4 3 2" xfId="6043" xr:uid="{562135A9-8E54-4E73-9F9E-5257CCA8C46D}"/>
    <cellStyle name="Comma 6 2 2 4 3 2 2" xfId="15096" xr:uid="{055471F9-261F-4D0F-9631-C254DA9688A2}"/>
    <cellStyle name="Comma 6 2 2 4 3 2 2 2" xfId="33206" xr:uid="{5F8A4BD9-3464-44D3-B7FE-FFF8386AA08C}"/>
    <cellStyle name="Comma 6 2 2 4 3 2 3" xfId="24153" xr:uid="{5809F126-19E0-4298-A24E-794AEC1E672F}"/>
    <cellStyle name="Comma 6 2 2 4 3 3" xfId="9057" xr:uid="{7CB56A85-4EBB-4971-AA4B-637091668A6B}"/>
    <cellStyle name="Comma 6 2 2 4 3 3 2" xfId="18110" xr:uid="{EBE91B79-9C95-4B5D-9BD6-4DC4CCBE44B9}"/>
    <cellStyle name="Comma 6 2 2 4 3 3 2 2" xfId="36220" xr:uid="{D1B0EB6B-0D85-4300-B633-28501776C32D}"/>
    <cellStyle name="Comma 6 2 2 4 3 3 3" xfId="27167" xr:uid="{9266C9D6-D282-4B02-BF6E-51DC096F20F1}"/>
    <cellStyle name="Comma 6 2 2 4 3 4" xfId="12078" xr:uid="{C7B8AFF8-0506-4BE3-9CEB-C33AA100CB78}"/>
    <cellStyle name="Comma 6 2 2 4 3 4 2" xfId="30188" xr:uid="{E4F73EEA-2A8B-49A9-A1F0-1720882080C1}"/>
    <cellStyle name="Comma 6 2 2 4 3 5" xfId="21135" xr:uid="{B9506B3B-CF83-47F1-8110-0011E4108F04}"/>
    <cellStyle name="Comma 6 2 2 4 4" xfId="4035" xr:uid="{5E1262CF-D76E-4698-A26E-5AC2DB819DA1}"/>
    <cellStyle name="Comma 6 2 2 4 4 2" xfId="13088" xr:uid="{0208A7C1-148C-42BB-89E9-A7819F91FE5D}"/>
    <cellStyle name="Comma 6 2 2 4 4 2 2" xfId="31198" xr:uid="{F5448C47-2241-4BA5-A2EF-86B37AF8483B}"/>
    <cellStyle name="Comma 6 2 2 4 4 3" xfId="22145" xr:uid="{C4A1F5BB-AFEC-4DCA-8F97-2E5F50EAA282}"/>
    <cellStyle name="Comma 6 2 2 4 5" xfId="7049" xr:uid="{C5F81F90-F983-48CC-93DF-32AEBDCB1254}"/>
    <cellStyle name="Comma 6 2 2 4 5 2" xfId="16102" xr:uid="{06DCCF9D-A493-49B9-A222-65F9688C027E}"/>
    <cellStyle name="Comma 6 2 2 4 5 2 2" xfId="34212" xr:uid="{6874F271-832E-4A1B-A564-415FD794BFB2}"/>
    <cellStyle name="Comma 6 2 2 4 5 3" xfId="25159" xr:uid="{EF60031A-FA6D-4DFB-B01F-81B26AC69310}"/>
    <cellStyle name="Comma 6 2 2 4 6" xfId="10070" xr:uid="{0B150C55-21DE-462B-A25A-DCC853ED9B97}"/>
    <cellStyle name="Comma 6 2 2 4 6 2" xfId="28180" xr:uid="{B24B75E6-69AD-4865-BD87-A1E9033D724E}"/>
    <cellStyle name="Comma 6 2 2 4 7" xfId="19127" xr:uid="{61B15783-628E-423A-AF19-CB547D627CEB}"/>
    <cellStyle name="Comma 6 2 2 5" xfId="1370" xr:uid="{701C9919-FD33-4463-A77E-86C339209465}"/>
    <cellStyle name="Comma 6 2 2 5 2" xfId="4449" xr:uid="{321851EE-5C07-43A7-8B7E-481DB9930193}"/>
    <cellStyle name="Comma 6 2 2 5 2 2" xfId="13502" xr:uid="{8E3D1235-5A0A-489F-82A4-D58190DB883F}"/>
    <cellStyle name="Comma 6 2 2 5 2 2 2" xfId="31612" xr:uid="{3FBA0394-6A5F-4621-B457-1E6E0C202F68}"/>
    <cellStyle name="Comma 6 2 2 5 2 3" xfId="22559" xr:uid="{C7B2BF3E-7F2C-4B13-9314-CC76621D0C80}"/>
    <cellStyle name="Comma 6 2 2 5 3" xfId="7463" xr:uid="{7DBE8FD3-34C1-4230-8D09-C64C06F32EAC}"/>
    <cellStyle name="Comma 6 2 2 5 3 2" xfId="16516" xr:uid="{093D63A8-FFE0-466D-8B89-C8370F65AF52}"/>
    <cellStyle name="Comma 6 2 2 5 3 2 2" xfId="34626" xr:uid="{EAC7CA58-F8CD-4F59-AEBA-A074ACBF08B8}"/>
    <cellStyle name="Comma 6 2 2 5 3 3" xfId="25573" xr:uid="{589C59A2-8E09-4655-93AB-98FFB9809BBA}"/>
    <cellStyle name="Comma 6 2 2 5 4" xfId="10484" xr:uid="{509EFADA-0343-4D0C-979A-5DB352BB1DB2}"/>
    <cellStyle name="Comma 6 2 2 5 4 2" xfId="28594" xr:uid="{4C303340-5063-48A6-A762-9438658AF0F7}"/>
    <cellStyle name="Comma 6 2 2 5 5" xfId="19541" xr:uid="{8CFED3DA-991F-4558-B1CD-52EB9EF45A2A}"/>
    <cellStyle name="Comma 6 2 2 6" xfId="2374" xr:uid="{2536A94C-6F61-4244-BD42-9F4FE369CC7B}"/>
    <cellStyle name="Comma 6 2 2 6 2" xfId="5453" xr:uid="{CF6A963A-97F7-4629-9892-6BAC197D8E18}"/>
    <cellStyle name="Comma 6 2 2 6 2 2" xfId="14506" xr:uid="{1A59EB17-CC35-422C-A241-F03ABEF2EBF5}"/>
    <cellStyle name="Comma 6 2 2 6 2 2 2" xfId="32616" xr:uid="{6D60141E-1C76-4F12-A0F1-E22CF88762B1}"/>
    <cellStyle name="Comma 6 2 2 6 2 3" xfId="23563" xr:uid="{2F7E0660-EC10-4E05-859D-3157897333FE}"/>
    <cellStyle name="Comma 6 2 2 6 3" xfId="8467" xr:uid="{E0D50333-97CB-4C02-BBC8-0356106E5840}"/>
    <cellStyle name="Comma 6 2 2 6 3 2" xfId="17520" xr:uid="{5AAF7535-F62D-43FA-9314-7548B25FC5A7}"/>
    <cellStyle name="Comma 6 2 2 6 3 2 2" xfId="35630" xr:uid="{ACE37247-92CD-4B76-B7C3-A12635860794}"/>
    <cellStyle name="Comma 6 2 2 6 3 3" xfId="26577" xr:uid="{70DA8893-71AA-4CD3-B86E-8BA9E4005363}"/>
    <cellStyle name="Comma 6 2 2 6 4" xfId="11488" xr:uid="{78248C46-6D55-4DD3-8911-DF8F8D9914F8}"/>
    <cellStyle name="Comma 6 2 2 6 4 2" xfId="29598" xr:uid="{C536C2AD-6672-4D60-BF59-DCFFC20866F2}"/>
    <cellStyle name="Comma 6 2 2 6 5" xfId="20545" xr:uid="{333A32FA-4E86-4BE8-AD4D-33EC5B2AE700}"/>
    <cellStyle name="Comma 6 2 2 7" xfId="3443" xr:uid="{A7463CEC-CB15-409B-896B-EB55A5AD2293}"/>
    <cellStyle name="Comma 6 2 2 7 2" xfId="12496" xr:uid="{AC19FE80-A72C-4BD6-B7A1-9B59A0F3F93C}"/>
    <cellStyle name="Comma 6 2 2 7 2 2" xfId="30606" xr:uid="{C275F614-CA4D-4B59-B70A-3BAB5D90DB75}"/>
    <cellStyle name="Comma 6 2 2 7 3" xfId="21553" xr:uid="{CD9DFD65-3D9C-4C3A-9A2D-4B18B33415C4}"/>
    <cellStyle name="Comma 6 2 2 8" xfId="6457" xr:uid="{9243D1ED-3DC2-48A0-8B2A-4E5FD7041E73}"/>
    <cellStyle name="Comma 6 2 2 8 2" xfId="15510" xr:uid="{F76E6D45-9057-4B2C-982D-D40DEBDF93EF}"/>
    <cellStyle name="Comma 6 2 2 8 2 2" xfId="33620" xr:uid="{79165011-5EC8-4577-ABA9-40AFAD308537}"/>
    <cellStyle name="Comma 6 2 2 8 3" xfId="24567" xr:uid="{76588F4B-9770-4F60-9F05-175F002FA823}"/>
    <cellStyle name="Comma 6 2 2 9" xfId="9477" xr:uid="{CB7B949C-C8F4-402A-94B8-7DC64D95FEFD}"/>
    <cellStyle name="Comma 6 2 2 9 2" xfId="27587" xr:uid="{D679677F-EEAB-4EA2-B6F7-BAB2E1B97BC7}"/>
    <cellStyle name="Comma 6 2 3" xfId="493" xr:uid="{0FC3D43B-4453-48CC-BA9B-4306654DD468}"/>
    <cellStyle name="Comma 6 2 3 2" xfId="957" xr:uid="{45EAE70C-C0B9-4BE3-BB76-1D9E2A543590}"/>
    <cellStyle name="Comma 6 2 3 2 2" xfId="1961" xr:uid="{7AA1FDD6-45C9-469A-8829-0824E05369D3}"/>
    <cellStyle name="Comma 6 2 3 2 2 2" xfId="5040" xr:uid="{49DC4211-5785-444A-BADC-E9A722BE785C}"/>
    <cellStyle name="Comma 6 2 3 2 2 2 2" xfId="14093" xr:uid="{5A3F59BF-EF31-47AF-B6A5-28D52FA4B980}"/>
    <cellStyle name="Comma 6 2 3 2 2 2 2 2" xfId="32203" xr:uid="{EC9D3BA1-74E4-456C-9963-2F9AADA70BEA}"/>
    <cellStyle name="Comma 6 2 3 2 2 2 3" xfId="23150" xr:uid="{A36050EA-5D6B-438E-AB2C-BE7DFA652111}"/>
    <cellStyle name="Comma 6 2 3 2 2 3" xfId="8054" xr:uid="{D1998023-1544-4475-9E28-0DA84E9FB47C}"/>
    <cellStyle name="Comma 6 2 3 2 2 3 2" xfId="17107" xr:uid="{460FD1B3-83C6-434C-88BA-450F31BCFE24}"/>
    <cellStyle name="Comma 6 2 3 2 2 3 2 2" xfId="35217" xr:uid="{77D66076-75F5-4CBD-8783-2149C8AA3DA7}"/>
    <cellStyle name="Comma 6 2 3 2 2 3 3" xfId="26164" xr:uid="{97ECD49F-6819-4777-A896-ADD04F2B54AF}"/>
    <cellStyle name="Comma 6 2 3 2 2 4" xfId="11075" xr:uid="{36C89EF8-81FE-4DA6-9D57-F15890FDBDEA}"/>
    <cellStyle name="Comma 6 2 3 2 2 4 2" xfId="29185" xr:uid="{4833F102-2C95-4783-B7AE-A251A09EA89C}"/>
    <cellStyle name="Comma 6 2 3 2 2 5" xfId="20132" xr:uid="{719CFBA3-16E1-44BC-86F5-05D98DA77AC4}"/>
    <cellStyle name="Comma 6 2 3 2 3" xfId="2965" xr:uid="{9496745E-41F3-4559-8AC6-65D8419A8D47}"/>
    <cellStyle name="Comma 6 2 3 2 3 2" xfId="6044" xr:uid="{9DE80E89-F9C3-47EB-AD75-E662DBF235BE}"/>
    <cellStyle name="Comma 6 2 3 2 3 2 2" xfId="15097" xr:uid="{0D41368D-7A06-4A3E-8301-B2F28316D8CD}"/>
    <cellStyle name="Comma 6 2 3 2 3 2 2 2" xfId="33207" xr:uid="{EEC4C0F8-5E01-4DAF-8F8C-F237DBC46C54}"/>
    <cellStyle name="Comma 6 2 3 2 3 2 3" xfId="24154" xr:uid="{F9A9ED57-AD52-460F-B7B4-8C186A985933}"/>
    <cellStyle name="Comma 6 2 3 2 3 3" xfId="9058" xr:uid="{0616F25F-382B-4858-A83D-3B87D8CF253A}"/>
    <cellStyle name="Comma 6 2 3 2 3 3 2" xfId="18111" xr:uid="{98EB84E1-DB99-4CB7-BFEF-6B12C0FD42AB}"/>
    <cellStyle name="Comma 6 2 3 2 3 3 2 2" xfId="36221" xr:uid="{EC0ED719-03E9-43DA-8EF5-2435C50C8335}"/>
    <cellStyle name="Comma 6 2 3 2 3 3 3" xfId="27168" xr:uid="{153F4F70-E784-412B-9685-1D2156E0A409}"/>
    <cellStyle name="Comma 6 2 3 2 3 4" xfId="12079" xr:uid="{681C5AB9-1CFC-4497-9EB0-7FFF13ABD5A0}"/>
    <cellStyle name="Comma 6 2 3 2 3 4 2" xfId="30189" xr:uid="{DBEBA99B-5D3A-49B6-82F3-789EAD1A704B}"/>
    <cellStyle name="Comma 6 2 3 2 3 5" xfId="21136" xr:uid="{14DE59A3-7305-43FB-B77A-4239A9C63576}"/>
    <cellStyle name="Comma 6 2 3 2 4" xfId="4036" xr:uid="{9F2C6EFF-17B8-4BF2-BDA7-18D70806BEEA}"/>
    <cellStyle name="Comma 6 2 3 2 4 2" xfId="13089" xr:uid="{2C67A504-A52F-438E-8E27-5785ADC91A73}"/>
    <cellStyle name="Comma 6 2 3 2 4 2 2" xfId="31199" xr:uid="{838ABF75-B3E3-4504-A5C0-49286974EFF1}"/>
    <cellStyle name="Comma 6 2 3 2 4 3" xfId="22146" xr:uid="{A57B5D0D-FA3C-45E6-8C5E-169AF4798BD5}"/>
    <cellStyle name="Comma 6 2 3 2 5" xfId="7050" xr:uid="{11256F5E-BDA0-43AD-882A-086D0AE5E76C}"/>
    <cellStyle name="Comma 6 2 3 2 5 2" xfId="16103" xr:uid="{5971D4C5-E7C8-4BEF-B0E6-D8B738E8ECE0}"/>
    <cellStyle name="Comma 6 2 3 2 5 2 2" xfId="34213" xr:uid="{31EC7E7A-8EC6-4387-ACEC-9B5301A7BB3E}"/>
    <cellStyle name="Comma 6 2 3 2 5 3" xfId="25160" xr:uid="{F762135B-AFDD-4050-8496-98120D5BB632}"/>
    <cellStyle name="Comma 6 2 3 2 6" xfId="10071" xr:uid="{D6ACB8C3-9F27-49DB-97CA-8CC5993072FC}"/>
    <cellStyle name="Comma 6 2 3 2 6 2" xfId="28181" xr:uid="{01765F0F-2EC5-449F-AC5B-A6ECB88DDD22}"/>
    <cellStyle name="Comma 6 2 3 2 7" xfId="19128" xr:uid="{6A792702-6B96-466B-B9E4-38E88E8126A7}"/>
    <cellStyle name="Comma 6 2 3 3" xfId="958" xr:uid="{85781D35-9BBD-401E-9A1C-C3A606BA6C93}"/>
    <cellStyle name="Comma 6 2 3 3 2" xfId="1962" xr:uid="{E038A61E-7846-4B2D-8BC4-10AA95C1369D}"/>
    <cellStyle name="Comma 6 2 3 3 2 2" xfId="5041" xr:uid="{EC7373C9-F11D-4E2F-A2DE-C25BE8A31AB7}"/>
    <cellStyle name="Comma 6 2 3 3 2 2 2" xfId="14094" xr:uid="{E8092ED5-FF3D-472E-8CCF-C6C32089BDF8}"/>
    <cellStyle name="Comma 6 2 3 3 2 2 2 2" xfId="32204" xr:uid="{66F7C2EC-40D4-412F-8596-B638F9AFF1D3}"/>
    <cellStyle name="Comma 6 2 3 3 2 2 3" xfId="23151" xr:uid="{A01178C9-D6E2-4FB6-8AB5-7690CC37384A}"/>
    <cellStyle name="Comma 6 2 3 3 2 3" xfId="8055" xr:uid="{71380445-342E-4535-983C-88D0A1DF07DE}"/>
    <cellStyle name="Comma 6 2 3 3 2 3 2" xfId="17108" xr:uid="{85CA1A17-AA7F-43C8-B7AF-B34D25BDC950}"/>
    <cellStyle name="Comma 6 2 3 3 2 3 2 2" xfId="35218" xr:uid="{6C217C9A-7017-481D-97C8-6DA013DA3260}"/>
    <cellStyle name="Comma 6 2 3 3 2 3 3" xfId="26165" xr:uid="{2B57C3EF-D88E-48F9-A236-281C31E7D730}"/>
    <cellStyle name="Comma 6 2 3 3 2 4" xfId="11076" xr:uid="{ED325059-F7EB-4617-9A6A-167733AB798E}"/>
    <cellStyle name="Comma 6 2 3 3 2 4 2" xfId="29186" xr:uid="{BF402E9D-18A6-4F61-B27E-3683AD798D0F}"/>
    <cellStyle name="Comma 6 2 3 3 2 5" xfId="20133" xr:uid="{9D8DE4D6-7A4B-49F1-AFC0-DBB4FD76CD45}"/>
    <cellStyle name="Comma 6 2 3 3 3" xfId="2966" xr:uid="{34AE8A7B-CD05-40E5-A436-4E4A15FEF9C0}"/>
    <cellStyle name="Comma 6 2 3 3 3 2" xfId="6045" xr:uid="{8E921C92-C4E4-4241-8424-859B283246E5}"/>
    <cellStyle name="Comma 6 2 3 3 3 2 2" xfId="15098" xr:uid="{D4EA4CEB-251E-4E91-81A9-996272994E81}"/>
    <cellStyle name="Comma 6 2 3 3 3 2 2 2" xfId="33208" xr:uid="{4F8FBF65-B62A-4CAE-A564-7F20039F5B12}"/>
    <cellStyle name="Comma 6 2 3 3 3 2 3" xfId="24155" xr:uid="{730BADB0-FF89-4993-A491-609D98C329B7}"/>
    <cellStyle name="Comma 6 2 3 3 3 3" xfId="9059" xr:uid="{C6B11FA1-B722-4722-93FA-F820C2482EAB}"/>
    <cellStyle name="Comma 6 2 3 3 3 3 2" xfId="18112" xr:uid="{B7E7A9D5-417F-45DF-9684-CDA45D79DEC0}"/>
    <cellStyle name="Comma 6 2 3 3 3 3 2 2" xfId="36222" xr:uid="{061630D5-346F-4D56-99AE-9DF075C9B775}"/>
    <cellStyle name="Comma 6 2 3 3 3 3 3" xfId="27169" xr:uid="{A1E6A2ED-ADCF-4B70-A3E8-5CC8EE59008E}"/>
    <cellStyle name="Comma 6 2 3 3 3 4" xfId="12080" xr:uid="{9A23027A-058D-4E9F-8124-E2282B11B44C}"/>
    <cellStyle name="Comma 6 2 3 3 3 4 2" xfId="30190" xr:uid="{0E4396FF-CDA8-4A7E-AAA5-BC426E316C45}"/>
    <cellStyle name="Comma 6 2 3 3 3 5" xfId="21137" xr:uid="{5E40A366-8B5D-4F0F-BBD9-A404D22F0576}"/>
    <cellStyle name="Comma 6 2 3 3 4" xfId="4037" xr:uid="{A495516B-1D10-4167-A10A-2155878A6B1A}"/>
    <cellStyle name="Comma 6 2 3 3 4 2" xfId="13090" xr:uid="{29681B1E-1B96-4D77-A54F-9279915F580D}"/>
    <cellStyle name="Comma 6 2 3 3 4 2 2" xfId="31200" xr:uid="{9204D40D-DBCA-473B-A5D3-A4DE2972B00B}"/>
    <cellStyle name="Comma 6 2 3 3 4 3" xfId="22147" xr:uid="{FB3F054F-7925-4DC4-9FE1-3A68658ED67D}"/>
    <cellStyle name="Comma 6 2 3 3 5" xfId="7051" xr:uid="{F430F52A-F2D5-4146-8B3E-1CA23EB7DD23}"/>
    <cellStyle name="Comma 6 2 3 3 5 2" xfId="16104" xr:uid="{9743599F-6198-4F72-9313-1D32CC35D2DB}"/>
    <cellStyle name="Comma 6 2 3 3 5 2 2" xfId="34214" xr:uid="{E65F5881-BF2F-487F-9CB0-FAE16DB212F5}"/>
    <cellStyle name="Comma 6 2 3 3 5 3" xfId="25161" xr:uid="{90E78654-8031-4F24-8279-9DA117708AA6}"/>
    <cellStyle name="Comma 6 2 3 3 6" xfId="10072" xr:uid="{75147E1C-EDF8-4253-8BAC-D47F1A9B0DB0}"/>
    <cellStyle name="Comma 6 2 3 3 6 2" xfId="28182" xr:uid="{792F8036-7485-4A7D-A995-C26D0127BFCC}"/>
    <cellStyle name="Comma 6 2 3 3 7" xfId="19129" xr:uid="{6119B384-86F2-4A3C-8BA0-CDBC0D64DD24}"/>
    <cellStyle name="Comma 6 2 3 4" xfId="1502" xr:uid="{27C0809F-9F05-4AD7-9BAA-2A96C8064C92}"/>
    <cellStyle name="Comma 6 2 3 4 2" xfId="4581" xr:uid="{058AAA06-9E40-4F56-A801-C5A4F0F8E22B}"/>
    <cellStyle name="Comma 6 2 3 4 2 2" xfId="13634" xr:uid="{8C2C3D05-021F-4942-B3CF-4654D799E729}"/>
    <cellStyle name="Comma 6 2 3 4 2 2 2" xfId="31744" xr:uid="{97923C23-BBF0-464F-AE12-EFE944AF0C6E}"/>
    <cellStyle name="Comma 6 2 3 4 2 3" xfId="22691" xr:uid="{1E898DA0-4BC5-4B00-B111-6E99361E99B0}"/>
    <cellStyle name="Comma 6 2 3 4 3" xfId="7595" xr:uid="{438EF7A5-9CFB-4911-921E-35FBF76E929A}"/>
    <cellStyle name="Comma 6 2 3 4 3 2" xfId="16648" xr:uid="{B8A25380-3469-4663-8C2F-AF1A6BC00198}"/>
    <cellStyle name="Comma 6 2 3 4 3 2 2" xfId="34758" xr:uid="{09C0A3C8-A91E-4DF3-AD95-C6448A970ACC}"/>
    <cellStyle name="Comma 6 2 3 4 3 3" xfId="25705" xr:uid="{7C6DB1F2-B4CC-4438-B661-F020E5139B8F}"/>
    <cellStyle name="Comma 6 2 3 4 4" xfId="10616" xr:uid="{D1E2F2AE-E2DD-4DD8-85DF-18046480830E}"/>
    <cellStyle name="Comma 6 2 3 4 4 2" xfId="28726" xr:uid="{83CB5C66-82B4-4CCA-93E9-8A6AFF7E5EA9}"/>
    <cellStyle name="Comma 6 2 3 4 5" xfId="19673" xr:uid="{96334181-58A9-4501-BE8E-89077114BC50}"/>
    <cellStyle name="Comma 6 2 3 5" xfId="2506" xr:uid="{A43EC5BF-05AC-45D7-8CC8-08BBAE918768}"/>
    <cellStyle name="Comma 6 2 3 5 2" xfId="5585" xr:uid="{EE101748-CE9D-4513-9C1E-FF5217D34FDB}"/>
    <cellStyle name="Comma 6 2 3 5 2 2" xfId="14638" xr:uid="{52C3C143-5BC6-4C31-B614-D871D3F499EC}"/>
    <cellStyle name="Comma 6 2 3 5 2 2 2" xfId="32748" xr:uid="{1F92DBD7-A5F8-4022-8C91-34D1995A63C9}"/>
    <cellStyle name="Comma 6 2 3 5 2 3" xfId="23695" xr:uid="{95DA54DA-18B6-43A4-B40A-EDB53AADC1C3}"/>
    <cellStyle name="Comma 6 2 3 5 3" xfId="8599" xr:uid="{2E4A4522-BE5D-4AC6-AE09-B8E3BD8B9169}"/>
    <cellStyle name="Comma 6 2 3 5 3 2" xfId="17652" xr:uid="{61054DB1-5179-43EF-933B-544DBCD299D1}"/>
    <cellStyle name="Comma 6 2 3 5 3 2 2" xfId="35762" xr:uid="{FE0028BE-F5D2-4D19-9C97-1614DA4BFAC8}"/>
    <cellStyle name="Comma 6 2 3 5 3 3" xfId="26709" xr:uid="{8E109E98-ED89-47C6-B491-075C0F954DC6}"/>
    <cellStyle name="Comma 6 2 3 5 4" xfId="11620" xr:uid="{2E70B6E2-5C1D-4AC8-83C2-C83A52223E4C}"/>
    <cellStyle name="Comma 6 2 3 5 4 2" xfId="29730" xr:uid="{8B683947-B267-41E2-9AF3-3A072C942CEF}"/>
    <cellStyle name="Comma 6 2 3 5 5" xfId="20677" xr:uid="{5BC7DC36-B32E-4541-944F-CE62E38523E8}"/>
    <cellStyle name="Comma 6 2 3 6" xfId="3576" xr:uid="{D3500C9E-3C53-42BE-B9BA-C2332DCD8216}"/>
    <cellStyle name="Comma 6 2 3 6 2" xfId="12629" xr:uid="{14C18A91-1F88-47A7-AB1D-6751F203A7E8}"/>
    <cellStyle name="Comma 6 2 3 6 2 2" xfId="30739" xr:uid="{042802BD-CBB2-431D-8E5D-6FFDCEE78CF6}"/>
    <cellStyle name="Comma 6 2 3 6 3" xfId="21686" xr:uid="{EF5663CD-11B4-48C7-8F80-1569003C3C49}"/>
    <cellStyle name="Comma 6 2 3 7" xfId="6590" xr:uid="{E763C0CE-5015-455D-B76C-69DEB849181E}"/>
    <cellStyle name="Comma 6 2 3 7 2" xfId="15643" xr:uid="{5E0E7D3B-D0C9-4EF7-A6DB-9AFEC8F3AD92}"/>
    <cellStyle name="Comma 6 2 3 7 2 2" xfId="33753" xr:uid="{EB30D384-3A05-465A-9026-1EC287BBCB30}"/>
    <cellStyle name="Comma 6 2 3 7 3" xfId="24700" xr:uid="{38945CDB-F939-4C89-A41C-F3EF5C864B45}"/>
    <cellStyle name="Comma 6 2 3 8" xfId="9610" xr:uid="{2F389F58-02E5-4E8B-8C54-7D9B45B7BC49}"/>
    <cellStyle name="Comma 6 2 3 8 2" xfId="27720" xr:uid="{CCBA7BCD-0D0E-4598-A4E1-C933447590E6}"/>
    <cellStyle name="Comma 6 2 3 9" xfId="18667" xr:uid="{E0849386-CEF5-48E8-B1E8-6C704C19F27D}"/>
    <cellStyle name="Comma 6 2 4" xfId="959" xr:uid="{46FD55ED-00A1-43EC-88DF-38D68C6F58CA}"/>
    <cellStyle name="Comma 6 2 4 2" xfId="1963" xr:uid="{F1957A1B-24F4-4FAE-9127-16B38C44E5BB}"/>
    <cellStyle name="Comma 6 2 4 2 2" xfId="5042" xr:uid="{29E558E6-A21E-4295-B5EB-4D9EE2DF5180}"/>
    <cellStyle name="Comma 6 2 4 2 2 2" xfId="14095" xr:uid="{32F72D25-B0CF-4B4A-9C7F-73ACE26428F4}"/>
    <cellStyle name="Comma 6 2 4 2 2 2 2" xfId="32205" xr:uid="{5B10B6C5-AFB4-4264-B1CE-6E5E31D9F892}"/>
    <cellStyle name="Comma 6 2 4 2 2 3" xfId="23152" xr:uid="{6ABD71CA-0D24-45F8-9660-3EB95A2C0466}"/>
    <cellStyle name="Comma 6 2 4 2 3" xfId="8056" xr:uid="{692C6BA6-69E6-4FE4-864B-A0F46F84A82A}"/>
    <cellStyle name="Comma 6 2 4 2 3 2" xfId="17109" xr:uid="{FFDFB6ED-9E02-4938-BBB8-C110C647196C}"/>
    <cellStyle name="Comma 6 2 4 2 3 2 2" xfId="35219" xr:uid="{70FC8FED-2FC9-47F6-B98F-B62398035A04}"/>
    <cellStyle name="Comma 6 2 4 2 3 3" xfId="26166" xr:uid="{10387399-1384-453C-A4E6-DC9C7D3E042E}"/>
    <cellStyle name="Comma 6 2 4 2 4" xfId="11077" xr:uid="{A47D7B9F-3D3B-43C9-9D6B-9AA37A6C91B3}"/>
    <cellStyle name="Comma 6 2 4 2 4 2" xfId="29187" xr:uid="{AB9AC219-E46C-4F6B-96CF-520E684FB5E8}"/>
    <cellStyle name="Comma 6 2 4 2 5" xfId="20134" xr:uid="{B524EA19-B2D3-4D24-9132-8E767C8A0FA9}"/>
    <cellStyle name="Comma 6 2 4 3" xfId="2967" xr:uid="{F28D6E39-24BE-466F-868B-959B95B09903}"/>
    <cellStyle name="Comma 6 2 4 3 2" xfId="6046" xr:uid="{A051B2C4-AC19-4285-AD82-457131698F90}"/>
    <cellStyle name="Comma 6 2 4 3 2 2" xfId="15099" xr:uid="{313EEAD7-5B54-4A5C-B37F-00C68678E513}"/>
    <cellStyle name="Comma 6 2 4 3 2 2 2" xfId="33209" xr:uid="{592CD930-B992-4033-A790-C3D3E0BEB0B9}"/>
    <cellStyle name="Comma 6 2 4 3 2 3" xfId="24156" xr:uid="{391145CE-7980-4B37-B5BC-8929EDB0CC79}"/>
    <cellStyle name="Comma 6 2 4 3 3" xfId="9060" xr:uid="{26E46667-A7FA-4380-B35D-79B3A2FA7363}"/>
    <cellStyle name="Comma 6 2 4 3 3 2" xfId="18113" xr:uid="{8807ABC3-1635-4DC2-9979-AA20904D34CC}"/>
    <cellStyle name="Comma 6 2 4 3 3 2 2" xfId="36223" xr:uid="{C9DDC2C7-9B21-4F52-8416-BBC17D3F26BB}"/>
    <cellStyle name="Comma 6 2 4 3 3 3" xfId="27170" xr:uid="{01FF483C-63D9-447B-A12D-37123F4FF9A6}"/>
    <cellStyle name="Comma 6 2 4 3 4" xfId="12081" xr:uid="{6BE04BA5-B889-4397-AFCF-7CC1A95DAD94}"/>
    <cellStyle name="Comma 6 2 4 3 4 2" xfId="30191" xr:uid="{8154F206-AD93-45F6-819E-74CA72D28540}"/>
    <cellStyle name="Comma 6 2 4 3 5" xfId="21138" xr:uid="{90130D2E-98DF-4142-8161-E8DE82A126CC}"/>
    <cellStyle name="Comma 6 2 4 4" xfId="4038" xr:uid="{48C7F52A-8D7B-405B-9A82-515CD7B91D4A}"/>
    <cellStyle name="Comma 6 2 4 4 2" xfId="13091" xr:uid="{607C0394-272E-4D31-9970-B2B9E0D7FA8C}"/>
    <cellStyle name="Comma 6 2 4 4 2 2" xfId="31201" xr:uid="{1059FEF2-598D-40A9-AA37-72B79B6F46D2}"/>
    <cellStyle name="Comma 6 2 4 4 3" xfId="22148" xr:uid="{576F4BBA-4941-44AC-B313-68009C50555A}"/>
    <cellStyle name="Comma 6 2 4 5" xfId="7052" xr:uid="{CE447724-ECAC-46B8-94F6-D1B0AAEFB297}"/>
    <cellStyle name="Comma 6 2 4 5 2" xfId="16105" xr:uid="{80636DF5-3403-499D-B151-656C20C6F3E5}"/>
    <cellStyle name="Comma 6 2 4 5 2 2" xfId="34215" xr:uid="{34C506E2-8FD7-43E7-A695-3CE480718C53}"/>
    <cellStyle name="Comma 6 2 4 5 3" xfId="25162" xr:uid="{BB510666-C09B-41EE-8BF8-3D60779518FA}"/>
    <cellStyle name="Comma 6 2 4 6" xfId="10073" xr:uid="{9B0A51E5-865C-4F2C-9F4C-934C88AF0763}"/>
    <cellStyle name="Comma 6 2 4 6 2" xfId="28183" xr:uid="{55FA3F77-4084-49C3-BB4F-0B1188CD9AB6}"/>
    <cellStyle name="Comma 6 2 4 7" xfId="19130" xr:uid="{9DA61849-E25B-4FA7-95CE-EF1B7F3AE742}"/>
    <cellStyle name="Comma 6 2 5" xfId="960" xr:uid="{95F27E3D-17E2-400C-968B-0C3CF79BE62C}"/>
    <cellStyle name="Comma 6 2 5 2" xfId="1964" xr:uid="{42722888-50AB-408F-8E51-12C777634939}"/>
    <cellStyle name="Comma 6 2 5 2 2" xfId="5043" xr:uid="{6E204427-6501-4A56-91EC-531FB3E21B6C}"/>
    <cellStyle name="Comma 6 2 5 2 2 2" xfId="14096" xr:uid="{F70ECFFB-4617-452A-9895-A1C271B84B76}"/>
    <cellStyle name="Comma 6 2 5 2 2 2 2" xfId="32206" xr:uid="{8FEF3744-ABD0-47D7-8702-EE85939E3BDA}"/>
    <cellStyle name="Comma 6 2 5 2 2 3" xfId="23153" xr:uid="{CBFC6F01-F601-44E0-B0AD-7A6BD52512C8}"/>
    <cellStyle name="Comma 6 2 5 2 3" xfId="8057" xr:uid="{CE3BF243-E675-4310-8E67-71E82B9A6530}"/>
    <cellStyle name="Comma 6 2 5 2 3 2" xfId="17110" xr:uid="{50D76618-1EE5-4236-BC45-34ACD0F97D46}"/>
    <cellStyle name="Comma 6 2 5 2 3 2 2" xfId="35220" xr:uid="{E42B634E-D900-4188-B7A1-BAEC32D611DB}"/>
    <cellStyle name="Comma 6 2 5 2 3 3" xfId="26167" xr:uid="{68084D03-0489-472E-830D-2C794E0600FC}"/>
    <cellStyle name="Comma 6 2 5 2 4" xfId="11078" xr:uid="{2F80589B-A83B-40E5-BBE5-7C68D5FE1660}"/>
    <cellStyle name="Comma 6 2 5 2 4 2" xfId="29188" xr:uid="{22E3272E-8122-49BE-82F3-A4FE20DD7C5F}"/>
    <cellStyle name="Comma 6 2 5 2 5" xfId="20135" xr:uid="{BEE9D50E-5873-4971-BD52-8D0FEB612121}"/>
    <cellStyle name="Comma 6 2 5 3" xfId="2968" xr:uid="{9CC1114F-E851-45B5-8DE2-0E89C0529AD1}"/>
    <cellStyle name="Comma 6 2 5 3 2" xfId="6047" xr:uid="{E0CEC42F-31F3-483C-B562-477CA85FF224}"/>
    <cellStyle name="Comma 6 2 5 3 2 2" xfId="15100" xr:uid="{B407E50D-8E00-426F-BA1A-2CA848E734D9}"/>
    <cellStyle name="Comma 6 2 5 3 2 2 2" xfId="33210" xr:uid="{AACB5117-527E-49D7-938F-C0E1A9066B05}"/>
    <cellStyle name="Comma 6 2 5 3 2 3" xfId="24157" xr:uid="{C74663D7-9B75-4E6C-9F93-5614DC31CC5F}"/>
    <cellStyle name="Comma 6 2 5 3 3" xfId="9061" xr:uid="{72A657DD-8C89-468D-8DF7-6122E7039725}"/>
    <cellStyle name="Comma 6 2 5 3 3 2" xfId="18114" xr:uid="{6148724C-6D01-4D3D-8DB3-95029FAAC515}"/>
    <cellStyle name="Comma 6 2 5 3 3 2 2" xfId="36224" xr:uid="{7323317D-D6A7-4F0E-BDBB-C220E609DF73}"/>
    <cellStyle name="Comma 6 2 5 3 3 3" xfId="27171" xr:uid="{21D404E6-3B25-427B-A7F6-CF77B6C1A415}"/>
    <cellStyle name="Comma 6 2 5 3 4" xfId="12082" xr:uid="{F782C7DC-70D5-4765-9A07-81917BCF1E9F}"/>
    <cellStyle name="Comma 6 2 5 3 4 2" xfId="30192" xr:uid="{949368BD-A0F3-4294-994A-8E24EA348433}"/>
    <cellStyle name="Comma 6 2 5 3 5" xfId="21139" xr:uid="{40512F6C-9FC6-42F6-9176-C4976322A212}"/>
    <cellStyle name="Comma 6 2 5 4" xfId="4039" xr:uid="{FDF0E95A-03C4-4198-A406-662AC80BF228}"/>
    <cellStyle name="Comma 6 2 5 4 2" xfId="13092" xr:uid="{F060671F-E423-46AF-8E2D-581DCE43CF26}"/>
    <cellStyle name="Comma 6 2 5 4 2 2" xfId="31202" xr:uid="{9ADC393D-BC0B-47C6-97D8-9B2396D58FA5}"/>
    <cellStyle name="Comma 6 2 5 4 3" xfId="22149" xr:uid="{7BFB5072-3931-46D7-BC7A-947AAEEC8328}"/>
    <cellStyle name="Comma 6 2 5 5" xfId="7053" xr:uid="{034DE39E-3FA7-4246-B8F7-4FF6EDCA7F85}"/>
    <cellStyle name="Comma 6 2 5 5 2" xfId="16106" xr:uid="{F1782C5B-8C05-4779-8C35-042C506F4E9F}"/>
    <cellStyle name="Comma 6 2 5 5 2 2" xfId="34216" xr:uid="{807525F4-E345-45D7-9F57-4E4A11F134EF}"/>
    <cellStyle name="Comma 6 2 5 5 3" xfId="25163" xr:uid="{018EBDD3-CC61-4E76-8B60-60B4F070A39E}"/>
    <cellStyle name="Comma 6 2 5 6" xfId="10074" xr:uid="{7B2B7EB0-BB1D-49B7-921B-BCD28EF8C5F6}"/>
    <cellStyle name="Comma 6 2 5 6 2" xfId="28184" xr:uid="{F6EC4C3D-5646-48D2-97E3-0521E20B129D}"/>
    <cellStyle name="Comma 6 2 5 7" xfId="19131" xr:uid="{2BFBFD1F-14F4-44C3-826E-18E1F59244A6}"/>
    <cellStyle name="Comma 6 2 6" xfId="1331" xr:uid="{0A2D5AB8-4BD4-4C8E-9154-7A0CA05E572A}"/>
    <cellStyle name="Comma 6 2 6 2" xfId="4410" xr:uid="{EC962D2F-98AE-4111-87B6-0EC2B8347919}"/>
    <cellStyle name="Comma 6 2 6 2 2" xfId="13463" xr:uid="{004C597E-DCE5-43DB-B915-68C23D560947}"/>
    <cellStyle name="Comma 6 2 6 2 2 2" xfId="31573" xr:uid="{A2AFB184-7F60-4794-9A26-8D5CBDC2544E}"/>
    <cellStyle name="Comma 6 2 6 2 3" xfId="22520" xr:uid="{78C83809-54CC-40E5-8A99-51725516C537}"/>
    <cellStyle name="Comma 6 2 6 3" xfId="7424" xr:uid="{ACDDD5F5-2ABA-42AD-BE82-710BA20B607E}"/>
    <cellStyle name="Comma 6 2 6 3 2" xfId="16477" xr:uid="{E5261F50-4D6D-464D-8D0D-37341EA323E0}"/>
    <cellStyle name="Comma 6 2 6 3 2 2" xfId="34587" xr:uid="{E45F6243-8840-484C-8626-5359A979BD23}"/>
    <cellStyle name="Comma 6 2 6 3 3" xfId="25534" xr:uid="{19D7CB08-EAE4-4DFA-865C-3D29C38D0EA7}"/>
    <cellStyle name="Comma 6 2 6 4" xfId="10445" xr:uid="{0F87F85F-E159-4544-85E6-4FDDF0012C6B}"/>
    <cellStyle name="Comma 6 2 6 4 2" xfId="28555" xr:uid="{B62621B0-2D5B-40DB-995D-B8FF2A30B6BC}"/>
    <cellStyle name="Comma 6 2 6 5" xfId="19502" xr:uid="{1EFEDA68-2C36-47C5-BBFE-F81174FBBEC8}"/>
    <cellStyle name="Comma 6 2 7" xfId="2335" xr:uid="{ABA4D752-7E94-4814-9885-5D88B6BD0F0F}"/>
    <cellStyle name="Comma 6 2 7 2" xfId="5414" xr:uid="{7AF33048-25DF-446A-B3C2-BC77DFFB36F1}"/>
    <cellStyle name="Comma 6 2 7 2 2" xfId="14467" xr:uid="{597A132C-B00C-4501-B08E-9E3E140796B4}"/>
    <cellStyle name="Comma 6 2 7 2 2 2" xfId="32577" xr:uid="{E52E1370-E98A-4989-93D4-37CD6CA50F3D}"/>
    <cellStyle name="Comma 6 2 7 2 3" xfId="23524" xr:uid="{5AF56C18-51F7-49B5-8084-87C12E0DFB91}"/>
    <cellStyle name="Comma 6 2 7 3" xfId="8428" xr:uid="{929E6AC9-D857-488D-BB44-FD2E544BA486}"/>
    <cellStyle name="Comma 6 2 7 3 2" xfId="17481" xr:uid="{99F27465-CB4B-44CC-884B-5E53B32920FD}"/>
    <cellStyle name="Comma 6 2 7 3 2 2" xfId="35591" xr:uid="{592059DC-95AC-4726-83E7-D4525BC8D342}"/>
    <cellStyle name="Comma 6 2 7 3 3" xfId="26538" xr:uid="{69D05EFF-DF39-4D0D-A38B-AC436557AD0E}"/>
    <cellStyle name="Comma 6 2 7 4" xfId="11449" xr:uid="{F766B3E2-2212-4B9E-AFB2-CF97AC26CE00}"/>
    <cellStyle name="Comma 6 2 7 4 2" xfId="29559" xr:uid="{28CB45F4-9F69-4C9A-B2EC-6D2F262C13D0}"/>
    <cellStyle name="Comma 6 2 7 5" xfId="20506" xr:uid="{7ECAB609-E3E3-4E23-A4F4-273416B5AF8E}"/>
    <cellStyle name="Comma 6 2 8" xfId="3404" xr:uid="{F2C98CE2-DC8B-4CA6-BDF7-253FD4DD2BA5}"/>
    <cellStyle name="Comma 6 2 8 2" xfId="12457" xr:uid="{2EAAC959-AEF5-4CDD-86CB-7F5C0B8E6225}"/>
    <cellStyle name="Comma 6 2 8 2 2" xfId="30567" xr:uid="{D0D25387-941D-42AB-AB47-C474AED97FA3}"/>
    <cellStyle name="Comma 6 2 8 3" xfId="21514" xr:uid="{00BB49AD-428B-45F6-843D-09EADF4482B5}"/>
    <cellStyle name="Comma 6 2 9" xfId="6418" xr:uid="{032B2BF3-EC39-4839-9BF4-0F7E64123838}"/>
    <cellStyle name="Comma 6 2 9 2" xfId="15471" xr:uid="{71D90622-164D-4FF2-814E-6B67D9D8FFB9}"/>
    <cellStyle name="Comma 6 2 9 2 2" xfId="33581" xr:uid="{596F13DC-3947-4B12-A288-575E6C8D8F63}"/>
    <cellStyle name="Comma 6 2 9 3" xfId="24528" xr:uid="{66C529A6-9340-4162-9B65-CC6F0B7C6A14}"/>
    <cellStyle name="Comma 6 3" xfId="203" xr:uid="{133BC00E-1E6C-4AEF-9AE7-73F45836FEAA}"/>
    <cellStyle name="Comma 6 3 10" xfId="18492" xr:uid="{20FBA0A2-9BD7-48CE-A0F6-B24AD8D43931}"/>
    <cellStyle name="Comma 6 3 2" xfId="490" xr:uid="{F94EA1CA-5ED4-4DAA-AF6D-7CCA3F718C54}"/>
    <cellStyle name="Comma 6 3 2 2" xfId="961" xr:uid="{12EF1DB9-E8CD-41BB-B6C5-76AD49E04B72}"/>
    <cellStyle name="Comma 6 3 2 2 2" xfId="1965" xr:uid="{955E095E-BE1F-4911-92DE-A228CB218EE7}"/>
    <cellStyle name="Comma 6 3 2 2 2 2" xfId="5044" xr:uid="{630F8E55-19F8-4755-85A1-83F1333B1898}"/>
    <cellStyle name="Comma 6 3 2 2 2 2 2" xfId="14097" xr:uid="{3E9A1FD9-D091-494E-83DA-FE69015A6825}"/>
    <cellStyle name="Comma 6 3 2 2 2 2 2 2" xfId="32207" xr:uid="{38246194-34CA-42D3-889B-A628BB8520A4}"/>
    <cellStyle name="Comma 6 3 2 2 2 2 3" xfId="23154" xr:uid="{F790FD36-3C68-4912-AFD8-5F16E96087C9}"/>
    <cellStyle name="Comma 6 3 2 2 2 3" xfId="8058" xr:uid="{366D89B2-0C1F-474E-97BA-7590BB73927A}"/>
    <cellStyle name="Comma 6 3 2 2 2 3 2" xfId="17111" xr:uid="{5C6F60D9-255E-47DD-A6ED-7C7DDF124BF6}"/>
    <cellStyle name="Comma 6 3 2 2 2 3 2 2" xfId="35221" xr:uid="{7B694A14-8302-4F50-B299-8668AFF04B48}"/>
    <cellStyle name="Comma 6 3 2 2 2 3 3" xfId="26168" xr:uid="{EA0BD342-F800-4042-95E0-1B0E5A605137}"/>
    <cellStyle name="Comma 6 3 2 2 2 4" xfId="11079" xr:uid="{E5F81F11-DB1C-4D03-AB9D-CF81351B23C4}"/>
    <cellStyle name="Comma 6 3 2 2 2 4 2" xfId="29189" xr:uid="{BB75CF0A-1FD4-475B-9D42-CB55A1BF281C}"/>
    <cellStyle name="Comma 6 3 2 2 2 5" xfId="20136" xr:uid="{C126BA6B-8195-41C0-BAD5-97E07E3205A9}"/>
    <cellStyle name="Comma 6 3 2 2 3" xfId="2969" xr:uid="{A2569180-217F-4129-9021-E24677ACEB58}"/>
    <cellStyle name="Comma 6 3 2 2 3 2" xfId="6048" xr:uid="{39AED1B5-F506-4513-8E4A-A25E492CC0AF}"/>
    <cellStyle name="Comma 6 3 2 2 3 2 2" xfId="15101" xr:uid="{C102A9B0-33FB-4B94-A7EB-B29F6D8FB364}"/>
    <cellStyle name="Comma 6 3 2 2 3 2 2 2" xfId="33211" xr:uid="{BCFFFFAD-41DA-4977-B399-C3B14A38D0DC}"/>
    <cellStyle name="Comma 6 3 2 2 3 2 3" xfId="24158" xr:uid="{D25D19E2-8F19-4BA0-A1FA-5B068B163565}"/>
    <cellStyle name="Comma 6 3 2 2 3 3" xfId="9062" xr:uid="{7DFDA993-1445-4314-8643-894EC2D7F546}"/>
    <cellStyle name="Comma 6 3 2 2 3 3 2" xfId="18115" xr:uid="{D9A28A59-54AC-4D5D-93D4-51B4BDC2F0E3}"/>
    <cellStyle name="Comma 6 3 2 2 3 3 2 2" xfId="36225" xr:uid="{516A6AD6-412A-4234-BF3C-5CCD22FA1C36}"/>
    <cellStyle name="Comma 6 3 2 2 3 3 3" xfId="27172" xr:uid="{29BA8150-B889-43AC-9515-FBF06A9B70C5}"/>
    <cellStyle name="Comma 6 3 2 2 3 4" xfId="12083" xr:uid="{374FFDB8-4323-4FAE-A97A-422026E3A411}"/>
    <cellStyle name="Comma 6 3 2 2 3 4 2" xfId="30193" xr:uid="{DC35426F-7C23-4A21-85AE-79EB7CB3C582}"/>
    <cellStyle name="Comma 6 3 2 2 3 5" xfId="21140" xr:uid="{506CD68B-6E80-424C-855F-7ACD78B2771B}"/>
    <cellStyle name="Comma 6 3 2 2 4" xfId="4040" xr:uid="{9FED3075-C67D-4793-964A-A63CC4339B0F}"/>
    <cellStyle name="Comma 6 3 2 2 4 2" xfId="13093" xr:uid="{63606C79-924B-4249-A920-CC62DE709F82}"/>
    <cellStyle name="Comma 6 3 2 2 4 2 2" xfId="31203" xr:uid="{6BE12C37-5149-4841-974F-3D3BB636F244}"/>
    <cellStyle name="Comma 6 3 2 2 4 3" xfId="22150" xr:uid="{4F75DA4C-49B2-4114-A52C-C2A34E7149FD}"/>
    <cellStyle name="Comma 6 3 2 2 5" xfId="7054" xr:uid="{61B797BA-6FEE-4356-BE69-2BA6ADC7B694}"/>
    <cellStyle name="Comma 6 3 2 2 5 2" xfId="16107" xr:uid="{EBBE59BB-D118-49B0-875B-20E1E7DB52DE}"/>
    <cellStyle name="Comma 6 3 2 2 5 2 2" xfId="34217" xr:uid="{B327F554-A801-4FF4-8604-2C843077867C}"/>
    <cellStyle name="Comma 6 3 2 2 5 3" xfId="25164" xr:uid="{F4912D43-F745-44EB-9CA7-6FBCF89A8C76}"/>
    <cellStyle name="Comma 6 3 2 2 6" xfId="10075" xr:uid="{5DC32974-EF53-4A56-896F-FC52FF55143F}"/>
    <cellStyle name="Comma 6 3 2 2 6 2" xfId="28185" xr:uid="{15F84153-ADB7-4E11-910A-B09FCC5C0381}"/>
    <cellStyle name="Comma 6 3 2 2 7" xfId="19132" xr:uid="{154CFA7A-36AE-417A-BEB9-6458246B4DDE}"/>
    <cellStyle name="Comma 6 3 2 3" xfId="962" xr:uid="{87622A8C-32E6-4E51-A869-52D852996F30}"/>
    <cellStyle name="Comma 6 3 2 3 2" xfId="1966" xr:uid="{5FFD97E7-8B4F-4A53-867B-E8D1C84F713B}"/>
    <cellStyle name="Comma 6 3 2 3 2 2" xfId="5045" xr:uid="{1127AA3D-43DE-4B62-928B-6C117D55814B}"/>
    <cellStyle name="Comma 6 3 2 3 2 2 2" xfId="14098" xr:uid="{00AA2670-5CC4-45F0-BAD9-627DB7DD7FD9}"/>
    <cellStyle name="Comma 6 3 2 3 2 2 2 2" xfId="32208" xr:uid="{9DC89BD5-4268-4640-8502-D971E5B0E55C}"/>
    <cellStyle name="Comma 6 3 2 3 2 2 3" xfId="23155" xr:uid="{1B38FEAA-6655-4BCA-A6C9-571D4519E0FD}"/>
    <cellStyle name="Comma 6 3 2 3 2 3" xfId="8059" xr:uid="{A0F556D8-DFF4-40D2-9108-6DF468635B89}"/>
    <cellStyle name="Comma 6 3 2 3 2 3 2" xfId="17112" xr:uid="{CF2F3C1D-F89F-47FD-8F05-D5E5C5E001EA}"/>
    <cellStyle name="Comma 6 3 2 3 2 3 2 2" xfId="35222" xr:uid="{282FFF6E-5313-468A-B730-BEF521BBD3BD}"/>
    <cellStyle name="Comma 6 3 2 3 2 3 3" xfId="26169" xr:uid="{22839D10-AD2D-439A-B275-6C81609E5850}"/>
    <cellStyle name="Comma 6 3 2 3 2 4" xfId="11080" xr:uid="{4292C140-DA2A-4ED5-88C3-4E18BA75BA99}"/>
    <cellStyle name="Comma 6 3 2 3 2 4 2" xfId="29190" xr:uid="{675F2D6B-2851-4888-956F-0AF0F84C2CF2}"/>
    <cellStyle name="Comma 6 3 2 3 2 5" xfId="20137" xr:uid="{0B58B25B-0314-4BFF-9108-0752C59C48FF}"/>
    <cellStyle name="Comma 6 3 2 3 3" xfId="2970" xr:uid="{E4DAA7FD-044E-4C17-ABB3-077E724DD011}"/>
    <cellStyle name="Comma 6 3 2 3 3 2" xfId="6049" xr:uid="{B3FEE7A7-B15E-483B-8420-E6EB2445CF4D}"/>
    <cellStyle name="Comma 6 3 2 3 3 2 2" xfId="15102" xr:uid="{A4B9DA7C-E8EE-4B5C-9063-74933535CC15}"/>
    <cellStyle name="Comma 6 3 2 3 3 2 2 2" xfId="33212" xr:uid="{C21F8D73-E920-40E7-9BF3-A1DA4D9EC8E0}"/>
    <cellStyle name="Comma 6 3 2 3 3 2 3" xfId="24159" xr:uid="{9D55E198-36F9-4364-A8F7-7FCFE8D16327}"/>
    <cellStyle name="Comma 6 3 2 3 3 3" xfId="9063" xr:uid="{9EACA6C3-CC1D-4007-A6EF-A2D47F59781A}"/>
    <cellStyle name="Comma 6 3 2 3 3 3 2" xfId="18116" xr:uid="{78D214B1-1723-4A42-B6EE-9F8B9645E258}"/>
    <cellStyle name="Comma 6 3 2 3 3 3 2 2" xfId="36226" xr:uid="{44DB8338-C10F-405C-84CD-3BF3885406AF}"/>
    <cellStyle name="Comma 6 3 2 3 3 3 3" xfId="27173" xr:uid="{F199A7CB-6F2A-4447-8F4C-DE2FABB295F3}"/>
    <cellStyle name="Comma 6 3 2 3 3 4" xfId="12084" xr:uid="{745B1CB3-0E14-4222-960F-CD260DB14E64}"/>
    <cellStyle name="Comma 6 3 2 3 3 4 2" xfId="30194" xr:uid="{B735C168-E0F1-44DC-9466-BB39E82A394D}"/>
    <cellStyle name="Comma 6 3 2 3 3 5" xfId="21141" xr:uid="{3AEA18F5-4865-40FA-9F46-C313CFE6C209}"/>
    <cellStyle name="Comma 6 3 2 3 4" xfId="4041" xr:uid="{DD50F877-568B-4C1B-983B-4DC084A6E647}"/>
    <cellStyle name="Comma 6 3 2 3 4 2" xfId="13094" xr:uid="{7ABE736A-2D48-42C3-A441-B082D6CFB6E7}"/>
    <cellStyle name="Comma 6 3 2 3 4 2 2" xfId="31204" xr:uid="{E4B2E5F1-BBBA-4375-B28D-CAF50E22BBB8}"/>
    <cellStyle name="Comma 6 3 2 3 4 3" xfId="22151" xr:uid="{86388657-0C2B-4112-BD21-D4F35D977335}"/>
    <cellStyle name="Comma 6 3 2 3 5" xfId="7055" xr:uid="{D10C4BF4-AAB6-433E-A375-5EE75D9EB095}"/>
    <cellStyle name="Comma 6 3 2 3 5 2" xfId="16108" xr:uid="{6537D7B7-0AAA-4557-BD88-72DA49E12357}"/>
    <cellStyle name="Comma 6 3 2 3 5 2 2" xfId="34218" xr:uid="{B4CF657B-D0BB-4322-9BB7-CFAA33F2FB04}"/>
    <cellStyle name="Comma 6 3 2 3 5 3" xfId="25165" xr:uid="{45D4AC79-D51A-49CC-B179-BDCDA70A5587}"/>
    <cellStyle name="Comma 6 3 2 3 6" xfId="10076" xr:uid="{6267BB8D-D841-4FC3-A257-17D45103E0ED}"/>
    <cellStyle name="Comma 6 3 2 3 6 2" xfId="28186" xr:uid="{9D61F64F-892E-4053-8C4B-CD2EB261A062}"/>
    <cellStyle name="Comma 6 3 2 3 7" xfId="19133" xr:uid="{F07F1900-DD1F-4232-85E3-66C09A29025D}"/>
    <cellStyle name="Comma 6 3 2 4" xfId="1499" xr:uid="{E79F8853-E666-4CDA-A1E9-D2434D1AD2A6}"/>
    <cellStyle name="Comma 6 3 2 4 2" xfId="4578" xr:uid="{40F40652-A200-492A-B104-953F172FC1EF}"/>
    <cellStyle name="Comma 6 3 2 4 2 2" xfId="13631" xr:uid="{4B24169A-1555-42DE-938F-BE9B616FAB84}"/>
    <cellStyle name="Comma 6 3 2 4 2 2 2" xfId="31741" xr:uid="{A329D71E-642B-4BDA-B282-F50985230DA2}"/>
    <cellStyle name="Comma 6 3 2 4 2 3" xfId="22688" xr:uid="{C43BCE66-3789-4063-9945-DA044163C582}"/>
    <cellStyle name="Comma 6 3 2 4 3" xfId="7592" xr:uid="{1CC33B95-8344-4BF3-A4B3-B87468842A8F}"/>
    <cellStyle name="Comma 6 3 2 4 3 2" xfId="16645" xr:uid="{6E797C46-ED01-403F-B23C-F8E894E8AFD2}"/>
    <cellStyle name="Comma 6 3 2 4 3 2 2" xfId="34755" xr:uid="{E67CE84B-ECE6-4012-BA34-2EFB74B72A0F}"/>
    <cellStyle name="Comma 6 3 2 4 3 3" xfId="25702" xr:uid="{E588C2E7-1A6F-420E-9A9E-0C201B290E75}"/>
    <cellStyle name="Comma 6 3 2 4 4" xfId="10613" xr:uid="{C90540A0-BC9D-4916-A67D-E3937E43098F}"/>
    <cellStyle name="Comma 6 3 2 4 4 2" xfId="28723" xr:uid="{5D784D8A-81DD-4C54-BDBB-85186FC18BA3}"/>
    <cellStyle name="Comma 6 3 2 4 5" xfId="19670" xr:uid="{F727611E-97D3-4E41-878B-27DF6941EB11}"/>
    <cellStyle name="Comma 6 3 2 5" xfId="2503" xr:uid="{BEB595FE-D394-4FD9-AA62-00A5BC5C5F8C}"/>
    <cellStyle name="Comma 6 3 2 5 2" xfId="5582" xr:uid="{124A677F-4BE1-4CE6-B05D-E19831184809}"/>
    <cellStyle name="Comma 6 3 2 5 2 2" xfId="14635" xr:uid="{D4E5C22E-B882-4516-AB97-072F24ACBA39}"/>
    <cellStyle name="Comma 6 3 2 5 2 2 2" xfId="32745" xr:uid="{5762EE4C-14FE-47B0-B23F-33DC37C0AB8D}"/>
    <cellStyle name="Comma 6 3 2 5 2 3" xfId="23692" xr:uid="{E0FA0EC6-AE71-4BBB-91A5-2A1B32AB5870}"/>
    <cellStyle name="Comma 6 3 2 5 3" xfId="8596" xr:uid="{ECABAA4C-C34F-47C9-9F61-65F1FD665857}"/>
    <cellStyle name="Comma 6 3 2 5 3 2" xfId="17649" xr:uid="{591121CB-53A7-481D-817F-D52866FD7952}"/>
    <cellStyle name="Comma 6 3 2 5 3 2 2" xfId="35759" xr:uid="{561E0E24-CBF4-46DB-8EE7-8CF452FDB158}"/>
    <cellStyle name="Comma 6 3 2 5 3 3" xfId="26706" xr:uid="{F69E124E-B2B2-4EF9-B1B8-714CCE5A217B}"/>
    <cellStyle name="Comma 6 3 2 5 4" xfId="11617" xr:uid="{1610A047-2D56-4BF5-B58F-C22CDCBFB5F2}"/>
    <cellStyle name="Comma 6 3 2 5 4 2" xfId="29727" xr:uid="{D938B4E4-3CAE-4CF9-A187-9147E633658A}"/>
    <cellStyle name="Comma 6 3 2 5 5" xfId="20674" xr:uid="{5BDA664A-613B-4692-A398-59AFACCBFBEE}"/>
    <cellStyle name="Comma 6 3 2 6" xfId="3573" xr:uid="{8BBB0B55-A868-45A5-9EF8-F0D8E8BDF4B8}"/>
    <cellStyle name="Comma 6 3 2 6 2" xfId="12626" xr:uid="{2F6F3E2A-9EE6-4BEC-A5E9-376CC26CEDC5}"/>
    <cellStyle name="Comma 6 3 2 6 2 2" xfId="30736" xr:uid="{B5B52897-203B-4117-AEF0-0CAB269D9AC6}"/>
    <cellStyle name="Comma 6 3 2 6 3" xfId="21683" xr:uid="{6C310A55-7760-44C0-B112-15F3487C1439}"/>
    <cellStyle name="Comma 6 3 2 7" xfId="6587" xr:uid="{4A6602C8-613A-47C8-A63A-1DA7E402F95B}"/>
    <cellStyle name="Comma 6 3 2 7 2" xfId="15640" xr:uid="{E4DF20D6-3D66-40E9-A56F-86093CAEE9F8}"/>
    <cellStyle name="Comma 6 3 2 7 2 2" xfId="33750" xr:uid="{81D01D38-FB1C-469C-960E-12155A4210F4}"/>
    <cellStyle name="Comma 6 3 2 7 3" xfId="24697" xr:uid="{49855E50-A237-45D0-86E3-6DDF36A1017A}"/>
    <cellStyle name="Comma 6 3 2 8" xfId="9607" xr:uid="{94C311D3-578C-4D05-A77C-029ACCD50062}"/>
    <cellStyle name="Comma 6 3 2 8 2" xfId="27717" xr:uid="{A34C51A9-5319-45E6-98DD-AEFCB86429E7}"/>
    <cellStyle name="Comma 6 3 2 9" xfId="18664" xr:uid="{18A87B11-AB2C-480E-831C-EF1D4235857B}"/>
    <cellStyle name="Comma 6 3 3" xfId="963" xr:uid="{691B6FF0-57E4-4190-AEB3-83E12332B68F}"/>
    <cellStyle name="Comma 6 3 3 2" xfId="1967" xr:uid="{3CE29A30-AB8E-4165-A237-E38EABA88FF2}"/>
    <cellStyle name="Comma 6 3 3 2 2" xfId="5046" xr:uid="{786777D8-CCBE-44CF-B7F9-5FCDFA8FBB78}"/>
    <cellStyle name="Comma 6 3 3 2 2 2" xfId="14099" xr:uid="{767E7F9D-BFBF-467C-B766-EA94191285EA}"/>
    <cellStyle name="Comma 6 3 3 2 2 2 2" xfId="32209" xr:uid="{B11E4528-C218-423E-A1AC-FCD8FEE5DCE7}"/>
    <cellStyle name="Comma 6 3 3 2 2 3" xfId="23156" xr:uid="{5B94B1D9-80F3-4990-A434-4949C2ACDAF7}"/>
    <cellStyle name="Comma 6 3 3 2 3" xfId="8060" xr:uid="{518D0B82-0769-4D58-84C7-066CEF749555}"/>
    <cellStyle name="Comma 6 3 3 2 3 2" xfId="17113" xr:uid="{5A88FA6D-316B-4738-85B5-7EF59893B119}"/>
    <cellStyle name="Comma 6 3 3 2 3 2 2" xfId="35223" xr:uid="{F8C49841-7D4C-45FF-AFF8-DF87D3F8A0FB}"/>
    <cellStyle name="Comma 6 3 3 2 3 3" xfId="26170" xr:uid="{144774A1-3B46-4D68-9AEB-03F89CFDEB64}"/>
    <cellStyle name="Comma 6 3 3 2 4" xfId="11081" xr:uid="{FE99FF1A-E9F9-4D19-B113-3D9F3FF053D2}"/>
    <cellStyle name="Comma 6 3 3 2 4 2" xfId="29191" xr:uid="{F21D4C90-C0D9-477C-9667-62CC8B47B5DB}"/>
    <cellStyle name="Comma 6 3 3 2 5" xfId="20138" xr:uid="{6466CC02-D3C6-4F43-AE43-8E651224C089}"/>
    <cellStyle name="Comma 6 3 3 3" xfId="2971" xr:uid="{DC8CA71D-660B-49E0-AC9D-D01717AA330A}"/>
    <cellStyle name="Comma 6 3 3 3 2" xfId="6050" xr:uid="{74AE24D3-1390-4CE8-9450-D0C9D115211A}"/>
    <cellStyle name="Comma 6 3 3 3 2 2" xfId="15103" xr:uid="{E88E10C5-DBEB-404F-947C-8BE5893C8275}"/>
    <cellStyle name="Comma 6 3 3 3 2 2 2" xfId="33213" xr:uid="{234341D3-EF13-4DA4-B9AC-8A123326DC4A}"/>
    <cellStyle name="Comma 6 3 3 3 2 3" xfId="24160" xr:uid="{6686BBA6-52FC-4090-A729-7F04497106C4}"/>
    <cellStyle name="Comma 6 3 3 3 3" xfId="9064" xr:uid="{ECC73F20-FF26-45C3-B9D2-D7D02C6D83ED}"/>
    <cellStyle name="Comma 6 3 3 3 3 2" xfId="18117" xr:uid="{9FF30366-66DE-448F-BBC5-0FCAF284BADC}"/>
    <cellStyle name="Comma 6 3 3 3 3 2 2" xfId="36227" xr:uid="{B6DA6C17-45B1-4E58-8AA9-28DEC47CAB2A}"/>
    <cellStyle name="Comma 6 3 3 3 3 3" xfId="27174" xr:uid="{DD98CA9B-9E96-40EE-AD59-4F3FA031708E}"/>
    <cellStyle name="Comma 6 3 3 3 4" xfId="12085" xr:uid="{8E2EEF80-621D-4080-ADD9-2C2D599B87E0}"/>
    <cellStyle name="Comma 6 3 3 3 4 2" xfId="30195" xr:uid="{05EB771E-28EA-49BD-A8D5-E04C2BDBAD9A}"/>
    <cellStyle name="Comma 6 3 3 3 5" xfId="21142" xr:uid="{43F74BB0-701E-4842-93E2-BC9F9BB24025}"/>
    <cellStyle name="Comma 6 3 3 4" xfId="4042" xr:uid="{573DC15E-D7CB-487B-A4F6-6307B381FC1D}"/>
    <cellStyle name="Comma 6 3 3 4 2" xfId="13095" xr:uid="{2B35E7A4-9DD1-4DE9-8775-527DA3371BBC}"/>
    <cellStyle name="Comma 6 3 3 4 2 2" xfId="31205" xr:uid="{DD8A6DC8-7E4E-4A22-8100-DA75210B3178}"/>
    <cellStyle name="Comma 6 3 3 4 3" xfId="22152" xr:uid="{EEB11EF9-7340-451D-9067-F12D21545BD5}"/>
    <cellStyle name="Comma 6 3 3 5" xfId="7056" xr:uid="{1F807119-2056-49B8-9558-5E011DA09DD6}"/>
    <cellStyle name="Comma 6 3 3 5 2" xfId="16109" xr:uid="{C15381F8-8557-4B08-9748-A4232CCBDC83}"/>
    <cellStyle name="Comma 6 3 3 5 2 2" xfId="34219" xr:uid="{84BF90E5-4BFD-405F-A028-E0FEAC08E1D2}"/>
    <cellStyle name="Comma 6 3 3 5 3" xfId="25166" xr:uid="{40AA0EB1-D4C7-47F9-AF5F-7480AE1236E2}"/>
    <cellStyle name="Comma 6 3 3 6" xfId="10077" xr:uid="{F74FA4E0-E84D-4087-A5F9-0E72FBBDDDE7}"/>
    <cellStyle name="Comma 6 3 3 6 2" xfId="28187" xr:uid="{FD62ABB5-D27A-4E80-A20F-8687EA233431}"/>
    <cellStyle name="Comma 6 3 3 7" xfId="19134" xr:uid="{49DE73F2-6985-4653-9F25-A8DC7F7B3FC1}"/>
    <cellStyle name="Comma 6 3 4" xfId="964" xr:uid="{D5BFF365-AAAF-425A-AA46-F2319628FDFF}"/>
    <cellStyle name="Comma 6 3 4 2" xfId="1968" xr:uid="{E589F68D-2E53-49F0-ACD7-5BA09BB013B4}"/>
    <cellStyle name="Comma 6 3 4 2 2" xfId="5047" xr:uid="{0A7BEB70-3397-4165-BF72-983C73C5FFE5}"/>
    <cellStyle name="Comma 6 3 4 2 2 2" xfId="14100" xr:uid="{58B4218C-8CAD-4A9D-85AA-78BD98E9049D}"/>
    <cellStyle name="Comma 6 3 4 2 2 2 2" xfId="32210" xr:uid="{EBED3372-85BC-45DC-AD5A-20DF0855F8D8}"/>
    <cellStyle name="Comma 6 3 4 2 2 3" xfId="23157" xr:uid="{F41A29BB-07DA-41B0-AE06-3F124D2B147A}"/>
    <cellStyle name="Comma 6 3 4 2 3" xfId="8061" xr:uid="{42823DC5-0656-422A-8902-9CACA2A336C4}"/>
    <cellStyle name="Comma 6 3 4 2 3 2" xfId="17114" xr:uid="{A99F4E7B-2298-448B-B3B8-ADE773F4F37B}"/>
    <cellStyle name="Comma 6 3 4 2 3 2 2" xfId="35224" xr:uid="{B00BD01F-35EF-4646-A0B8-35C01E0CD4FF}"/>
    <cellStyle name="Comma 6 3 4 2 3 3" xfId="26171" xr:uid="{DF124C17-6290-4FA2-813F-F0AFCF7B9593}"/>
    <cellStyle name="Comma 6 3 4 2 4" xfId="11082" xr:uid="{4A498FE3-50D6-493C-8C0A-2F482A07617A}"/>
    <cellStyle name="Comma 6 3 4 2 4 2" xfId="29192" xr:uid="{7D802538-5D28-4198-86E5-E54FB620ABEA}"/>
    <cellStyle name="Comma 6 3 4 2 5" xfId="20139" xr:uid="{09E87421-1A8F-44D7-A180-EA10900D6254}"/>
    <cellStyle name="Comma 6 3 4 3" xfId="2972" xr:uid="{2C7EA172-FAA4-49A7-BE24-8F5D57A1E004}"/>
    <cellStyle name="Comma 6 3 4 3 2" xfId="6051" xr:uid="{F38BF75B-4EAE-4E9A-A478-2BC3A5B352FE}"/>
    <cellStyle name="Comma 6 3 4 3 2 2" xfId="15104" xr:uid="{D320C46C-B291-46A0-8476-068BB93E966D}"/>
    <cellStyle name="Comma 6 3 4 3 2 2 2" xfId="33214" xr:uid="{67B4541E-762E-4589-82C5-CA78C0D185B1}"/>
    <cellStyle name="Comma 6 3 4 3 2 3" xfId="24161" xr:uid="{7B792C7F-8B16-42F4-9A0B-A0DF3E4BCF73}"/>
    <cellStyle name="Comma 6 3 4 3 3" xfId="9065" xr:uid="{C3B7722F-F006-4A4C-9B0B-787DA3AFBD75}"/>
    <cellStyle name="Comma 6 3 4 3 3 2" xfId="18118" xr:uid="{A8458A41-B841-40A3-AB08-8C119B0F8E9B}"/>
    <cellStyle name="Comma 6 3 4 3 3 2 2" xfId="36228" xr:uid="{581ED24F-2687-48F6-884F-C00C23881A37}"/>
    <cellStyle name="Comma 6 3 4 3 3 3" xfId="27175" xr:uid="{AD389C5D-4926-474B-AED3-103FC34A480D}"/>
    <cellStyle name="Comma 6 3 4 3 4" xfId="12086" xr:uid="{951EA25C-935E-4F90-B27B-5A0CABCDBACA}"/>
    <cellStyle name="Comma 6 3 4 3 4 2" xfId="30196" xr:uid="{192EE3F2-41E7-4B39-8C3D-D58452072CE2}"/>
    <cellStyle name="Comma 6 3 4 3 5" xfId="21143" xr:uid="{4E7AC89B-F76F-49F6-9F8E-013750A29325}"/>
    <cellStyle name="Comma 6 3 4 4" xfId="4043" xr:uid="{87637780-B5F2-4B88-9ED7-631924C251C3}"/>
    <cellStyle name="Comma 6 3 4 4 2" xfId="13096" xr:uid="{80645E05-2121-42A0-A662-69DBF1CDA257}"/>
    <cellStyle name="Comma 6 3 4 4 2 2" xfId="31206" xr:uid="{54FC2E4F-026D-41B0-8E7A-A24B84B23F52}"/>
    <cellStyle name="Comma 6 3 4 4 3" xfId="22153" xr:uid="{B5AC64F6-D77B-43C5-94CC-826A2DB2046B}"/>
    <cellStyle name="Comma 6 3 4 5" xfId="7057" xr:uid="{F2D8F4BB-28EA-4CB5-A985-84DEB84C9ED3}"/>
    <cellStyle name="Comma 6 3 4 5 2" xfId="16110" xr:uid="{ECBFDC7D-851E-4564-AAEC-26771162D0A8}"/>
    <cellStyle name="Comma 6 3 4 5 2 2" xfId="34220" xr:uid="{0B1ACC3B-C17E-49A2-9F3A-613AF7E7C1AF}"/>
    <cellStyle name="Comma 6 3 4 5 3" xfId="25167" xr:uid="{E516ECB7-E4D4-4080-AD0A-E03D7AE347FD}"/>
    <cellStyle name="Comma 6 3 4 6" xfId="10078" xr:uid="{E312D0A5-5EC0-4FC0-BA46-5F3FFF1152FD}"/>
    <cellStyle name="Comma 6 3 4 6 2" xfId="28188" xr:uid="{3D98842A-67A9-45C3-B7B8-25AC96EFF23C}"/>
    <cellStyle name="Comma 6 3 4 7" xfId="19135" xr:uid="{DB20F648-7B6C-478C-85BB-65A3C90D5451}"/>
    <cellStyle name="Comma 6 3 5" xfId="1328" xr:uid="{539AAF64-4A92-48B5-B831-34CDA358BDE1}"/>
    <cellStyle name="Comma 6 3 5 2" xfId="4407" xr:uid="{0FD65A24-D200-4BE6-A7F3-C7BAE05B538E}"/>
    <cellStyle name="Comma 6 3 5 2 2" xfId="13460" xr:uid="{25A0F100-0603-45F3-9F6F-A6FBAE77F506}"/>
    <cellStyle name="Comma 6 3 5 2 2 2" xfId="31570" xr:uid="{3CFC1AB8-88A1-44BE-B4AD-6B733F13986B}"/>
    <cellStyle name="Comma 6 3 5 2 3" xfId="22517" xr:uid="{5340CD1A-9EA5-439F-9424-355BD0FCE7E7}"/>
    <cellStyle name="Comma 6 3 5 3" xfId="7421" xr:uid="{40178AB3-4789-42F9-AC65-02046F69E2C3}"/>
    <cellStyle name="Comma 6 3 5 3 2" xfId="16474" xr:uid="{FE6B54B4-63FA-4352-82B1-F27A449E9FAC}"/>
    <cellStyle name="Comma 6 3 5 3 2 2" xfId="34584" xr:uid="{E9CE1585-D804-42AD-811A-81531C5CF6A4}"/>
    <cellStyle name="Comma 6 3 5 3 3" xfId="25531" xr:uid="{D33A859F-8D68-4B77-8EA2-6742F9EEC941}"/>
    <cellStyle name="Comma 6 3 5 4" xfId="10442" xr:uid="{3156BB58-8FC0-4226-964F-99164A2AD165}"/>
    <cellStyle name="Comma 6 3 5 4 2" xfId="28552" xr:uid="{2D9EACCF-1409-493B-B58D-A4B9461F0CDC}"/>
    <cellStyle name="Comma 6 3 5 5" xfId="19499" xr:uid="{1D0BF72B-D2A4-47B8-8D4A-5B11A150D0AD}"/>
    <cellStyle name="Comma 6 3 6" xfId="2332" xr:uid="{A1FF0200-F2B3-49CA-80DB-3A80C7A9029D}"/>
    <cellStyle name="Comma 6 3 6 2" xfId="5411" xr:uid="{1B0AACE5-FE7E-48DF-A44C-2BEC5965A3B0}"/>
    <cellStyle name="Comma 6 3 6 2 2" xfId="14464" xr:uid="{DB3A0AD0-F1F5-45C2-98B2-C4211D4A258F}"/>
    <cellStyle name="Comma 6 3 6 2 2 2" xfId="32574" xr:uid="{1D826E4D-C818-4CB1-A091-874AF718A145}"/>
    <cellStyle name="Comma 6 3 6 2 3" xfId="23521" xr:uid="{654FC804-D1B5-424D-AE04-5886EAC20AFF}"/>
    <cellStyle name="Comma 6 3 6 3" xfId="8425" xr:uid="{D61CF602-9CFE-4E79-B3FF-9494DACAD349}"/>
    <cellStyle name="Comma 6 3 6 3 2" xfId="17478" xr:uid="{70448A17-8E8D-49E5-B78A-132A83B87ECA}"/>
    <cellStyle name="Comma 6 3 6 3 2 2" xfId="35588" xr:uid="{4E6A197A-6CB1-4410-A9BE-73D6CE9CABDE}"/>
    <cellStyle name="Comma 6 3 6 3 3" xfId="26535" xr:uid="{5E3AE0E0-7A01-479E-A1F3-BCB71F1AF871}"/>
    <cellStyle name="Comma 6 3 6 4" xfId="11446" xr:uid="{8BE26C87-4DFB-47C2-92D2-5E43EA1F16D5}"/>
    <cellStyle name="Comma 6 3 6 4 2" xfId="29556" xr:uid="{B0FA06A1-F99E-447E-A382-3943665CB9CB}"/>
    <cellStyle name="Comma 6 3 6 5" xfId="20503" xr:uid="{6E88ED8E-D005-4366-B9A7-E5BC05A16CDA}"/>
    <cellStyle name="Comma 6 3 7" xfId="3401" xr:uid="{2665C394-574F-461F-90E6-3E11717F403F}"/>
    <cellStyle name="Comma 6 3 7 2" xfId="12454" xr:uid="{9CB2A141-9A63-4A34-8AD8-4578A93F2D9F}"/>
    <cellStyle name="Comma 6 3 7 2 2" xfId="30564" xr:uid="{EC49121D-27D7-401E-95CD-4771ADC12BB6}"/>
    <cellStyle name="Comma 6 3 7 3" xfId="21511" xr:uid="{E721CF02-5AD9-4295-8CBF-49A49F5D1B89}"/>
    <cellStyle name="Comma 6 3 8" xfId="6415" xr:uid="{09D93159-6A17-405B-9AAC-9D822803EB15}"/>
    <cellStyle name="Comma 6 3 8 2" xfId="15468" xr:uid="{07E8D783-7876-4675-BF42-6F5B26482EB7}"/>
    <cellStyle name="Comma 6 3 8 2 2" xfId="33578" xr:uid="{3A03809D-CD11-4778-853F-774A0A4289B0}"/>
    <cellStyle name="Comma 6 3 8 3" xfId="24525" xr:uid="{A3DEFD85-41C8-43F9-BBF7-0ECCC3023A45}"/>
    <cellStyle name="Comma 6 3 9" xfId="9435" xr:uid="{B11F2FAA-1A05-49A6-AABA-237D4DBBBD18}"/>
    <cellStyle name="Comma 6 3 9 2" xfId="27545" xr:uid="{B20F49F3-A4A1-4C29-A067-3184E4B0DD36}"/>
    <cellStyle name="Comma 6 4" xfId="333" xr:uid="{7A258DE3-3C11-4FCD-931B-D53A54AA8221}"/>
    <cellStyle name="Comma 6 4 10" xfId="18531" xr:uid="{D471B830-F7CC-4817-97CA-64FEEE445E42}"/>
    <cellStyle name="Comma 6 4 2" xfId="531" xr:uid="{0AAE1A7F-5718-4A5F-B33F-F4B033DF0604}"/>
    <cellStyle name="Comma 6 4 2 2" xfId="965" xr:uid="{F863C99B-B1F2-44C1-839A-D1980F3FC309}"/>
    <cellStyle name="Comma 6 4 2 2 2" xfId="1969" xr:uid="{535F70C4-B508-4BF6-B393-70731BC1C6DC}"/>
    <cellStyle name="Comma 6 4 2 2 2 2" xfId="5048" xr:uid="{F448DEFE-4A2E-444C-BF7E-EAEDE720FC7F}"/>
    <cellStyle name="Comma 6 4 2 2 2 2 2" xfId="14101" xr:uid="{6530DE67-1F02-46D6-9AA9-52968325AE9D}"/>
    <cellStyle name="Comma 6 4 2 2 2 2 2 2" xfId="32211" xr:uid="{19E68A5B-FC53-48D0-BC85-37E2283018E7}"/>
    <cellStyle name="Comma 6 4 2 2 2 2 3" xfId="23158" xr:uid="{76994588-A5C3-40B8-955A-792FA85D9C48}"/>
    <cellStyle name="Comma 6 4 2 2 2 3" xfId="8062" xr:uid="{A60DA7FE-367F-4FD7-9EF8-4091F2F33753}"/>
    <cellStyle name="Comma 6 4 2 2 2 3 2" xfId="17115" xr:uid="{23B0AD3C-0E6F-4DB2-A371-CEB82C0F65E5}"/>
    <cellStyle name="Comma 6 4 2 2 2 3 2 2" xfId="35225" xr:uid="{1FBE8A61-5834-49F0-A448-5EA33E3D283A}"/>
    <cellStyle name="Comma 6 4 2 2 2 3 3" xfId="26172" xr:uid="{F9B3DEF2-D455-430E-813C-64AB4A811D1C}"/>
    <cellStyle name="Comma 6 4 2 2 2 4" xfId="11083" xr:uid="{81A07F6B-9E85-4357-BC2B-A6613945249C}"/>
    <cellStyle name="Comma 6 4 2 2 2 4 2" xfId="29193" xr:uid="{A4710E75-FD13-40BA-8C29-5A7C7FD4983F}"/>
    <cellStyle name="Comma 6 4 2 2 2 5" xfId="20140" xr:uid="{CCC53D3B-E410-43EE-8DD0-4A7CA28BB0D5}"/>
    <cellStyle name="Comma 6 4 2 2 3" xfId="2973" xr:uid="{5B39C5CF-3A60-4199-92E0-D0AF7EED1859}"/>
    <cellStyle name="Comma 6 4 2 2 3 2" xfId="6052" xr:uid="{71DA9E0B-6078-4F89-A9AC-6FEA8ED3B4AD}"/>
    <cellStyle name="Comma 6 4 2 2 3 2 2" xfId="15105" xr:uid="{0D18A1D9-8309-4672-904D-F1BF5585A8D4}"/>
    <cellStyle name="Comma 6 4 2 2 3 2 2 2" xfId="33215" xr:uid="{8EC67817-D5A8-4A8E-B55D-01992DA9DD48}"/>
    <cellStyle name="Comma 6 4 2 2 3 2 3" xfId="24162" xr:uid="{7A8D23EE-5D2B-42BC-81E5-3631ED247B62}"/>
    <cellStyle name="Comma 6 4 2 2 3 3" xfId="9066" xr:uid="{CB390997-10D8-4437-BE54-CDBCE1881418}"/>
    <cellStyle name="Comma 6 4 2 2 3 3 2" xfId="18119" xr:uid="{571F5C38-EDA7-4B33-AA36-EC4F74E56BD3}"/>
    <cellStyle name="Comma 6 4 2 2 3 3 2 2" xfId="36229" xr:uid="{CC1A20F4-C522-4350-AB85-3F25695967BB}"/>
    <cellStyle name="Comma 6 4 2 2 3 3 3" xfId="27176" xr:uid="{AB13D482-827A-4521-B691-C9A29A26D467}"/>
    <cellStyle name="Comma 6 4 2 2 3 4" xfId="12087" xr:uid="{99CE83BB-12C4-4C0B-B3D1-6A0C51CDD4B6}"/>
    <cellStyle name="Comma 6 4 2 2 3 4 2" xfId="30197" xr:uid="{7FA9C5B5-274F-4674-8795-A87A0961CF08}"/>
    <cellStyle name="Comma 6 4 2 2 3 5" xfId="21144" xr:uid="{0B144CB5-4439-4A74-8365-1FCE029F8662}"/>
    <cellStyle name="Comma 6 4 2 2 4" xfId="4044" xr:uid="{0B9993CF-DC73-40B8-A4E0-636F329BCCFE}"/>
    <cellStyle name="Comma 6 4 2 2 4 2" xfId="13097" xr:uid="{BF981EDE-F77D-4794-98DB-FE87CA0C8AC1}"/>
    <cellStyle name="Comma 6 4 2 2 4 2 2" xfId="31207" xr:uid="{9A6D4273-0879-44D1-B48E-4C3F0C546C2C}"/>
    <cellStyle name="Comma 6 4 2 2 4 3" xfId="22154" xr:uid="{AE6536CB-798E-41E5-AB2F-1B9F7BDC9187}"/>
    <cellStyle name="Comma 6 4 2 2 5" xfId="7058" xr:uid="{C6BA9A53-9AA2-4991-B06F-0C45249B0B9A}"/>
    <cellStyle name="Comma 6 4 2 2 5 2" xfId="16111" xr:uid="{9737BED0-5B80-4311-840B-027B7D2EF239}"/>
    <cellStyle name="Comma 6 4 2 2 5 2 2" xfId="34221" xr:uid="{6350B03C-3AFC-4BF9-B555-4C1A589CFB63}"/>
    <cellStyle name="Comma 6 4 2 2 5 3" xfId="25168" xr:uid="{DEEEA750-B379-41AA-ABDC-2072C056C23D}"/>
    <cellStyle name="Comma 6 4 2 2 6" xfId="10079" xr:uid="{95EEC29A-B422-4DB7-8F70-00B8ABC3EF01}"/>
    <cellStyle name="Comma 6 4 2 2 6 2" xfId="28189" xr:uid="{DA1A27EF-2138-4402-98CB-BD91175E37DE}"/>
    <cellStyle name="Comma 6 4 2 2 7" xfId="19136" xr:uid="{3870637F-FF37-4A4E-B6C4-606FC5BBE76A}"/>
    <cellStyle name="Comma 6 4 2 3" xfId="966" xr:uid="{71310DC4-A5CA-4A70-8955-D4ABA10BDAC2}"/>
    <cellStyle name="Comma 6 4 2 3 2" xfId="1970" xr:uid="{81280735-8F26-44E6-B09C-071E45137C8B}"/>
    <cellStyle name="Comma 6 4 2 3 2 2" xfId="5049" xr:uid="{8173BD47-6CBC-4980-8361-0D95707EC2DB}"/>
    <cellStyle name="Comma 6 4 2 3 2 2 2" xfId="14102" xr:uid="{410DF6D1-01E2-4E92-AADC-E584DA108830}"/>
    <cellStyle name="Comma 6 4 2 3 2 2 2 2" xfId="32212" xr:uid="{56AF9F96-E6BC-4678-A591-81C18D81FCB5}"/>
    <cellStyle name="Comma 6 4 2 3 2 2 3" xfId="23159" xr:uid="{2E7A28C8-CAAC-4289-AB13-80CAE0B37183}"/>
    <cellStyle name="Comma 6 4 2 3 2 3" xfId="8063" xr:uid="{B2429CF2-CB0A-4874-83CB-A2292B084332}"/>
    <cellStyle name="Comma 6 4 2 3 2 3 2" xfId="17116" xr:uid="{35939609-3C66-47A8-A1F0-2AD7998FBA7F}"/>
    <cellStyle name="Comma 6 4 2 3 2 3 2 2" xfId="35226" xr:uid="{5BBDF000-6FDA-4732-8E73-4057E2FAA35C}"/>
    <cellStyle name="Comma 6 4 2 3 2 3 3" xfId="26173" xr:uid="{74F10D86-3A5A-4235-B2A3-2C7FDD38509E}"/>
    <cellStyle name="Comma 6 4 2 3 2 4" xfId="11084" xr:uid="{59C66D31-3717-4304-9E83-38053BE6BA9F}"/>
    <cellStyle name="Comma 6 4 2 3 2 4 2" xfId="29194" xr:uid="{874593D4-0617-490D-B3EF-BD7D9E5E60DD}"/>
    <cellStyle name="Comma 6 4 2 3 2 5" xfId="20141" xr:uid="{FB0704D2-FF4C-43A3-8D6B-E1CFE0357A8A}"/>
    <cellStyle name="Comma 6 4 2 3 3" xfId="2974" xr:uid="{A23DB3EE-E68C-44F4-A66B-80402A6F50A5}"/>
    <cellStyle name="Comma 6 4 2 3 3 2" xfId="6053" xr:uid="{EFEBCA79-CEC5-45CA-B5A4-8BC01A9D8F83}"/>
    <cellStyle name="Comma 6 4 2 3 3 2 2" xfId="15106" xr:uid="{64964136-C157-48AD-BE36-CF64400508B8}"/>
    <cellStyle name="Comma 6 4 2 3 3 2 2 2" xfId="33216" xr:uid="{D05267B0-617C-420D-8665-756265CA5193}"/>
    <cellStyle name="Comma 6 4 2 3 3 2 3" xfId="24163" xr:uid="{6ECC60DF-C538-4A00-BBA4-CE5473F1F448}"/>
    <cellStyle name="Comma 6 4 2 3 3 3" xfId="9067" xr:uid="{E577F3F5-E59A-4C93-8D26-6728FB106CF4}"/>
    <cellStyle name="Comma 6 4 2 3 3 3 2" xfId="18120" xr:uid="{7E4F17E1-52AD-443D-A3D2-3B0F9422A9EA}"/>
    <cellStyle name="Comma 6 4 2 3 3 3 2 2" xfId="36230" xr:uid="{E8371765-C4AB-454E-BFC0-3323C01AF987}"/>
    <cellStyle name="Comma 6 4 2 3 3 3 3" xfId="27177" xr:uid="{A49DBCEC-E408-4F79-AC7D-1C415BCCC1F9}"/>
    <cellStyle name="Comma 6 4 2 3 3 4" xfId="12088" xr:uid="{4D7D02AE-FA3E-4942-98BD-705A22BB03B9}"/>
    <cellStyle name="Comma 6 4 2 3 3 4 2" xfId="30198" xr:uid="{320BE3D4-4275-4D9E-83C9-8372E08C2EF9}"/>
    <cellStyle name="Comma 6 4 2 3 3 5" xfId="21145" xr:uid="{6EF93DCF-559C-4A49-9D26-4924AE233343}"/>
    <cellStyle name="Comma 6 4 2 3 4" xfId="4045" xr:uid="{4273AB08-4878-4764-9AE4-57A529F0E721}"/>
    <cellStyle name="Comma 6 4 2 3 4 2" xfId="13098" xr:uid="{4591D3BC-708F-4453-A6D2-2B8D4879917F}"/>
    <cellStyle name="Comma 6 4 2 3 4 2 2" xfId="31208" xr:uid="{A4290966-E554-4AEB-ABB3-CE09A18E4C90}"/>
    <cellStyle name="Comma 6 4 2 3 4 3" xfId="22155" xr:uid="{B6DD80EC-D674-46ED-9A13-D1FFED8DF95C}"/>
    <cellStyle name="Comma 6 4 2 3 5" xfId="7059" xr:uid="{EA7C180E-62CF-457D-A735-D35BC52856AD}"/>
    <cellStyle name="Comma 6 4 2 3 5 2" xfId="16112" xr:uid="{E4BB504E-31BF-4BAB-94DE-AEF3F675DF9A}"/>
    <cellStyle name="Comma 6 4 2 3 5 2 2" xfId="34222" xr:uid="{7AC56E78-902F-420F-86E3-24421E2FAC24}"/>
    <cellStyle name="Comma 6 4 2 3 5 3" xfId="25169" xr:uid="{0490547C-0627-4BEA-9F09-5F49D4EA9894}"/>
    <cellStyle name="Comma 6 4 2 3 6" xfId="10080" xr:uid="{A3BBDA26-F24C-4A12-B694-E81B157D9C85}"/>
    <cellStyle name="Comma 6 4 2 3 6 2" xfId="28190" xr:uid="{A6974A3E-8555-4580-BC1A-C1A678D02F1F}"/>
    <cellStyle name="Comma 6 4 2 3 7" xfId="19137" xr:uid="{E7AF9FA0-7840-4D43-A6E2-DA2E5DC21D87}"/>
    <cellStyle name="Comma 6 4 2 4" xfId="1538" xr:uid="{1077E584-DC01-42DE-917C-FC4A4C7FA25C}"/>
    <cellStyle name="Comma 6 4 2 4 2" xfId="4617" xr:uid="{126ADE61-43EA-463A-9F8F-8D151A98B00E}"/>
    <cellStyle name="Comma 6 4 2 4 2 2" xfId="13670" xr:uid="{B8E2D3B3-BECB-4181-B355-7DB70E841CB8}"/>
    <cellStyle name="Comma 6 4 2 4 2 2 2" xfId="31780" xr:uid="{E3AA351A-B49A-48BC-8C32-1BFE47C7DE36}"/>
    <cellStyle name="Comma 6 4 2 4 2 3" xfId="22727" xr:uid="{AEC73406-E6AD-4C4F-8720-065768364FD0}"/>
    <cellStyle name="Comma 6 4 2 4 3" xfId="7631" xr:uid="{38137D46-E37E-46CD-BF69-7F9E09A3A8AE}"/>
    <cellStyle name="Comma 6 4 2 4 3 2" xfId="16684" xr:uid="{E54A1110-2F51-4CB4-8BC5-895EBC244A90}"/>
    <cellStyle name="Comma 6 4 2 4 3 2 2" xfId="34794" xr:uid="{9C08BD4A-1CD5-4A13-A6C5-0DB5F2F68B72}"/>
    <cellStyle name="Comma 6 4 2 4 3 3" xfId="25741" xr:uid="{740ED381-67A6-40AA-B004-F7745CC20798}"/>
    <cellStyle name="Comma 6 4 2 4 4" xfId="10652" xr:uid="{3F4DB80E-3B82-4BFB-A0F5-D0C58DE08144}"/>
    <cellStyle name="Comma 6 4 2 4 4 2" xfId="28762" xr:uid="{346FF6EB-564E-45B1-A005-F0FFA25E4483}"/>
    <cellStyle name="Comma 6 4 2 4 5" xfId="19709" xr:uid="{A71AFBC2-941C-424F-A697-166DF5A20C56}"/>
    <cellStyle name="Comma 6 4 2 5" xfId="2542" xr:uid="{52B3CA1E-AD1D-4B6D-85CF-5C5D4AF2D26D}"/>
    <cellStyle name="Comma 6 4 2 5 2" xfId="5621" xr:uid="{DED04F27-F5CD-4FA8-B9A5-08D2281418F3}"/>
    <cellStyle name="Comma 6 4 2 5 2 2" xfId="14674" xr:uid="{5DE38261-6991-4A6D-8C9B-493CC70887B4}"/>
    <cellStyle name="Comma 6 4 2 5 2 2 2" xfId="32784" xr:uid="{D5866229-5BD6-44FD-9FA8-9250996F08AD}"/>
    <cellStyle name="Comma 6 4 2 5 2 3" xfId="23731" xr:uid="{87BF0CCC-CE67-4065-996C-662C329ACF37}"/>
    <cellStyle name="Comma 6 4 2 5 3" xfId="8635" xr:uid="{F347A46F-C133-4888-B771-E1E49EF16AA0}"/>
    <cellStyle name="Comma 6 4 2 5 3 2" xfId="17688" xr:uid="{F6C006D6-3CBA-4808-9848-5474858BD19B}"/>
    <cellStyle name="Comma 6 4 2 5 3 2 2" xfId="35798" xr:uid="{84036998-B6CE-4441-863D-73FF63B9048C}"/>
    <cellStyle name="Comma 6 4 2 5 3 3" xfId="26745" xr:uid="{F7C2B468-48AE-4D80-B4B7-41908A886050}"/>
    <cellStyle name="Comma 6 4 2 5 4" xfId="11656" xr:uid="{5FF81144-125D-4814-97CC-36E6E4E80894}"/>
    <cellStyle name="Comma 6 4 2 5 4 2" xfId="29766" xr:uid="{4F1B841F-3863-42D4-B7ED-6B43B05D9EED}"/>
    <cellStyle name="Comma 6 4 2 5 5" xfId="20713" xr:uid="{288B7ED3-D531-4C90-905F-1D8672D85CB5}"/>
    <cellStyle name="Comma 6 4 2 6" xfId="3612" xr:uid="{5B9F5420-7E0F-4366-A2A9-340E2C287A39}"/>
    <cellStyle name="Comma 6 4 2 6 2" xfId="12665" xr:uid="{A62BB8C3-4204-46CD-A2F3-1E1CB0B69B52}"/>
    <cellStyle name="Comma 6 4 2 6 2 2" xfId="30775" xr:uid="{B73A8429-AA58-4D0C-A73D-9AB5C0281750}"/>
    <cellStyle name="Comma 6 4 2 6 3" xfId="21722" xr:uid="{23B4D873-831B-4598-B14C-5926FC726FA3}"/>
    <cellStyle name="Comma 6 4 2 7" xfId="6626" xr:uid="{18F09A77-F43B-4F5A-87D2-E6D1ED010F46}"/>
    <cellStyle name="Comma 6 4 2 7 2" xfId="15679" xr:uid="{ECC9FD28-0BE9-48F4-8023-AF78C4F5A78B}"/>
    <cellStyle name="Comma 6 4 2 7 2 2" xfId="33789" xr:uid="{A8A47B77-A371-4C7D-8E53-B67C57CC8220}"/>
    <cellStyle name="Comma 6 4 2 7 3" xfId="24736" xr:uid="{C657BA99-8652-4F64-9E45-4D05ECDC0D23}"/>
    <cellStyle name="Comma 6 4 2 8" xfId="9646" xr:uid="{0727F37B-C4E8-4DA8-A8C8-B9800E0ED9F2}"/>
    <cellStyle name="Comma 6 4 2 8 2" xfId="27756" xr:uid="{9602122B-0672-4AC1-A0BA-A08C87B634B0}"/>
    <cellStyle name="Comma 6 4 2 9" xfId="18703" xr:uid="{D551AFF1-973E-4C9B-8F00-4310A41CF884}"/>
    <cellStyle name="Comma 6 4 3" xfId="967" xr:uid="{89C903C7-FC01-4E25-B9E7-E229654F13FC}"/>
    <cellStyle name="Comma 6 4 3 2" xfId="1971" xr:uid="{D995C587-C7F4-4D2D-9031-EEA5700BEEAB}"/>
    <cellStyle name="Comma 6 4 3 2 2" xfId="5050" xr:uid="{8E91BF79-63C1-44CE-A948-D6F89BD1E813}"/>
    <cellStyle name="Comma 6 4 3 2 2 2" xfId="14103" xr:uid="{1A2941B5-D053-48D2-86D6-2ABF7B74A03F}"/>
    <cellStyle name="Comma 6 4 3 2 2 2 2" xfId="32213" xr:uid="{C72602FC-8026-4537-8322-5479414D2D73}"/>
    <cellStyle name="Comma 6 4 3 2 2 3" xfId="23160" xr:uid="{07AB84B7-5584-4389-BA86-B30272AC5AD3}"/>
    <cellStyle name="Comma 6 4 3 2 3" xfId="8064" xr:uid="{16A752E0-3E10-4707-8274-C334DF3679B0}"/>
    <cellStyle name="Comma 6 4 3 2 3 2" xfId="17117" xr:uid="{F0560DA6-5B0E-4B2C-B294-4862866ED53D}"/>
    <cellStyle name="Comma 6 4 3 2 3 2 2" xfId="35227" xr:uid="{203652A3-EC30-4353-8173-DEDE847DDBAF}"/>
    <cellStyle name="Comma 6 4 3 2 3 3" xfId="26174" xr:uid="{B477C9D4-B904-4B4F-8EBF-19E5E92A3154}"/>
    <cellStyle name="Comma 6 4 3 2 4" xfId="11085" xr:uid="{ED3A083D-8C5E-472E-AED0-9843814CC5FE}"/>
    <cellStyle name="Comma 6 4 3 2 4 2" xfId="29195" xr:uid="{DCA77DBD-5D5D-4C89-A256-05B65BEFED6E}"/>
    <cellStyle name="Comma 6 4 3 2 5" xfId="20142" xr:uid="{C399BB63-0BF1-4A35-B2C8-86AD64596724}"/>
    <cellStyle name="Comma 6 4 3 3" xfId="2975" xr:uid="{6C86D479-33C3-4D6A-86B9-EEEC829A0C13}"/>
    <cellStyle name="Comma 6 4 3 3 2" xfId="6054" xr:uid="{25081557-98A5-4BEA-8261-865CE040A91D}"/>
    <cellStyle name="Comma 6 4 3 3 2 2" xfId="15107" xr:uid="{71DA2D77-68E2-4562-B0B7-5F3C520D0D40}"/>
    <cellStyle name="Comma 6 4 3 3 2 2 2" xfId="33217" xr:uid="{5A24E752-AFEE-4C86-A3AD-2E7C0430712E}"/>
    <cellStyle name="Comma 6 4 3 3 2 3" xfId="24164" xr:uid="{DF5910AF-EF9F-4220-8999-0680CAF936B7}"/>
    <cellStyle name="Comma 6 4 3 3 3" xfId="9068" xr:uid="{3ED62BCD-9BD7-4B4C-87D9-81AEA9888B5D}"/>
    <cellStyle name="Comma 6 4 3 3 3 2" xfId="18121" xr:uid="{A3FCB4F2-B86F-4CA6-AAC2-651F607EACCA}"/>
    <cellStyle name="Comma 6 4 3 3 3 2 2" xfId="36231" xr:uid="{93D79D8D-2C24-4B2E-B4F4-F0A2A9FE142C}"/>
    <cellStyle name="Comma 6 4 3 3 3 3" xfId="27178" xr:uid="{2472EC98-0A66-484D-899E-27B600ACF967}"/>
    <cellStyle name="Comma 6 4 3 3 4" xfId="12089" xr:uid="{FB88B177-29F5-45F0-8769-D708A66898B5}"/>
    <cellStyle name="Comma 6 4 3 3 4 2" xfId="30199" xr:uid="{1509EC56-6F26-4076-BE05-E472A5B10BE4}"/>
    <cellStyle name="Comma 6 4 3 3 5" xfId="21146" xr:uid="{B6D63469-5627-4941-B89C-3F4406C6062E}"/>
    <cellStyle name="Comma 6 4 3 4" xfId="4046" xr:uid="{E120D55F-1B2A-488D-A3FC-7FCFA2F7E976}"/>
    <cellStyle name="Comma 6 4 3 4 2" xfId="13099" xr:uid="{D3B6FB6C-0305-4673-A21E-525CA8AA36FA}"/>
    <cellStyle name="Comma 6 4 3 4 2 2" xfId="31209" xr:uid="{C94C6585-7518-49A3-8AD9-7BB919023B28}"/>
    <cellStyle name="Comma 6 4 3 4 3" xfId="22156" xr:uid="{19A37E65-34D3-4724-8F87-19B2E3A2F02E}"/>
    <cellStyle name="Comma 6 4 3 5" xfId="7060" xr:uid="{4E8B4937-23F0-4385-94B8-562A488D7D36}"/>
    <cellStyle name="Comma 6 4 3 5 2" xfId="16113" xr:uid="{88C806C6-E4CC-4FBD-9363-1C69FCBA4ADF}"/>
    <cellStyle name="Comma 6 4 3 5 2 2" xfId="34223" xr:uid="{A327B30F-993E-4C42-8DB1-749B581E7093}"/>
    <cellStyle name="Comma 6 4 3 5 3" xfId="25170" xr:uid="{92523BC4-AEDB-484B-BCDE-F8D51CD13A36}"/>
    <cellStyle name="Comma 6 4 3 6" xfId="10081" xr:uid="{DC964561-A6B5-498B-8096-8DE8877E7ECA}"/>
    <cellStyle name="Comma 6 4 3 6 2" xfId="28191" xr:uid="{0D1CC351-134C-4DA4-BDC1-2CD00639FD23}"/>
    <cellStyle name="Comma 6 4 3 7" xfId="19138" xr:uid="{E8A108E8-A2A5-471A-AD6F-FAB53078DB36}"/>
    <cellStyle name="Comma 6 4 4" xfId="968" xr:uid="{E3CCAA1A-72FE-4F91-84EE-C166BF1EFF62}"/>
    <cellStyle name="Comma 6 4 4 2" xfId="1972" xr:uid="{8B719E70-515C-41C3-8926-0BCA3443A4FE}"/>
    <cellStyle name="Comma 6 4 4 2 2" xfId="5051" xr:uid="{B65C499B-1AEB-429C-AAD3-FD90B432CADC}"/>
    <cellStyle name="Comma 6 4 4 2 2 2" xfId="14104" xr:uid="{D96DEB8C-CA69-47CB-B89F-7C91F19674DF}"/>
    <cellStyle name="Comma 6 4 4 2 2 2 2" xfId="32214" xr:uid="{6564F2C1-874E-478E-948B-0FB506B7A03E}"/>
    <cellStyle name="Comma 6 4 4 2 2 3" xfId="23161" xr:uid="{73708901-A7AC-4AFB-8735-294E9EF8DF74}"/>
    <cellStyle name="Comma 6 4 4 2 3" xfId="8065" xr:uid="{0DC1B25E-E5B6-4550-B4FA-D6CDE07B5D5C}"/>
    <cellStyle name="Comma 6 4 4 2 3 2" xfId="17118" xr:uid="{B3974CE1-EF8E-424E-80F7-6FDEDF64E385}"/>
    <cellStyle name="Comma 6 4 4 2 3 2 2" xfId="35228" xr:uid="{1C7A34C4-4D82-4B69-8F43-DBAD3CFD540F}"/>
    <cellStyle name="Comma 6 4 4 2 3 3" xfId="26175" xr:uid="{E04269AB-D078-4284-ADD0-20C4D8440DCD}"/>
    <cellStyle name="Comma 6 4 4 2 4" xfId="11086" xr:uid="{E0F9CDD3-AECC-4EC5-9F36-030FE0A9F31F}"/>
    <cellStyle name="Comma 6 4 4 2 4 2" xfId="29196" xr:uid="{F6F738B5-6E0A-4D93-8691-E2010D4D23F3}"/>
    <cellStyle name="Comma 6 4 4 2 5" xfId="20143" xr:uid="{EFE03030-FB60-4F4D-A409-73BCEEC1E6F5}"/>
    <cellStyle name="Comma 6 4 4 3" xfId="2976" xr:uid="{A5A7C457-1A18-4DAE-9EAC-0F052F71149C}"/>
    <cellStyle name="Comma 6 4 4 3 2" xfId="6055" xr:uid="{AD1128E5-B001-4BB4-BFF6-03A9350B23B2}"/>
    <cellStyle name="Comma 6 4 4 3 2 2" xfId="15108" xr:uid="{3A105A71-1DBC-49B0-8B42-3EFB927223B7}"/>
    <cellStyle name="Comma 6 4 4 3 2 2 2" xfId="33218" xr:uid="{8760A981-A54F-4C12-B798-B834D6E069D9}"/>
    <cellStyle name="Comma 6 4 4 3 2 3" xfId="24165" xr:uid="{392C0DC9-7298-4BAB-90B7-38747B86CC38}"/>
    <cellStyle name="Comma 6 4 4 3 3" xfId="9069" xr:uid="{D5F9307A-1C31-40DE-BA0C-2F542E7273A4}"/>
    <cellStyle name="Comma 6 4 4 3 3 2" xfId="18122" xr:uid="{4E93895E-06ED-4CF5-8746-285804037899}"/>
    <cellStyle name="Comma 6 4 4 3 3 2 2" xfId="36232" xr:uid="{E2B361FD-5B67-414A-866A-286666F3D285}"/>
    <cellStyle name="Comma 6 4 4 3 3 3" xfId="27179" xr:uid="{7B7F0830-999D-420B-A30E-F7388998DFFC}"/>
    <cellStyle name="Comma 6 4 4 3 4" xfId="12090" xr:uid="{902441C8-2BB0-4A0C-B517-D0D993E130DB}"/>
    <cellStyle name="Comma 6 4 4 3 4 2" xfId="30200" xr:uid="{172D3137-BEE6-41C0-B702-65B17143584B}"/>
    <cellStyle name="Comma 6 4 4 3 5" xfId="21147" xr:uid="{ABB1A571-7732-4828-A768-1748B9248FD4}"/>
    <cellStyle name="Comma 6 4 4 4" xfId="4047" xr:uid="{4908503D-721F-4413-8C82-B7D047CCF127}"/>
    <cellStyle name="Comma 6 4 4 4 2" xfId="13100" xr:uid="{AC11CBB3-E403-4761-9288-F0060B188039}"/>
    <cellStyle name="Comma 6 4 4 4 2 2" xfId="31210" xr:uid="{F6636D9B-2D84-47D7-B64F-0E58411ADE22}"/>
    <cellStyle name="Comma 6 4 4 4 3" xfId="22157" xr:uid="{1C9C6795-7039-4DA5-9786-8DED6F663648}"/>
    <cellStyle name="Comma 6 4 4 5" xfId="7061" xr:uid="{B3C435BC-2C1B-48DE-A413-8B33E19E758A}"/>
    <cellStyle name="Comma 6 4 4 5 2" xfId="16114" xr:uid="{8D18B1D5-CFA3-42AC-9A0E-44F9AF818B30}"/>
    <cellStyle name="Comma 6 4 4 5 2 2" xfId="34224" xr:uid="{5CAE57FD-D180-45FA-BC6F-05FA0D289E8F}"/>
    <cellStyle name="Comma 6 4 4 5 3" xfId="25171" xr:uid="{4AA5600C-B3CB-439E-89B5-03B218F4938F}"/>
    <cellStyle name="Comma 6 4 4 6" xfId="10082" xr:uid="{19CD6466-D651-43CA-B0C9-848AE689A2E9}"/>
    <cellStyle name="Comma 6 4 4 6 2" xfId="28192" xr:uid="{B22D18A3-0960-4D17-95B0-8CDB02B57C52}"/>
    <cellStyle name="Comma 6 4 4 7" xfId="19139" xr:uid="{60308524-9BA5-4C90-9A36-04A7B3FC9159}"/>
    <cellStyle name="Comma 6 4 5" xfId="1367" xr:uid="{6ACDD098-A64E-47AC-B772-67E001B5CE4B}"/>
    <cellStyle name="Comma 6 4 5 2" xfId="4446" xr:uid="{461AF3C2-9308-4DB4-BF49-82DB8F68C9D1}"/>
    <cellStyle name="Comma 6 4 5 2 2" xfId="13499" xr:uid="{4117BC3A-C7F3-4B91-B003-D7B3D455FE91}"/>
    <cellStyle name="Comma 6 4 5 2 2 2" xfId="31609" xr:uid="{1DD36284-4C6E-4231-82C1-5EDB6247F4C7}"/>
    <cellStyle name="Comma 6 4 5 2 3" xfId="22556" xr:uid="{52C67895-6240-4BF1-B8D5-096CAB972E7F}"/>
    <cellStyle name="Comma 6 4 5 3" xfId="7460" xr:uid="{48A8F522-D65D-4FBA-96EE-1C46C4371E6E}"/>
    <cellStyle name="Comma 6 4 5 3 2" xfId="16513" xr:uid="{969A5F5E-70F2-4E9D-8D33-A22E829AACBB}"/>
    <cellStyle name="Comma 6 4 5 3 2 2" xfId="34623" xr:uid="{4B14F5A8-4DB8-4488-8F90-2300AA850DFF}"/>
    <cellStyle name="Comma 6 4 5 3 3" xfId="25570" xr:uid="{7E9998DB-678B-4776-BBA7-60C5524411B8}"/>
    <cellStyle name="Comma 6 4 5 4" xfId="10481" xr:uid="{CE5C4AC4-70A5-4637-B25C-FACC772CEF82}"/>
    <cellStyle name="Comma 6 4 5 4 2" xfId="28591" xr:uid="{77DA7A32-7530-44C2-BDFA-BC3468AA46B7}"/>
    <cellStyle name="Comma 6 4 5 5" xfId="19538" xr:uid="{D84D4E2B-0571-4038-A2A8-93D643C84C77}"/>
    <cellStyle name="Comma 6 4 6" xfId="2371" xr:uid="{EEE2A559-624E-49EF-8554-A7DB86124064}"/>
    <cellStyle name="Comma 6 4 6 2" xfId="5450" xr:uid="{0F41AC5F-0BE9-40A3-9A81-6160FDCD5D98}"/>
    <cellStyle name="Comma 6 4 6 2 2" xfId="14503" xr:uid="{CEE1DCE9-D00A-4529-B152-67310340CFAF}"/>
    <cellStyle name="Comma 6 4 6 2 2 2" xfId="32613" xr:uid="{0287CB2F-BDD3-4B15-BF36-6C84EF9E1549}"/>
    <cellStyle name="Comma 6 4 6 2 3" xfId="23560" xr:uid="{E958583B-C5DF-428E-8137-044285ACC138}"/>
    <cellStyle name="Comma 6 4 6 3" xfId="8464" xr:uid="{8F83AAEE-D7CB-42A2-A6B9-1203BA79EEED}"/>
    <cellStyle name="Comma 6 4 6 3 2" xfId="17517" xr:uid="{0CC39EDE-6F8C-4ED5-BD3E-881B21D1061F}"/>
    <cellStyle name="Comma 6 4 6 3 2 2" xfId="35627" xr:uid="{282AA0DC-72E9-4D83-A993-2D3CD3A02372}"/>
    <cellStyle name="Comma 6 4 6 3 3" xfId="26574" xr:uid="{73BF39C0-10DF-4607-9876-9E18A6924E7B}"/>
    <cellStyle name="Comma 6 4 6 4" xfId="11485" xr:uid="{D2CC0513-917F-4FC3-B50B-92774DB03E2F}"/>
    <cellStyle name="Comma 6 4 6 4 2" xfId="29595" xr:uid="{5695A1F7-009F-4152-95E0-ED82FD949E93}"/>
    <cellStyle name="Comma 6 4 6 5" xfId="20542" xr:uid="{E6489D16-EA99-47BD-A2D8-E026295A635B}"/>
    <cellStyle name="Comma 6 4 7" xfId="3440" xr:uid="{D520C0CE-CAEF-4F11-BA1B-C8D9248612C7}"/>
    <cellStyle name="Comma 6 4 7 2" xfId="12493" xr:uid="{28A3A028-EC8B-4251-8365-E9544281D86E}"/>
    <cellStyle name="Comma 6 4 7 2 2" xfId="30603" xr:uid="{97E8F496-217C-4A57-8389-F2A039C8B1ED}"/>
    <cellStyle name="Comma 6 4 7 3" xfId="21550" xr:uid="{E1FFDF4D-E7C8-43B9-A037-72BFD0CD2814}"/>
    <cellStyle name="Comma 6 4 8" xfId="6454" xr:uid="{ED0C080C-DFC9-40B4-9121-159D5A32DF9E}"/>
    <cellStyle name="Comma 6 4 8 2" xfId="15507" xr:uid="{CACC26EA-F6F4-471E-A847-98E9FD38E26C}"/>
    <cellStyle name="Comma 6 4 8 2 2" xfId="33617" xr:uid="{AB7341C0-0A3E-4117-93BE-BC44BC1EC67F}"/>
    <cellStyle name="Comma 6 4 8 3" xfId="24564" xr:uid="{69F661AD-50CE-4189-8428-B2053C2249F4}"/>
    <cellStyle name="Comma 6 4 9" xfId="9474" xr:uid="{48B8DF66-DF2D-45A6-825F-43D676F4FA23}"/>
    <cellStyle name="Comma 6 4 9 2" xfId="27584" xr:uid="{27244220-0606-4E67-8010-6253918D1907}"/>
    <cellStyle name="Comma 6 5" xfId="473" xr:uid="{8E79C1BF-0987-456F-BBD8-CA5D7912FFE9}"/>
    <cellStyle name="Comma 6 5 2" xfId="969" xr:uid="{6995DB15-3DAD-41B4-B3F7-1B7ED3B10912}"/>
    <cellStyle name="Comma 6 5 2 2" xfId="1973" xr:uid="{2916B275-D75D-46FE-A09D-A57CD8A45AC9}"/>
    <cellStyle name="Comma 6 5 2 2 2" xfId="5052" xr:uid="{58FD410C-B083-4B58-849F-186E151E1E0E}"/>
    <cellStyle name="Comma 6 5 2 2 2 2" xfId="14105" xr:uid="{3CEA8AAB-ADE9-43C3-AFCF-93F461F750C7}"/>
    <cellStyle name="Comma 6 5 2 2 2 2 2" xfId="32215" xr:uid="{4473B23F-35E6-41D6-8E23-079481D7DD85}"/>
    <cellStyle name="Comma 6 5 2 2 2 3" xfId="23162" xr:uid="{3355C2D6-EAF3-4CD4-B80B-E082927CEE60}"/>
    <cellStyle name="Comma 6 5 2 2 3" xfId="8066" xr:uid="{343D0C28-D8E1-499D-8B71-ECE49B8F4968}"/>
    <cellStyle name="Comma 6 5 2 2 3 2" xfId="17119" xr:uid="{7E6D7CD1-B8B7-4DF9-8090-C8B88A6F8CCF}"/>
    <cellStyle name="Comma 6 5 2 2 3 2 2" xfId="35229" xr:uid="{FE890B40-02CC-4E1F-9607-E8AA37A31CBA}"/>
    <cellStyle name="Comma 6 5 2 2 3 3" xfId="26176" xr:uid="{CA0542B5-C7E2-40E2-B75D-83D983532CAA}"/>
    <cellStyle name="Comma 6 5 2 2 4" xfId="11087" xr:uid="{F6FAC8BC-F10A-4E41-A72B-571F7E055ED2}"/>
    <cellStyle name="Comma 6 5 2 2 4 2" xfId="29197" xr:uid="{F50CE5A6-FB81-470F-A9B0-462CF0B96D7C}"/>
    <cellStyle name="Comma 6 5 2 2 5" xfId="20144" xr:uid="{342176E4-DA38-452D-89FC-985077DAD658}"/>
    <cellStyle name="Comma 6 5 2 3" xfId="2977" xr:uid="{F5CE5C6D-303D-44CB-AD33-4CBCB6D04717}"/>
    <cellStyle name="Comma 6 5 2 3 2" xfId="6056" xr:uid="{7D2CF331-35D9-47FA-A616-8EF31854ECBE}"/>
    <cellStyle name="Comma 6 5 2 3 2 2" xfId="15109" xr:uid="{75351A05-B192-484B-B3D0-B30E6471449E}"/>
    <cellStyle name="Comma 6 5 2 3 2 2 2" xfId="33219" xr:uid="{B1E036A3-FDAB-4AD7-BA64-11B5A2A64008}"/>
    <cellStyle name="Comma 6 5 2 3 2 3" xfId="24166" xr:uid="{B50E6E6D-E336-4EF7-AF51-50AC66164833}"/>
    <cellStyle name="Comma 6 5 2 3 3" xfId="9070" xr:uid="{A109D4E3-6C3D-4E50-9692-9B90F18D1157}"/>
    <cellStyle name="Comma 6 5 2 3 3 2" xfId="18123" xr:uid="{1CD70D86-BC20-40EA-8666-1332B1DFF409}"/>
    <cellStyle name="Comma 6 5 2 3 3 2 2" xfId="36233" xr:uid="{820D85F6-7FDA-4EF3-8B84-8454FE95D189}"/>
    <cellStyle name="Comma 6 5 2 3 3 3" xfId="27180" xr:uid="{1D00EF6E-81B3-4978-BDC1-B4BB7A9B41AD}"/>
    <cellStyle name="Comma 6 5 2 3 4" xfId="12091" xr:uid="{BB985246-4E25-4F70-8E31-09D8E18A9621}"/>
    <cellStyle name="Comma 6 5 2 3 4 2" xfId="30201" xr:uid="{89E5445C-F382-48DB-84D5-DBFC6983FF75}"/>
    <cellStyle name="Comma 6 5 2 3 5" xfId="21148" xr:uid="{D40FBA30-45CB-415F-A63E-EF6BDCB7DCC8}"/>
    <cellStyle name="Comma 6 5 2 4" xfId="4048" xr:uid="{C0CA5621-0F7C-427C-9C06-8DE17BF57026}"/>
    <cellStyle name="Comma 6 5 2 4 2" xfId="13101" xr:uid="{A6267DB9-DBD4-4AFD-9A00-BE22AB41895D}"/>
    <cellStyle name="Comma 6 5 2 4 2 2" xfId="31211" xr:uid="{C9A4084D-7F49-4CEE-9FE0-F51035CB9326}"/>
    <cellStyle name="Comma 6 5 2 4 3" xfId="22158" xr:uid="{DE169B8A-60FF-4A4B-8252-28C58323B086}"/>
    <cellStyle name="Comma 6 5 2 5" xfId="7062" xr:uid="{AB84FC6D-5730-419F-970F-F4E4F3FA7296}"/>
    <cellStyle name="Comma 6 5 2 5 2" xfId="16115" xr:uid="{42671888-3032-4100-90BC-BFDC58111BCD}"/>
    <cellStyle name="Comma 6 5 2 5 2 2" xfId="34225" xr:uid="{3FCD782C-37EE-4B49-97A9-CAA073CE3B2D}"/>
    <cellStyle name="Comma 6 5 2 5 3" xfId="25172" xr:uid="{82C7DC57-755C-4E5B-B23C-1A412AC0219E}"/>
    <cellStyle name="Comma 6 5 2 6" xfId="10083" xr:uid="{27380B2D-5736-409B-B164-24CB3AF264E5}"/>
    <cellStyle name="Comma 6 5 2 6 2" xfId="28193" xr:uid="{EEACC6FF-1CF0-4107-866F-7904F136897D}"/>
    <cellStyle name="Comma 6 5 2 7" xfId="19140" xr:uid="{A1BB423D-CC8F-4D80-88D6-1F9D7B4B65FD}"/>
    <cellStyle name="Comma 6 5 3" xfId="970" xr:uid="{4FF5CDCE-BD21-4F07-A1F9-F2B0A2B78CBC}"/>
    <cellStyle name="Comma 6 5 3 2" xfId="1974" xr:uid="{6F3D224C-8AB0-47D5-8A38-B3E6264786E6}"/>
    <cellStyle name="Comma 6 5 3 2 2" xfId="5053" xr:uid="{E4B2960D-FC81-41BF-B811-8F24895CBB3A}"/>
    <cellStyle name="Comma 6 5 3 2 2 2" xfId="14106" xr:uid="{1E0D0DB7-C297-469C-9A06-1E19B261B7C5}"/>
    <cellStyle name="Comma 6 5 3 2 2 2 2" xfId="32216" xr:uid="{5F32006D-E47B-4F53-8575-2E7F2D1B0919}"/>
    <cellStyle name="Comma 6 5 3 2 2 3" xfId="23163" xr:uid="{03687D59-42ED-45DD-A635-C48436958C7C}"/>
    <cellStyle name="Comma 6 5 3 2 3" xfId="8067" xr:uid="{441A0D3A-4A0C-4256-9E7D-46153E8815C8}"/>
    <cellStyle name="Comma 6 5 3 2 3 2" xfId="17120" xr:uid="{DD1F5804-8FE0-40DC-A1D5-AF751971D03C}"/>
    <cellStyle name="Comma 6 5 3 2 3 2 2" xfId="35230" xr:uid="{EA3B0087-8E3F-439D-9096-9A29DE823618}"/>
    <cellStyle name="Comma 6 5 3 2 3 3" xfId="26177" xr:uid="{6032F572-913C-4AED-926C-F1522E8E8D7D}"/>
    <cellStyle name="Comma 6 5 3 2 4" xfId="11088" xr:uid="{2D40C46F-331C-4586-8897-F78AF66A5E66}"/>
    <cellStyle name="Comma 6 5 3 2 4 2" xfId="29198" xr:uid="{AD824B1B-86D9-4D3A-8019-C8A12CCCAF1F}"/>
    <cellStyle name="Comma 6 5 3 2 5" xfId="20145" xr:uid="{50CB206C-3B97-40EB-B364-36A208698798}"/>
    <cellStyle name="Comma 6 5 3 3" xfId="2978" xr:uid="{8F4EFFBF-C60D-42F1-81F4-D33E990C0CA7}"/>
    <cellStyle name="Comma 6 5 3 3 2" xfId="6057" xr:uid="{3FB448D3-9389-42EF-B86D-B2235A8BD32D}"/>
    <cellStyle name="Comma 6 5 3 3 2 2" xfId="15110" xr:uid="{2C6A84C9-D4D4-43A0-9599-0CC1B74AF9B8}"/>
    <cellStyle name="Comma 6 5 3 3 2 2 2" xfId="33220" xr:uid="{5B1C5051-36D1-4E9C-BFB2-C45E772864CD}"/>
    <cellStyle name="Comma 6 5 3 3 2 3" xfId="24167" xr:uid="{A1A31878-5C70-4529-97EF-64DDC57401D9}"/>
    <cellStyle name="Comma 6 5 3 3 3" xfId="9071" xr:uid="{7EEAB484-57E8-4F11-B175-67D5908E5A71}"/>
    <cellStyle name="Comma 6 5 3 3 3 2" xfId="18124" xr:uid="{3917F1D3-3E9B-4A0F-B982-3CD400FF7F67}"/>
    <cellStyle name="Comma 6 5 3 3 3 2 2" xfId="36234" xr:uid="{02A87618-AC8C-419E-80F3-2DEB39918D82}"/>
    <cellStyle name="Comma 6 5 3 3 3 3" xfId="27181" xr:uid="{84E40ED2-4A77-4B73-B06F-7DCC832726B1}"/>
    <cellStyle name="Comma 6 5 3 3 4" xfId="12092" xr:uid="{8658F4E4-D738-40F6-AC46-FEA181E96967}"/>
    <cellStyle name="Comma 6 5 3 3 4 2" xfId="30202" xr:uid="{FBA97B7C-462D-469E-BBA0-9D5B24A05A19}"/>
    <cellStyle name="Comma 6 5 3 3 5" xfId="21149" xr:uid="{4DF12674-C17C-4E7F-963C-576E33A93A18}"/>
    <cellStyle name="Comma 6 5 3 4" xfId="4049" xr:uid="{C1C218B9-F648-4D13-8525-468659F7FBDA}"/>
    <cellStyle name="Comma 6 5 3 4 2" xfId="13102" xr:uid="{C9139D24-4218-4F9B-A25C-90D91DDB59D3}"/>
    <cellStyle name="Comma 6 5 3 4 2 2" xfId="31212" xr:uid="{3D3E96D3-A77A-4DFE-AAFA-4BDDB5C0E0F3}"/>
    <cellStyle name="Comma 6 5 3 4 3" xfId="22159" xr:uid="{9A406D02-4821-42B8-A714-7565D3F381AC}"/>
    <cellStyle name="Comma 6 5 3 5" xfId="7063" xr:uid="{A9CBD249-8FD2-458F-8C14-EAF17FA232E5}"/>
    <cellStyle name="Comma 6 5 3 5 2" xfId="16116" xr:uid="{580022AE-C0AD-4ACC-8D97-E66462699BA8}"/>
    <cellStyle name="Comma 6 5 3 5 2 2" xfId="34226" xr:uid="{5FE0290F-A2D4-43B3-9ADB-8192ECC3531D}"/>
    <cellStyle name="Comma 6 5 3 5 3" xfId="25173" xr:uid="{BC33FB0C-1E5D-47DE-8816-120A16EADF12}"/>
    <cellStyle name="Comma 6 5 3 6" xfId="10084" xr:uid="{B3D8FC04-CCAA-4D9B-ACF6-5EF2F259A014}"/>
    <cellStyle name="Comma 6 5 3 6 2" xfId="28194" xr:uid="{B2346ADB-7C22-4365-82FA-8F024116299A}"/>
    <cellStyle name="Comma 6 5 3 7" xfId="19141" xr:uid="{510CA40B-C999-44F7-A327-C89732E0E634}"/>
    <cellStyle name="Comma 6 5 4" xfId="1482" xr:uid="{59C92DD0-DFC4-46BA-9289-90F4B468331A}"/>
    <cellStyle name="Comma 6 5 4 2" xfId="4561" xr:uid="{A511F46C-44E9-43E9-A84E-4EFB8BBF2114}"/>
    <cellStyle name="Comma 6 5 4 2 2" xfId="13614" xr:uid="{9024235D-CE28-4513-9645-2582AE2B0530}"/>
    <cellStyle name="Comma 6 5 4 2 2 2" xfId="31724" xr:uid="{55ABD915-1806-4F68-8A17-4E30F5CFAB23}"/>
    <cellStyle name="Comma 6 5 4 2 3" xfId="22671" xr:uid="{D338BC5B-18B4-4AB7-9F09-E7F51963020E}"/>
    <cellStyle name="Comma 6 5 4 3" xfId="7575" xr:uid="{46FC4EBF-6ECB-4936-A9FE-8AF11BF6C974}"/>
    <cellStyle name="Comma 6 5 4 3 2" xfId="16628" xr:uid="{5701755F-B5BE-4D17-97E6-04F38D735075}"/>
    <cellStyle name="Comma 6 5 4 3 2 2" xfId="34738" xr:uid="{AFC0F271-741E-4154-AFD1-6DF22E50BE4F}"/>
    <cellStyle name="Comma 6 5 4 3 3" xfId="25685" xr:uid="{2ECEE270-5198-4BEB-8164-7FE9DC8C5050}"/>
    <cellStyle name="Comma 6 5 4 4" xfId="10596" xr:uid="{E5F16B44-9219-422A-AE41-EA3B960EEEF4}"/>
    <cellStyle name="Comma 6 5 4 4 2" xfId="28706" xr:uid="{207EDA9E-43D4-4258-84CB-3AB000382319}"/>
    <cellStyle name="Comma 6 5 4 5" xfId="19653" xr:uid="{435F7C15-920C-4D41-8A6A-816854855BDC}"/>
    <cellStyle name="Comma 6 5 5" xfId="2486" xr:uid="{289BA07B-EB5F-45EB-88C2-CAA963ECDED6}"/>
    <cellStyle name="Comma 6 5 5 2" xfId="5565" xr:uid="{F37D47A1-0E6E-404D-9CB9-AD857E102ACE}"/>
    <cellStyle name="Comma 6 5 5 2 2" xfId="14618" xr:uid="{FD378D10-602F-443B-9AAF-5E6B2A0F3FC4}"/>
    <cellStyle name="Comma 6 5 5 2 2 2" xfId="32728" xr:uid="{24764EBA-E32D-46D3-9A48-0EF2884D6461}"/>
    <cellStyle name="Comma 6 5 5 2 3" xfId="23675" xr:uid="{37E0ED01-A4E6-4BA0-B6B2-C76E8873F016}"/>
    <cellStyle name="Comma 6 5 5 3" xfId="8579" xr:uid="{59909967-CC8F-4A35-8469-DB037F9B377E}"/>
    <cellStyle name="Comma 6 5 5 3 2" xfId="17632" xr:uid="{C29F7FD2-C634-479F-92D5-115CA91E74C1}"/>
    <cellStyle name="Comma 6 5 5 3 2 2" xfId="35742" xr:uid="{EB9A4201-B70D-478F-9210-003FF3443FA0}"/>
    <cellStyle name="Comma 6 5 5 3 3" xfId="26689" xr:uid="{2B9CECC7-CEFC-43BA-A092-D23258176212}"/>
    <cellStyle name="Comma 6 5 5 4" xfId="11600" xr:uid="{FEF020F0-6000-489B-BBFC-E420D6F589CE}"/>
    <cellStyle name="Comma 6 5 5 4 2" xfId="29710" xr:uid="{2D00E109-A25F-45F1-A95E-DCF7E736C2FD}"/>
    <cellStyle name="Comma 6 5 5 5" xfId="20657" xr:uid="{56EE58F9-4F8C-40C5-9BF4-4E6F35A6F78F}"/>
    <cellStyle name="Comma 6 5 6" xfId="3556" xr:uid="{377FF526-3254-4E97-9CB2-6A005F35C7AF}"/>
    <cellStyle name="Comma 6 5 6 2" xfId="12609" xr:uid="{98DD6833-1810-46A7-B310-D629A29C83DA}"/>
    <cellStyle name="Comma 6 5 6 2 2" xfId="30719" xr:uid="{DCB853AD-AB8D-408D-AF67-4763A9B58702}"/>
    <cellStyle name="Comma 6 5 6 3" xfId="21666" xr:uid="{18CB269A-00BC-400D-8C87-D09DB929ED9B}"/>
    <cellStyle name="Comma 6 5 7" xfId="6570" xr:uid="{25651DA6-D012-4958-AD3C-F4636C1DEDC1}"/>
    <cellStyle name="Comma 6 5 7 2" xfId="15623" xr:uid="{6A92D959-DCE1-472F-B3E3-EDB984840402}"/>
    <cellStyle name="Comma 6 5 7 2 2" xfId="33733" xr:uid="{0331E3FA-7F99-4505-92E4-E70091919DF7}"/>
    <cellStyle name="Comma 6 5 7 3" xfId="24680" xr:uid="{59207201-0EEE-4000-8993-82FE37EDE523}"/>
    <cellStyle name="Comma 6 5 8" xfId="9590" xr:uid="{43BBC9A8-D345-41DF-ABDD-08FA4B0B4574}"/>
    <cellStyle name="Comma 6 5 8 2" xfId="27700" xr:uid="{43DF66B6-E0AA-4B97-B52C-8E12BD7E8B3B}"/>
    <cellStyle name="Comma 6 5 9" xfId="18647" xr:uid="{5832E3C5-38C9-46A9-B31C-6B36D09CAFC0}"/>
    <cellStyle name="Comma 6 6" xfId="971" xr:uid="{4B52CFBA-03F6-450A-8AAE-7EDF3EA047A7}"/>
    <cellStyle name="Comma 6 6 2" xfId="1975" xr:uid="{0E5C1E56-445D-4771-A6D7-B26C69D495AA}"/>
    <cellStyle name="Comma 6 6 2 2" xfId="5054" xr:uid="{81E4919C-3F18-44F8-884C-FBC6EE111CDC}"/>
    <cellStyle name="Comma 6 6 2 2 2" xfId="14107" xr:uid="{982A557E-F986-4E99-B0BD-FCCD7DDD0E4D}"/>
    <cellStyle name="Comma 6 6 2 2 2 2" xfId="32217" xr:uid="{A3C8259D-F5C4-4B18-82B6-A7D179ACF6D0}"/>
    <cellStyle name="Comma 6 6 2 2 3" xfId="23164" xr:uid="{52AAA4E8-55BB-484E-8AD3-DFF4F7AD2878}"/>
    <cellStyle name="Comma 6 6 2 3" xfId="8068" xr:uid="{BED69025-64F7-4497-BD67-643BB39D923D}"/>
    <cellStyle name="Comma 6 6 2 3 2" xfId="17121" xr:uid="{2BDDC95D-AA75-468A-8522-CE8B85444EFF}"/>
    <cellStyle name="Comma 6 6 2 3 2 2" xfId="35231" xr:uid="{6EEEC8C9-9100-49B9-A3E1-97E33BF14C33}"/>
    <cellStyle name="Comma 6 6 2 3 3" xfId="26178" xr:uid="{D1291055-CA07-4722-A05C-924232FDBEB6}"/>
    <cellStyle name="Comma 6 6 2 4" xfId="11089" xr:uid="{AEF0CB77-2F96-46EE-9E8D-C312FCD355AA}"/>
    <cellStyle name="Comma 6 6 2 4 2" xfId="29199" xr:uid="{0C73599A-B704-464C-97BF-6D538DAAAAA0}"/>
    <cellStyle name="Comma 6 6 2 5" xfId="20146" xr:uid="{902CA31C-41E1-4569-A1E7-8EE2CE35C2D8}"/>
    <cellStyle name="Comma 6 6 3" xfId="2979" xr:uid="{CEADCD74-E2CA-4BD0-B32A-E69C81FC933E}"/>
    <cellStyle name="Comma 6 6 3 2" xfId="6058" xr:uid="{B6949629-D762-4E03-AE40-CC8CE15AB69E}"/>
    <cellStyle name="Comma 6 6 3 2 2" xfId="15111" xr:uid="{AF26769B-203F-4A07-9497-AC1C4D7AE859}"/>
    <cellStyle name="Comma 6 6 3 2 2 2" xfId="33221" xr:uid="{EF1673EC-29B1-410F-8018-893FA4629D23}"/>
    <cellStyle name="Comma 6 6 3 2 3" xfId="24168" xr:uid="{D60ED368-114C-42FB-94C0-9CB2DDD7996C}"/>
    <cellStyle name="Comma 6 6 3 3" xfId="9072" xr:uid="{6377D42A-CAE4-4AF2-8161-7C0DE3761F85}"/>
    <cellStyle name="Comma 6 6 3 3 2" xfId="18125" xr:uid="{BEBA6C99-9AFB-4EF2-BC9E-5723626F1037}"/>
    <cellStyle name="Comma 6 6 3 3 2 2" xfId="36235" xr:uid="{5CB9C7D7-8206-4434-92BD-E04C76C71EBE}"/>
    <cellStyle name="Comma 6 6 3 3 3" xfId="27182" xr:uid="{04712AB1-8288-4961-84F6-05A08FFA2BA8}"/>
    <cellStyle name="Comma 6 6 3 4" xfId="12093" xr:uid="{7E3F9965-B5E2-495F-A4B6-C0AA40F09DE0}"/>
    <cellStyle name="Comma 6 6 3 4 2" xfId="30203" xr:uid="{E7ACAA36-2EA1-4B51-BF88-F20AA61C56B2}"/>
    <cellStyle name="Comma 6 6 3 5" xfId="21150" xr:uid="{F3BFE344-01B5-48A1-816E-9191EDF7A889}"/>
    <cellStyle name="Comma 6 6 4" xfId="4050" xr:uid="{48B8454E-E946-4359-8D53-A5D4C4494B0A}"/>
    <cellStyle name="Comma 6 6 4 2" xfId="13103" xr:uid="{587DEE1B-8F86-4B31-BF07-B241282B5D0A}"/>
    <cellStyle name="Comma 6 6 4 2 2" xfId="31213" xr:uid="{B07E7D12-62C4-4E4F-9AB8-453B1D78543D}"/>
    <cellStyle name="Comma 6 6 4 3" xfId="22160" xr:uid="{B4A2D3B0-8E66-4503-A2EB-7CFACB62B348}"/>
    <cellStyle name="Comma 6 6 5" xfId="7064" xr:uid="{FC97C8C7-B0D9-4E8A-8238-251FBDEBDEAC}"/>
    <cellStyle name="Comma 6 6 5 2" xfId="16117" xr:uid="{BF8ADCD7-E366-4402-9A2B-1908BDBE9090}"/>
    <cellStyle name="Comma 6 6 5 2 2" xfId="34227" xr:uid="{7DFA3237-41E0-4C66-BDD4-577C6A165B7A}"/>
    <cellStyle name="Comma 6 6 5 3" xfId="25174" xr:uid="{428CB02F-6FA2-4A72-9426-575D9C400780}"/>
    <cellStyle name="Comma 6 6 6" xfId="10085" xr:uid="{1DC6D8F1-C409-405B-B7E1-9895C6C07929}"/>
    <cellStyle name="Comma 6 6 6 2" xfId="28195" xr:uid="{DF82E8CA-F0E1-4BE0-B86B-C281FC2B5084}"/>
    <cellStyle name="Comma 6 6 7" xfId="19142" xr:uid="{C0AD6007-B4A5-4423-A700-0CBB2C45D4FB}"/>
    <cellStyle name="Comma 6 7" xfId="972" xr:uid="{4BB80CDC-252A-457B-ACB8-8C5A98E3FFB7}"/>
    <cellStyle name="Comma 6 7 2" xfId="1976" xr:uid="{16C81485-EDD5-4511-9E14-30A36D0E4D41}"/>
    <cellStyle name="Comma 6 7 2 2" xfId="5055" xr:uid="{948ADD46-9038-4334-BCCD-D6258372ADE7}"/>
    <cellStyle name="Comma 6 7 2 2 2" xfId="14108" xr:uid="{3084F936-94C1-4CCF-8144-B7CFB3AE4213}"/>
    <cellStyle name="Comma 6 7 2 2 2 2" xfId="32218" xr:uid="{7304D5CE-0E09-4EEF-BAF7-49BC929ACD8D}"/>
    <cellStyle name="Comma 6 7 2 2 3" xfId="23165" xr:uid="{EF27236D-7210-4646-B754-CBD9A2C0F223}"/>
    <cellStyle name="Comma 6 7 2 3" xfId="8069" xr:uid="{31BE96F7-D866-44F7-AF87-F5589334BC9D}"/>
    <cellStyle name="Comma 6 7 2 3 2" xfId="17122" xr:uid="{AD437D08-7E58-416E-9670-E60FF2C04F3B}"/>
    <cellStyle name="Comma 6 7 2 3 2 2" xfId="35232" xr:uid="{B13E1C79-FCE8-4DF0-98CC-723FEC9B12A7}"/>
    <cellStyle name="Comma 6 7 2 3 3" xfId="26179" xr:uid="{7606BB88-F224-4C6B-84C3-8A673D7B157A}"/>
    <cellStyle name="Comma 6 7 2 4" xfId="11090" xr:uid="{43ADCFED-2BEC-4C66-A60E-AC805EC43BB3}"/>
    <cellStyle name="Comma 6 7 2 4 2" xfId="29200" xr:uid="{C03969FB-CC8C-4183-8DA0-F23BEC885758}"/>
    <cellStyle name="Comma 6 7 2 5" xfId="20147" xr:uid="{915FF1A1-BAF9-4BD4-9F6C-62AF6BB16F7B}"/>
    <cellStyle name="Comma 6 7 3" xfId="2980" xr:uid="{197403AE-9CCC-42CB-999E-8C33698481B8}"/>
    <cellStyle name="Comma 6 7 3 2" xfId="6059" xr:uid="{2EAA53AF-20AF-466C-A370-06B47507D3DB}"/>
    <cellStyle name="Comma 6 7 3 2 2" xfId="15112" xr:uid="{AE1D2DEE-540B-4DB8-87ED-A94160F11229}"/>
    <cellStyle name="Comma 6 7 3 2 2 2" xfId="33222" xr:uid="{3999C5B7-FD5D-44ED-9D8C-1E365C57D3C5}"/>
    <cellStyle name="Comma 6 7 3 2 3" xfId="24169" xr:uid="{054DD600-4317-4E45-8349-4A15DD16F7BD}"/>
    <cellStyle name="Comma 6 7 3 3" xfId="9073" xr:uid="{012ECB5F-857B-4C14-B6A2-D4A32BACFF27}"/>
    <cellStyle name="Comma 6 7 3 3 2" xfId="18126" xr:uid="{316F8DE7-88AB-43D1-A850-8B4E56812D66}"/>
    <cellStyle name="Comma 6 7 3 3 2 2" xfId="36236" xr:uid="{646E1A9F-B33D-4FBB-95A7-5C99C456A82E}"/>
    <cellStyle name="Comma 6 7 3 3 3" xfId="27183" xr:uid="{E9614EC2-0653-4325-A42A-4CD7CEFFF4E1}"/>
    <cellStyle name="Comma 6 7 3 4" xfId="12094" xr:uid="{2FB4A5B8-16D6-4A4E-AE7A-673AC52BF98B}"/>
    <cellStyle name="Comma 6 7 3 4 2" xfId="30204" xr:uid="{915907B3-B665-4162-81A6-3ABAC517EB43}"/>
    <cellStyle name="Comma 6 7 3 5" xfId="21151" xr:uid="{7D6DC4F8-CD7C-4E0F-928C-1B9AE5CCD10E}"/>
    <cellStyle name="Comma 6 7 4" xfId="4051" xr:uid="{D2862AFA-031A-480E-ADAA-4E4376EE1E36}"/>
    <cellStyle name="Comma 6 7 4 2" xfId="13104" xr:uid="{C767489F-C9D5-4616-87AA-62334F9A1A2B}"/>
    <cellStyle name="Comma 6 7 4 2 2" xfId="31214" xr:uid="{23761404-62A3-4D06-B42B-94AC479C834D}"/>
    <cellStyle name="Comma 6 7 4 3" xfId="22161" xr:uid="{F135DB7E-1576-4121-B453-95C90B3A6B83}"/>
    <cellStyle name="Comma 6 7 5" xfId="7065" xr:uid="{E10F235F-00DB-4374-8F17-6F40AC2F2B49}"/>
    <cellStyle name="Comma 6 7 5 2" xfId="16118" xr:uid="{122ADAFC-0FF5-4FDB-9148-B435EF56E507}"/>
    <cellStyle name="Comma 6 7 5 2 2" xfId="34228" xr:uid="{72B67369-0EB9-47E1-947F-79053A6F226A}"/>
    <cellStyle name="Comma 6 7 5 3" xfId="25175" xr:uid="{3ABEB3BA-FFA2-437B-B98F-36A5D9F97B09}"/>
    <cellStyle name="Comma 6 7 6" xfId="10086" xr:uid="{5842A5E1-F92A-4248-8DD7-A7C131A639D0}"/>
    <cellStyle name="Comma 6 7 6 2" xfId="28196" xr:uid="{AF58AE91-37F5-4D8C-AFF6-9A3646050CA4}"/>
    <cellStyle name="Comma 6 7 7" xfId="19143" xr:uid="{F9C7B57A-3C37-4CDE-ADCD-DE10F3B74B70}"/>
    <cellStyle name="Comma 6 8" xfId="1311" xr:uid="{0ED8D1B6-0D43-4AD2-A9E6-E5B1A1A6D27B}"/>
    <cellStyle name="Comma 6 8 2" xfId="4390" xr:uid="{CC7036B7-7CEF-46A9-9ED4-FA1054CE661D}"/>
    <cellStyle name="Comma 6 8 2 2" xfId="13443" xr:uid="{124E0D27-458D-4F90-A3EC-7B45F58DA8E0}"/>
    <cellStyle name="Comma 6 8 2 2 2" xfId="31553" xr:uid="{7A86352F-54B8-4443-948D-C89F5137B2DC}"/>
    <cellStyle name="Comma 6 8 2 3" xfId="22500" xr:uid="{B05CD831-6040-4021-8550-AE415CE3BC6A}"/>
    <cellStyle name="Comma 6 8 3" xfId="7404" xr:uid="{7732CD10-11D3-43DA-A0C4-B4662A4303F3}"/>
    <cellStyle name="Comma 6 8 3 2" xfId="16457" xr:uid="{9D9533BE-C1AC-4058-BA52-8C2556F37F37}"/>
    <cellStyle name="Comma 6 8 3 2 2" xfId="34567" xr:uid="{8E296102-B9AD-476D-9535-A4F8255F9F82}"/>
    <cellStyle name="Comma 6 8 3 3" xfId="25514" xr:uid="{3B63CB12-99EA-4810-A777-32E9B33C4744}"/>
    <cellStyle name="Comma 6 8 4" xfId="10425" xr:uid="{06FAE45B-C4E2-4715-9B21-C8A2F785809A}"/>
    <cellStyle name="Comma 6 8 4 2" xfId="28535" xr:uid="{5D8908AB-F47B-4E5F-B2DD-C2792D2080DB}"/>
    <cellStyle name="Comma 6 8 5" xfId="19482" xr:uid="{36845338-25E1-434A-91B0-53C4BD1FBEF9}"/>
    <cellStyle name="Comma 6 9" xfId="2315" xr:uid="{8D034AEC-912E-4C5B-83E2-AE45D4BE76AF}"/>
    <cellStyle name="Comma 6 9 2" xfId="5394" xr:uid="{D17A4053-6775-4F08-81D8-DFE82F8D4075}"/>
    <cellStyle name="Comma 6 9 2 2" xfId="14447" xr:uid="{E5D66601-1158-4DD6-9F9D-043D836D039D}"/>
    <cellStyle name="Comma 6 9 2 2 2" xfId="32557" xr:uid="{FF29D103-55B5-4460-AD6F-7E9A62CE41EC}"/>
    <cellStyle name="Comma 6 9 2 3" xfId="23504" xr:uid="{C27F0D0E-BD3A-40C3-8463-E16F55CE16E1}"/>
    <cellStyle name="Comma 6 9 3" xfId="8408" xr:uid="{18EA7086-D1F7-474E-A4A8-785C8363BFAC}"/>
    <cellStyle name="Comma 6 9 3 2" xfId="17461" xr:uid="{358F19FC-8E47-4520-B5B0-870222E5B5CA}"/>
    <cellStyle name="Comma 6 9 3 2 2" xfId="35571" xr:uid="{52B531E7-D09A-4441-98B8-BE1E3A2F1247}"/>
    <cellStyle name="Comma 6 9 3 3" xfId="26518" xr:uid="{56635D19-D9AE-4393-AFE7-B5459A6D4A29}"/>
    <cellStyle name="Comma 6 9 4" xfId="11429" xr:uid="{FBD97234-2C63-47DC-8DA0-CFAEAA89EC17}"/>
    <cellStyle name="Comma 6 9 4 2" xfId="29539" xr:uid="{F13A2825-B64C-4C91-BE58-AA31D6B1F56A}"/>
    <cellStyle name="Comma 6 9 5" xfId="20486" xr:uid="{7146C684-C0B8-4CC8-820F-AEE4DB3F0F11}"/>
    <cellStyle name="Comma 7" xfId="153" xr:uid="{476C921D-E84E-4361-9DD1-0257B247DB88}"/>
    <cellStyle name="Comma 7 2" xfId="221" xr:uid="{714717E9-D803-473E-8577-10FF8C0CDE4A}"/>
    <cellStyle name="Comma 7 2 10" xfId="18497" xr:uid="{0703E2F9-4606-4443-863B-2C9F0EB89FCC}"/>
    <cellStyle name="Comma 7 2 2" xfId="496" xr:uid="{6D75989A-17CA-4EB0-883B-7431785290EE}"/>
    <cellStyle name="Comma 7 2 2 2" xfId="973" xr:uid="{E897579C-9A5A-4977-9FB7-1C2FB4D65F48}"/>
    <cellStyle name="Comma 7 2 2 2 2" xfId="1977" xr:uid="{C3361F0C-7794-47AE-8F9B-A111754F364C}"/>
    <cellStyle name="Comma 7 2 2 2 2 2" xfId="5056" xr:uid="{53C0488A-57E9-49B8-891B-72D1B2320390}"/>
    <cellStyle name="Comma 7 2 2 2 2 2 2" xfId="14109" xr:uid="{C739CB6E-877B-41DB-889E-3AAF63616C91}"/>
    <cellStyle name="Comma 7 2 2 2 2 2 2 2" xfId="32219" xr:uid="{DBDCB371-8C85-4CD5-B6CA-906B670C5F2A}"/>
    <cellStyle name="Comma 7 2 2 2 2 2 3" xfId="23166" xr:uid="{F3E5FD77-BA49-4ACF-9C45-3A79600474CD}"/>
    <cellStyle name="Comma 7 2 2 2 2 3" xfId="8070" xr:uid="{5E9C107A-85B5-47E7-B4A3-D2CA8DF8571F}"/>
    <cellStyle name="Comma 7 2 2 2 2 3 2" xfId="17123" xr:uid="{076E90B1-0357-4079-92D2-E6C10B05E7A2}"/>
    <cellStyle name="Comma 7 2 2 2 2 3 2 2" xfId="35233" xr:uid="{A284E934-E049-4535-80E8-349CBC718CBE}"/>
    <cellStyle name="Comma 7 2 2 2 2 3 3" xfId="26180" xr:uid="{C260CF27-E5A5-4CD0-88F5-52D3D06FEC03}"/>
    <cellStyle name="Comma 7 2 2 2 2 4" xfId="11091" xr:uid="{72B541B2-3987-4149-A4B4-4E128E2FA2D1}"/>
    <cellStyle name="Comma 7 2 2 2 2 4 2" xfId="29201" xr:uid="{3760AB26-C74A-4BD1-A14E-8C475A82E2A1}"/>
    <cellStyle name="Comma 7 2 2 2 2 5" xfId="20148" xr:uid="{98466161-F6B0-41BE-B023-72A90BA803C9}"/>
    <cellStyle name="Comma 7 2 2 2 3" xfId="2981" xr:uid="{5C0423A7-6B87-4B9F-A47B-C41C181F65D1}"/>
    <cellStyle name="Comma 7 2 2 2 3 2" xfId="6060" xr:uid="{C5CE4B2C-1D2B-48F4-9D84-DE35AD70EBEB}"/>
    <cellStyle name="Comma 7 2 2 2 3 2 2" xfId="15113" xr:uid="{7AE16D2F-0925-495D-8554-99EE3FB21EB6}"/>
    <cellStyle name="Comma 7 2 2 2 3 2 2 2" xfId="33223" xr:uid="{D3DBB8B6-DCA3-4658-9059-72FF81DCB63D}"/>
    <cellStyle name="Comma 7 2 2 2 3 2 3" xfId="24170" xr:uid="{87D1D5F7-C751-4AF9-9BC5-4C39C15FB3DD}"/>
    <cellStyle name="Comma 7 2 2 2 3 3" xfId="9074" xr:uid="{0FF6B1A7-DC4D-46AC-BE39-B7A925B48979}"/>
    <cellStyle name="Comma 7 2 2 2 3 3 2" xfId="18127" xr:uid="{09460E03-0F8F-4565-B6E2-B8D4C34F00FD}"/>
    <cellStyle name="Comma 7 2 2 2 3 3 2 2" xfId="36237" xr:uid="{0EE48871-1B75-4115-9E58-1479B28E9B1E}"/>
    <cellStyle name="Comma 7 2 2 2 3 3 3" xfId="27184" xr:uid="{72296019-F766-4981-9269-C6884709098E}"/>
    <cellStyle name="Comma 7 2 2 2 3 4" xfId="12095" xr:uid="{AA73B7B8-80F8-4BD5-8B32-30F12D316AA1}"/>
    <cellStyle name="Comma 7 2 2 2 3 4 2" xfId="30205" xr:uid="{87D188D3-D4DE-440C-8A99-ECF2E79D643E}"/>
    <cellStyle name="Comma 7 2 2 2 3 5" xfId="21152" xr:uid="{F8A5F6B5-4C9F-4607-8E11-6807224C56C0}"/>
    <cellStyle name="Comma 7 2 2 2 4" xfId="4052" xr:uid="{97AFEEF9-50F8-4EC3-A3EF-E4DF3EA09B19}"/>
    <cellStyle name="Comma 7 2 2 2 4 2" xfId="13105" xr:uid="{C5AFDB6D-68B4-470F-8AC1-51E09A49DA76}"/>
    <cellStyle name="Comma 7 2 2 2 4 2 2" xfId="31215" xr:uid="{57EC1148-1DFB-4532-8672-6F646357BDB8}"/>
    <cellStyle name="Comma 7 2 2 2 4 3" xfId="22162" xr:uid="{3BDD691C-4036-42F3-8A4A-1A0CC4A5B907}"/>
    <cellStyle name="Comma 7 2 2 2 5" xfId="7066" xr:uid="{62C9F9AC-D000-4633-9B2E-FD5309D0DBA9}"/>
    <cellStyle name="Comma 7 2 2 2 5 2" xfId="16119" xr:uid="{368C2949-DD10-4801-8B84-5777285688AC}"/>
    <cellStyle name="Comma 7 2 2 2 5 2 2" xfId="34229" xr:uid="{D75732A6-F468-495D-B66A-E36217E147A2}"/>
    <cellStyle name="Comma 7 2 2 2 5 3" xfId="25176" xr:uid="{E6E977B5-7357-4794-9FC5-7E259211C7C9}"/>
    <cellStyle name="Comma 7 2 2 2 6" xfId="10087" xr:uid="{E831D41D-0476-48B3-8468-56ADA9AA0E4B}"/>
    <cellStyle name="Comma 7 2 2 2 6 2" xfId="28197" xr:uid="{EDCF50EA-53AB-42E7-9E75-C220C8ACEE1D}"/>
    <cellStyle name="Comma 7 2 2 2 7" xfId="19144" xr:uid="{DE5E3A12-5F5C-4800-9636-758CF6BBD34B}"/>
    <cellStyle name="Comma 7 2 2 3" xfId="974" xr:uid="{3A1897AB-9F99-4F53-BB2D-82C9BC831CA5}"/>
    <cellStyle name="Comma 7 2 2 3 2" xfId="1978" xr:uid="{6BDB1F21-7E8A-45A6-9BD7-88EDEEE7F35C}"/>
    <cellStyle name="Comma 7 2 2 3 2 2" xfId="5057" xr:uid="{4CE1B88E-828A-4C50-8F9B-CDA14A4089E0}"/>
    <cellStyle name="Comma 7 2 2 3 2 2 2" xfId="14110" xr:uid="{C1FCA93D-AB16-4FD9-9A94-D2AA4FAECA9E}"/>
    <cellStyle name="Comma 7 2 2 3 2 2 2 2" xfId="32220" xr:uid="{5693ECA4-34C3-4A4B-AFEA-7DDD167ECE38}"/>
    <cellStyle name="Comma 7 2 2 3 2 2 3" xfId="23167" xr:uid="{C0A69A75-C09D-4EA5-8C27-04A4F6A0692C}"/>
    <cellStyle name="Comma 7 2 2 3 2 3" xfId="8071" xr:uid="{342D97FB-B5ED-4DAB-9EA7-E42DAAA9C04E}"/>
    <cellStyle name="Comma 7 2 2 3 2 3 2" xfId="17124" xr:uid="{0F810153-120E-4145-B6EC-9E85C35B6524}"/>
    <cellStyle name="Comma 7 2 2 3 2 3 2 2" xfId="35234" xr:uid="{469A0B93-197F-4B8C-B1A2-9DA700F27D49}"/>
    <cellStyle name="Comma 7 2 2 3 2 3 3" xfId="26181" xr:uid="{0D02C24F-7AB8-471A-AE80-57F2EEA4AE80}"/>
    <cellStyle name="Comma 7 2 2 3 2 4" xfId="11092" xr:uid="{1CE2C81A-38EA-44BE-A4D1-539B619DFADA}"/>
    <cellStyle name="Comma 7 2 2 3 2 4 2" xfId="29202" xr:uid="{AB1B9E45-857E-47C0-9C26-C5408C4E08AE}"/>
    <cellStyle name="Comma 7 2 2 3 2 5" xfId="20149" xr:uid="{9F9888C7-344E-465E-956C-6C23D2662847}"/>
    <cellStyle name="Comma 7 2 2 3 3" xfId="2982" xr:uid="{69F0878E-A652-405C-90F8-864C7AF1A277}"/>
    <cellStyle name="Comma 7 2 2 3 3 2" xfId="6061" xr:uid="{31974828-164A-4DE6-B7DE-EB1B491AD49E}"/>
    <cellStyle name="Comma 7 2 2 3 3 2 2" xfId="15114" xr:uid="{E7B4B350-E82B-4B6B-9160-9FE5D20EBE29}"/>
    <cellStyle name="Comma 7 2 2 3 3 2 2 2" xfId="33224" xr:uid="{DC19FEFB-A56D-4421-BBF3-E2F740A13854}"/>
    <cellStyle name="Comma 7 2 2 3 3 2 3" xfId="24171" xr:uid="{27C4BD6F-5B00-4294-9D7B-16F2D51F15C7}"/>
    <cellStyle name="Comma 7 2 2 3 3 3" xfId="9075" xr:uid="{0E8884A2-7D4C-4A41-8385-09DE776D0774}"/>
    <cellStyle name="Comma 7 2 2 3 3 3 2" xfId="18128" xr:uid="{98807E81-C51F-4C3D-A511-4B2E3F158AD8}"/>
    <cellStyle name="Comma 7 2 2 3 3 3 2 2" xfId="36238" xr:uid="{8D66893D-48C5-4311-BC85-85AA0D8472C4}"/>
    <cellStyle name="Comma 7 2 2 3 3 3 3" xfId="27185" xr:uid="{6442C526-F54E-45B8-9DA2-F593CBFD38C5}"/>
    <cellStyle name="Comma 7 2 2 3 3 4" xfId="12096" xr:uid="{D122E041-6B0F-421C-8FC0-BEAF3F2808DA}"/>
    <cellStyle name="Comma 7 2 2 3 3 4 2" xfId="30206" xr:uid="{E43109F4-36E5-476B-BCC7-FEEA301B2826}"/>
    <cellStyle name="Comma 7 2 2 3 3 5" xfId="21153" xr:uid="{A36BCFE2-AEF6-40BA-97F8-00974E381210}"/>
    <cellStyle name="Comma 7 2 2 3 4" xfId="4053" xr:uid="{934EBD50-84F6-49E5-B1B0-61A9D9996ADD}"/>
    <cellStyle name="Comma 7 2 2 3 4 2" xfId="13106" xr:uid="{49299640-BDEC-4A31-B951-B338A7740196}"/>
    <cellStyle name="Comma 7 2 2 3 4 2 2" xfId="31216" xr:uid="{2928F908-F8D2-4C90-9221-48861B9FEF3C}"/>
    <cellStyle name="Comma 7 2 2 3 4 3" xfId="22163" xr:uid="{311ECD25-D66B-43AE-BEB0-978340F43E97}"/>
    <cellStyle name="Comma 7 2 2 3 5" xfId="7067" xr:uid="{8A933BCE-81C4-4109-B4C3-CED6CC8385A7}"/>
    <cellStyle name="Comma 7 2 2 3 5 2" xfId="16120" xr:uid="{3407DAD1-2AE7-49DB-A9E3-41B27F1628FD}"/>
    <cellStyle name="Comma 7 2 2 3 5 2 2" xfId="34230" xr:uid="{E70BC47F-ED5A-47EB-B10E-1027AFA185E2}"/>
    <cellStyle name="Comma 7 2 2 3 5 3" xfId="25177" xr:uid="{B719E655-8B7E-46E2-BE9A-2F4EE9A58872}"/>
    <cellStyle name="Comma 7 2 2 3 6" xfId="10088" xr:uid="{86FC9D2B-2935-4764-A73E-40678315F1DB}"/>
    <cellStyle name="Comma 7 2 2 3 6 2" xfId="28198" xr:uid="{FB1B2D42-2372-4993-8E60-B134D269A87B}"/>
    <cellStyle name="Comma 7 2 2 3 7" xfId="19145" xr:uid="{DACF740E-7204-42A7-AC99-8D701BA47321}"/>
    <cellStyle name="Comma 7 2 2 4" xfId="1504" xr:uid="{AF9764CE-598D-4407-84A2-B99CA0AB9B4F}"/>
    <cellStyle name="Comma 7 2 2 4 2" xfId="4583" xr:uid="{318A8066-EBBA-4B38-91DF-A9A8784F331B}"/>
    <cellStyle name="Comma 7 2 2 4 2 2" xfId="13636" xr:uid="{884C7E2F-E0B5-4632-B38F-4324B20CC38F}"/>
    <cellStyle name="Comma 7 2 2 4 2 2 2" xfId="31746" xr:uid="{82C1E1B5-0C98-4BB0-87E1-F95C399C1C5B}"/>
    <cellStyle name="Comma 7 2 2 4 2 3" xfId="22693" xr:uid="{554FB079-1D57-4EEE-B049-46A30B3CC628}"/>
    <cellStyle name="Comma 7 2 2 4 3" xfId="7597" xr:uid="{93A2CBCC-8F21-4D7F-856C-A62D86E3851B}"/>
    <cellStyle name="Comma 7 2 2 4 3 2" xfId="16650" xr:uid="{06DB5239-B735-45E1-BD13-7510BAA71805}"/>
    <cellStyle name="Comma 7 2 2 4 3 2 2" xfId="34760" xr:uid="{5D5EAF29-A8D3-4002-9B4D-5ACF6E11AF6F}"/>
    <cellStyle name="Comma 7 2 2 4 3 3" xfId="25707" xr:uid="{3DBD8A88-5A59-44B2-AFD5-8AFA1944D5F8}"/>
    <cellStyle name="Comma 7 2 2 4 4" xfId="10618" xr:uid="{1E8744E4-0E50-4884-A8AB-C5219B3EB5CF}"/>
    <cellStyle name="Comma 7 2 2 4 4 2" xfId="28728" xr:uid="{DDD4CA20-8CA4-458B-A011-161AB71EE5FF}"/>
    <cellStyle name="Comma 7 2 2 4 5" xfId="19675" xr:uid="{FD4CA9CA-3BD8-4B30-97E7-59CE913BF420}"/>
    <cellStyle name="Comma 7 2 2 5" xfId="2508" xr:uid="{43887D36-10C9-4011-A198-0B36F3338131}"/>
    <cellStyle name="Comma 7 2 2 5 2" xfId="5587" xr:uid="{34DC0814-7D66-460A-8C8F-A4439CEEBC49}"/>
    <cellStyle name="Comma 7 2 2 5 2 2" xfId="14640" xr:uid="{C6A2BD27-FABD-4E69-BC69-70531BD60DD4}"/>
    <cellStyle name="Comma 7 2 2 5 2 2 2" xfId="32750" xr:uid="{BB864D81-BD8E-4171-91D6-9EC7A99753C3}"/>
    <cellStyle name="Comma 7 2 2 5 2 3" xfId="23697" xr:uid="{D0C71C28-AF29-4EE2-A7DB-DB2EB2A7462B}"/>
    <cellStyle name="Comma 7 2 2 5 3" xfId="8601" xr:uid="{9CE5BF04-939F-4700-ADF9-F72CC4BE8116}"/>
    <cellStyle name="Comma 7 2 2 5 3 2" xfId="17654" xr:uid="{23F5656B-EE2B-47E9-A3A6-9C40367CFE8D}"/>
    <cellStyle name="Comma 7 2 2 5 3 2 2" xfId="35764" xr:uid="{A89D198C-5BA3-4A98-9268-7001E2FE4CD0}"/>
    <cellStyle name="Comma 7 2 2 5 3 3" xfId="26711" xr:uid="{D728E453-2597-45DB-BADB-21F5D4B5A978}"/>
    <cellStyle name="Comma 7 2 2 5 4" xfId="11622" xr:uid="{EAC2A5D2-55D7-4E35-8C8F-E51832469B84}"/>
    <cellStyle name="Comma 7 2 2 5 4 2" xfId="29732" xr:uid="{3119BBD7-8F3F-4476-85C8-22812D0B4098}"/>
    <cellStyle name="Comma 7 2 2 5 5" xfId="20679" xr:uid="{71213268-D8CD-48B2-850E-16A616C4B4D6}"/>
    <cellStyle name="Comma 7 2 2 6" xfId="3578" xr:uid="{00581EDF-DE8C-4A38-A114-989734FFDA1C}"/>
    <cellStyle name="Comma 7 2 2 6 2" xfId="12631" xr:uid="{E61212A6-5A81-448C-A4BE-0B27EF7754EA}"/>
    <cellStyle name="Comma 7 2 2 6 2 2" xfId="30741" xr:uid="{72CB50D1-4648-4FDC-B0DE-906DFFA2B792}"/>
    <cellStyle name="Comma 7 2 2 6 3" xfId="21688" xr:uid="{07927A8E-89FA-43CA-A86B-933FB6AD58FD}"/>
    <cellStyle name="Comma 7 2 2 7" xfId="6592" xr:uid="{968621B8-B776-4DF7-ADF4-00B367E1D5C3}"/>
    <cellStyle name="Comma 7 2 2 7 2" xfId="15645" xr:uid="{69E49C7B-3275-4477-ACE6-333DF7D4A790}"/>
    <cellStyle name="Comma 7 2 2 7 2 2" xfId="33755" xr:uid="{70D7FC64-AC5E-4BC2-AE5F-363F67C0B0F7}"/>
    <cellStyle name="Comma 7 2 2 7 3" xfId="24702" xr:uid="{8FB81B91-ED3A-486E-AFCC-35024D587BF2}"/>
    <cellStyle name="Comma 7 2 2 8" xfId="9612" xr:uid="{B5FB80E2-045B-4E8F-82BD-A6DF6147D350}"/>
    <cellStyle name="Comma 7 2 2 8 2" xfId="27722" xr:uid="{47AFD33B-D268-43C8-9B85-E2C482D3CB91}"/>
    <cellStyle name="Comma 7 2 2 9" xfId="18669" xr:uid="{A9DA954B-EAA2-4287-B362-4501D9E55893}"/>
    <cellStyle name="Comma 7 2 3" xfId="975" xr:uid="{F742CC2C-3E5F-4973-AFD2-6BDE65B53307}"/>
    <cellStyle name="Comma 7 2 3 2" xfId="1979" xr:uid="{859468C9-350A-4748-945B-92E28633EAE7}"/>
    <cellStyle name="Comma 7 2 3 2 2" xfId="5058" xr:uid="{A9BD45CD-91C8-43AA-9492-226419E0A6B0}"/>
    <cellStyle name="Comma 7 2 3 2 2 2" xfId="14111" xr:uid="{06B64DC3-0071-4744-83D0-3B44479C1F25}"/>
    <cellStyle name="Comma 7 2 3 2 2 2 2" xfId="32221" xr:uid="{8EDD9891-CB68-4662-A51F-81D8B561C98F}"/>
    <cellStyle name="Comma 7 2 3 2 2 3" xfId="23168" xr:uid="{C3697C53-A2C1-4DC0-8589-5E9DCF5D13DD}"/>
    <cellStyle name="Comma 7 2 3 2 3" xfId="8072" xr:uid="{13768E31-74AF-4726-97CD-FBD5C7E9C3EB}"/>
    <cellStyle name="Comma 7 2 3 2 3 2" xfId="17125" xr:uid="{720E5A6A-F6D7-4743-8D48-B60A65908758}"/>
    <cellStyle name="Comma 7 2 3 2 3 2 2" xfId="35235" xr:uid="{F45B1F83-EB7A-45AA-9163-FDBD020B443F}"/>
    <cellStyle name="Comma 7 2 3 2 3 3" xfId="26182" xr:uid="{764BF282-5DEB-4690-ABDB-BC1DB51AE88B}"/>
    <cellStyle name="Comma 7 2 3 2 4" xfId="11093" xr:uid="{8AD1079F-8A5B-4E10-98ED-771E4EBC37D1}"/>
    <cellStyle name="Comma 7 2 3 2 4 2" xfId="29203" xr:uid="{D12C65B6-526F-408B-9B9D-0E6311D0C19E}"/>
    <cellStyle name="Comma 7 2 3 2 5" xfId="20150" xr:uid="{278FE844-E274-4D31-994C-2F1B0DAED919}"/>
    <cellStyle name="Comma 7 2 3 3" xfId="2983" xr:uid="{01C9C9C6-72EC-48C6-A23C-A8A989A890AA}"/>
    <cellStyle name="Comma 7 2 3 3 2" xfId="6062" xr:uid="{CEAEAC26-A5DC-42BE-B3D5-6F7CDAF11EAD}"/>
    <cellStyle name="Comma 7 2 3 3 2 2" xfId="15115" xr:uid="{9311964F-E417-4188-BE4D-F9BB587F001B}"/>
    <cellStyle name="Comma 7 2 3 3 2 2 2" xfId="33225" xr:uid="{3CE6EF28-4992-4186-A2BD-205950C2B372}"/>
    <cellStyle name="Comma 7 2 3 3 2 3" xfId="24172" xr:uid="{5983FEB1-CFCE-416C-ABF7-193D757971A1}"/>
    <cellStyle name="Comma 7 2 3 3 3" xfId="9076" xr:uid="{A33A0A2B-E748-4FEA-A77A-F874B951ACD8}"/>
    <cellStyle name="Comma 7 2 3 3 3 2" xfId="18129" xr:uid="{1E9E09A8-F768-4C35-B1E5-F9E4E0C6D7DB}"/>
    <cellStyle name="Comma 7 2 3 3 3 2 2" xfId="36239" xr:uid="{D44E9D67-9EB7-49D0-BB33-1C4E2005B5F9}"/>
    <cellStyle name="Comma 7 2 3 3 3 3" xfId="27186" xr:uid="{29ECEDE2-7A4D-462E-B52C-127E3F0DF3DE}"/>
    <cellStyle name="Comma 7 2 3 3 4" xfId="12097" xr:uid="{3C8132BA-34DA-4025-B25A-C66F810526D1}"/>
    <cellStyle name="Comma 7 2 3 3 4 2" xfId="30207" xr:uid="{DF8CF83B-3562-49E5-836D-58F4795FEE5B}"/>
    <cellStyle name="Comma 7 2 3 3 5" xfId="21154" xr:uid="{E319808B-F3F3-4773-92BA-DA68538DD36C}"/>
    <cellStyle name="Comma 7 2 3 4" xfId="4054" xr:uid="{E53B47E0-D9E8-430B-A799-A3D741129E67}"/>
    <cellStyle name="Comma 7 2 3 4 2" xfId="13107" xr:uid="{D28B1241-156F-4750-82C4-5A0360D95387}"/>
    <cellStyle name="Comma 7 2 3 4 2 2" xfId="31217" xr:uid="{1998996E-3306-48FD-9D71-D79A9C5187EB}"/>
    <cellStyle name="Comma 7 2 3 4 3" xfId="22164" xr:uid="{13A3A491-722B-4EF6-869A-08D0BEE8E79B}"/>
    <cellStyle name="Comma 7 2 3 5" xfId="7068" xr:uid="{80D5C9F1-C11A-4EE8-8241-33DB6C0A1F85}"/>
    <cellStyle name="Comma 7 2 3 5 2" xfId="16121" xr:uid="{AA0E01A5-B449-48CD-BBB0-9AB584432F29}"/>
    <cellStyle name="Comma 7 2 3 5 2 2" xfId="34231" xr:uid="{3A068E35-70FD-4AFE-8B0E-6B0DAEF1A8F5}"/>
    <cellStyle name="Comma 7 2 3 5 3" xfId="25178" xr:uid="{BC508DA8-D442-479F-87E3-2C1905C88736}"/>
    <cellStyle name="Comma 7 2 3 6" xfId="10089" xr:uid="{1824D2FF-BB22-4D35-8A3A-47A7BAD7AD38}"/>
    <cellStyle name="Comma 7 2 3 6 2" xfId="28199" xr:uid="{DBC22585-3F59-424A-ADB2-85F55DE4FBDF}"/>
    <cellStyle name="Comma 7 2 3 7" xfId="19146" xr:uid="{85E72709-0072-44C3-B121-98D61862DF8C}"/>
    <cellStyle name="Comma 7 2 4" xfId="976" xr:uid="{402BEA1F-EE5C-4033-8F9E-270E1956F2E0}"/>
    <cellStyle name="Comma 7 2 4 2" xfId="1980" xr:uid="{B4085C9B-8C4B-43F8-A348-1EA63A89B434}"/>
    <cellStyle name="Comma 7 2 4 2 2" xfId="5059" xr:uid="{342A92E6-1DE8-42E2-A343-1B6953FE8F40}"/>
    <cellStyle name="Comma 7 2 4 2 2 2" xfId="14112" xr:uid="{7077C0D5-DB14-4A70-ABF1-24F87F37BB1B}"/>
    <cellStyle name="Comma 7 2 4 2 2 2 2" xfId="32222" xr:uid="{3161CB9B-0B6A-43F6-BDA3-4A5C762E242A}"/>
    <cellStyle name="Comma 7 2 4 2 2 3" xfId="23169" xr:uid="{511F71AB-8FE9-4E0C-992B-82624530C281}"/>
    <cellStyle name="Comma 7 2 4 2 3" xfId="8073" xr:uid="{105200E0-FD71-427D-A9E4-DDC8B6824930}"/>
    <cellStyle name="Comma 7 2 4 2 3 2" xfId="17126" xr:uid="{95FDA52D-A66C-4766-A227-44F365FE8EBB}"/>
    <cellStyle name="Comma 7 2 4 2 3 2 2" xfId="35236" xr:uid="{B3B5AF37-45B2-4265-A6F2-F22209C2AC94}"/>
    <cellStyle name="Comma 7 2 4 2 3 3" xfId="26183" xr:uid="{2707467E-479F-4CDE-8A31-E843D8D329E6}"/>
    <cellStyle name="Comma 7 2 4 2 4" xfId="11094" xr:uid="{5BC7BE23-1024-418B-9071-8C92D08D2578}"/>
    <cellStyle name="Comma 7 2 4 2 4 2" xfId="29204" xr:uid="{54574494-6018-41A5-A09A-5B21BDA1E6C5}"/>
    <cellStyle name="Comma 7 2 4 2 5" xfId="20151" xr:uid="{5EBE1E16-312A-46C8-99E2-88A7DA13AFD3}"/>
    <cellStyle name="Comma 7 2 4 3" xfId="2984" xr:uid="{401C143E-B6CE-47CB-A776-A5FDEAE63A7B}"/>
    <cellStyle name="Comma 7 2 4 3 2" xfId="6063" xr:uid="{2E7A2ED9-7DBC-4CBB-BE07-05D66DB88FFE}"/>
    <cellStyle name="Comma 7 2 4 3 2 2" xfId="15116" xr:uid="{205CE94D-C27C-4A6A-97AF-9F18703ED618}"/>
    <cellStyle name="Comma 7 2 4 3 2 2 2" xfId="33226" xr:uid="{49D4754F-D62E-4FB0-A832-62A933DDF3FF}"/>
    <cellStyle name="Comma 7 2 4 3 2 3" xfId="24173" xr:uid="{B8772E4B-D4E0-4F4A-92E9-7CE54F9FE377}"/>
    <cellStyle name="Comma 7 2 4 3 3" xfId="9077" xr:uid="{CA810C65-B01C-4317-9254-00C79DD41012}"/>
    <cellStyle name="Comma 7 2 4 3 3 2" xfId="18130" xr:uid="{1E7A4410-146F-4D92-9C40-FC1D0121629B}"/>
    <cellStyle name="Comma 7 2 4 3 3 2 2" xfId="36240" xr:uid="{05F1F595-B5F3-4720-80CB-6DF00381F75A}"/>
    <cellStyle name="Comma 7 2 4 3 3 3" xfId="27187" xr:uid="{C787E8AE-1092-44A0-A7BF-8297448D4433}"/>
    <cellStyle name="Comma 7 2 4 3 4" xfId="12098" xr:uid="{F12662D8-9BE6-4A71-B558-6BAFBB6C4942}"/>
    <cellStyle name="Comma 7 2 4 3 4 2" xfId="30208" xr:uid="{E3C0C68F-5221-43CD-AAD2-8F84AD7E8B08}"/>
    <cellStyle name="Comma 7 2 4 3 5" xfId="21155" xr:uid="{C51BF0FB-DC55-47F0-95CD-46B72149F357}"/>
    <cellStyle name="Comma 7 2 4 4" xfId="4055" xr:uid="{6F3297A4-93C3-4CD6-8557-C50F8D452FD7}"/>
    <cellStyle name="Comma 7 2 4 4 2" xfId="13108" xr:uid="{BCEAEC45-114A-4CE2-A888-3E803B879E03}"/>
    <cellStyle name="Comma 7 2 4 4 2 2" xfId="31218" xr:uid="{57127EE4-6E16-41F1-8E2A-FF4C2AFBEDF9}"/>
    <cellStyle name="Comma 7 2 4 4 3" xfId="22165" xr:uid="{62BD133A-39C5-4ECF-BC3B-DD42A09E667E}"/>
    <cellStyle name="Comma 7 2 4 5" xfId="7069" xr:uid="{EF2E9178-0057-46CC-AA33-4BAD340A762F}"/>
    <cellStyle name="Comma 7 2 4 5 2" xfId="16122" xr:uid="{61EF51F1-1E97-4987-9316-67F295206EBB}"/>
    <cellStyle name="Comma 7 2 4 5 2 2" xfId="34232" xr:uid="{1884CD46-AE10-4B8D-9CF5-763F701B2EB7}"/>
    <cellStyle name="Comma 7 2 4 5 3" xfId="25179" xr:uid="{C340E554-0294-4994-BF5D-DD1F65863028}"/>
    <cellStyle name="Comma 7 2 4 6" xfId="10090" xr:uid="{CC2980F2-8AFF-469E-ACA0-94775DCEBDF6}"/>
    <cellStyle name="Comma 7 2 4 6 2" xfId="28200" xr:uid="{BB67F546-5624-44EE-9AB7-4CEC076EF7D4}"/>
    <cellStyle name="Comma 7 2 4 7" xfId="19147" xr:uid="{FB38BDC4-B516-498F-8421-62F175D2789F}"/>
    <cellStyle name="Comma 7 2 5" xfId="1333" xr:uid="{1812A12E-D513-4FD7-9163-FD9D6B02DC00}"/>
    <cellStyle name="Comma 7 2 5 2" xfId="4412" xr:uid="{94325CE1-432B-4257-933C-7113B9B3BECB}"/>
    <cellStyle name="Comma 7 2 5 2 2" xfId="13465" xr:uid="{8D8A0B2C-E810-444C-B9F2-A1E5EE4323C6}"/>
    <cellStyle name="Comma 7 2 5 2 2 2" xfId="31575" xr:uid="{AEE19D49-BE21-40FF-9F5D-5F4150F8EF2A}"/>
    <cellStyle name="Comma 7 2 5 2 3" xfId="22522" xr:uid="{6F29F3CC-A9E8-4E82-91D6-B690DA7F0445}"/>
    <cellStyle name="Comma 7 2 5 3" xfId="7426" xr:uid="{5F690C73-504C-49D9-A641-0F228961AF47}"/>
    <cellStyle name="Comma 7 2 5 3 2" xfId="16479" xr:uid="{D06C9D1D-7FA7-429A-A95F-9CCD756D8E69}"/>
    <cellStyle name="Comma 7 2 5 3 2 2" xfId="34589" xr:uid="{E38D478D-12BA-4D0B-AD31-D4BAF0F86526}"/>
    <cellStyle name="Comma 7 2 5 3 3" xfId="25536" xr:uid="{94628877-FA14-4D55-8C1A-75469246A398}"/>
    <cellStyle name="Comma 7 2 5 4" xfId="10447" xr:uid="{6588642A-8A9E-4210-A1F6-045256B196A6}"/>
    <cellStyle name="Comma 7 2 5 4 2" xfId="28557" xr:uid="{AF74ACD8-A6D7-40E6-AC4A-B58CD436F483}"/>
    <cellStyle name="Comma 7 2 5 5" xfId="19504" xr:uid="{75D45278-1EEB-490F-B6CB-8DBAC5740AD0}"/>
    <cellStyle name="Comma 7 2 6" xfId="2337" xr:uid="{F451FB3F-CB5D-4E86-AE78-E1A49F65C814}"/>
    <cellStyle name="Comma 7 2 6 2" xfId="5416" xr:uid="{D04F2C41-93B1-460A-9028-AA37E8B5F4AF}"/>
    <cellStyle name="Comma 7 2 6 2 2" xfId="14469" xr:uid="{9FD26FD4-2879-4C0A-9394-E63C32BBA300}"/>
    <cellStyle name="Comma 7 2 6 2 2 2" xfId="32579" xr:uid="{ACA14E79-AFFB-423C-83DD-ADFDD4BEC621}"/>
    <cellStyle name="Comma 7 2 6 2 3" xfId="23526" xr:uid="{B352DF24-5976-45A4-91D4-A77EFE741624}"/>
    <cellStyle name="Comma 7 2 6 3" xfId="8430" xr:uid="{7FDCAE3F-EF4C-4233-BC8E-0E657A0B39D5}"/>
    <cellStyle name="Comma 7 2 6 3 2" xfId="17483" xr:uid="{899B91A3-3AC9-4C95-9E14-AE2003488B12}"/>
    <cellStyle name="Comma 7 2 6 3 2 2" xfId="35593" xr:uid="{58B4BEE9-538A-4151-B04C-CC34DF7EFAF0}"/>
    <cellStyle name="Comma 7 2 6 3 3" xfId="26540" xr:uid="{112BBA9D-626E-4CBB-9C02-9E9DC221D8B2}"/>
    <cellStyle name="Comma 7 2 6 4" xfId="11451" xr:uid="{7EEA792B-FD9C-47FE-85FF-4268F8B79E8C}"/>
    <cellStyle name="Comma 7 2 6 4 2" xfId="29561" xr:uid="{0470E10C-65E5-4B68-B662-0CDF26E27C10}"/>
    <cellStyle name="Comma 7 2 6 5" xfId="20508" xr:uid="{FE10B791-A5EC-4B03-BB4C-659B0C0C408C}"/>
    <cellStyle name="Comma 7 2 7" xfId="3406" xr:uid="{08973443-9171-4BAA-87D4-913519E2DE14}"/>
    <cellStyle name="Comma 7 2 7 2" xfId="12459" xr:uid="{B6AF8959-D41E-4FC0-8EC5-3CA9130A0A7A}"/>
    <cellStyle name="Comma 7 2 7 2 2" xfId="30569" xr:uid="{83330206-0F66-44CD-BA1C-418E1A29B3AF}"/>
    <cellStyle name="Comma 7 2 7 3" xfId="21516" xr:uid="{A1A9B74C-62F5-4EA4-BEB5-16A8EC91BB2D}"/>
    <cellStyle name="Comma 7 2 8" xfId="6420" xr:uid="{7D8ABA81-2B31-47BA-BEB8-9EB3E461163A}"/>
    <cellStyle name="Comma 7 2 8 2" xfId="15473" xr:uid="{113E958C-117E-40E7-A4B1-785ADEBFAAFD}"/>
    <cellStyle name="Comma 7 2 8 2 2" xfId="33583" xr:uid="{980E2B30-5210-4248-9BBC-8F1A07DBF017}"/>
    <cellStyle name="Comma 7 2 8 3" xfId="24530" xr:uid="{8A6FA97E-3DAA-4FCE-8DEF-3A97C9B2F894}"/>
    <cellStyle name="Comma 7 2 9" xfId="9440" xr:uid="{DA93214D-A12E-4801-A7E9-A311A50400BC}"/>
    <cellStyle name="Comma 7 2 9 2" xfId="27550" xr:uid="{CE35B93B-DB50-4C42-845E-86EA0ABF666F}"/>
    <cellStyle name="Comma 7 3" xfId="338" xr:uid="{5B1A0D8D-5F5D-422E-BE16-3F39D57F10D1}"/>
    <cellStyle name="Comma 7 3 10" xfId="18536" xr:uid="{A5A98938-C833-40FB-A157-9A89CE0E3E86}"/>
    <cellStyle name="Comma 7 3 2" xfId="536" xr:uid="{F0AC3FFC-CD91-499A-89F1-6E7D4E4176B8}"/>
    <cellStyle name="Comma 7 3 2 2" xfId="977" xr:uid="{3E14875D-35CF-4256-9A39-F93FD8371915}"/>
    <cellStyle name="Comma 7 3 2 2 2" xfId="1981" xr:uid="{0567678F-78E6-45D0-8196-84B3FE6D4EA2}"/>
    <cellStyle name="Comma 7 3 2 2 2 2" xfId="5060" xr:uid="{24091C81-AFC2-4977-8EE9-843536B9131D}"/>
    <cellStyle name="Comma 7 3 2 2 2 2 2" xfId="14113" xr:uid="{E790874D-0DA7-4367-8DE8-D93FB935F197}"/>
    <cellStyle name="Comma 7 3 2 2 2 2 2 2" xfId="32223" xr:uid="{03E7AB35-1510-4BD7-9EFE-8BD8EC77DA83}"/>
    <cellStyle name="Comma 7 3 2 2 2 2 3" xfId="23170" xr:uid="{D862E3AB-2673-4580-AA41-466387F60248}"/>
    <cellStyle name="Comma 7 3 2 2 2 3" xfId="8074" xr:uid="{7EC9BD92-F1BF-4731-88D8-4CC0C28FEA4B}"/>
    <cellStyle name="Comma 7 3 2 2 2 3 2" xfId="17127" xr:uid="{8B8862AE-A91B-4A3D-9D08-1EC1D6CC2B0F}"/>
    <cellStyle name="Comma 7 3 2 2 2 3 2 2" xfId="35237" xr:uid="{3AFB05CE-7DF0-45BC-8E85-72932D2439B9}"/>
    <cellStyle name="Comma 7 3 2 2 2 3 3" xfId="26184" xr:uid="{9F3E82C1-B5D8-416A-AA28-3401C238CE5F}"/>
    <cellStyle name="Comma 7 3 2 2 2 4" xfId="11095" xr:uid="{B9FFF609-A4F6-4E5D-B7EC-60FC9D58921E}"/>
    <cellStyle name="Comma 7 3 2 2 2 4 2" xfId="29205" xr:uid="{E72E879C-622F-452B-BCF2-963AF3B8450C}"/>
    <cellStyle name="Comma 7 3 2 2 2 5" xfId="20152" xr:uid="{12AFBADB-C589-4A15-8F0D-CC7C2325EA8C}"/>
    <cellStyle name="Comma 7 3 2 2 3" xfId="2985" xr:uid="{768FD219-64A3-4DC1-8601-CA268B12268F}"/>
    <cellStyle name="Comma 7 3 2 2 3 2" xfId="6064" xr:uid="{6F448223-3458-44A4-801B-B662F733CA66}"/>
    <cellStyle name="Comma 7 3 2 2 3 2 2" xfId="15117" xr:uid="{7037D2BE-0E4B-4684-8785-29C9C370A1AB}"/>
    <cellStyle name="Comma 7 3 2 2 3 2 2 2" xfId="33227" xr:uid="{45AA6721-AD9D-4ADD-A8FD-6D2663B55536}"/>
    <cellStyle name="Comma 7 3 2 2 3 2 3" xfId="24174" xr:uid="{1F838CBA-6758-4539-93E8-499C4A693D26}"/>
    <cellStyle name="Comma 7 3 2 2 3 3" xfId="9078" xr:uid="{A4E4F77E-71A2-4CF2-857B-38C27CFD389F}"/>
    <cellStyle name="Comma 7 3 2 2 3 3 2" xfId="18131" xr:uid="{D50FEFE6-D215-4375-9A4A-88B9C5A5A4AC}"/>
    <cellStyle name="Comma 7 3 2 2 3 3 2 2" xfId="36241" xr:uid="{370B9F20-6156-43F8-AD94-8F32D1AE09B5}"/>
    <cellStyle name="Comma 7 3 2 2 3 3 3" xfId="27188" xr:uid="{28A1F1B0-9A87-446D-AF05-6223D1043E8B}"/>
    <cellStyle name="Comma 7 3 2 2 3 4" xfId="12099" xr:uid="{AA7C3BE5-B4FC-4A8D-A227-55182BA65D2E}"/>
    <cellStyle name="Comma 7 3 2 2 3 4 2" xfId="30209" xr:uid="{6E4DB617-CA66-4A3C-A30F-FC8942F2D8A2}"/>
    <cellStyle name="Comma 7 3 2 2 3 5" xfId="21156" xr:uid="{5FA282C7-998C-42C5-A717-AA8D3A1F1FDB}"/>
    <cellStyle name="Comma 7 3 2 2 4" xfId="4056" xr:uid="{50B788B5-D0EC-4DCC-A042-6261CB7E66E1}"/>
    <cellStyle name="Comma 7 3 2 2 4 2" xfId="13109" xr:uid="{561093BC-851F-488D-BF3D-4DF1F0978933}"/>
    <cellStyle name="Comma 7 3 2 2 4 2 2" xfId="31219" xr:uid="{929BE4A3-0856-4304-B550-F686F6D498F3}"/>
    <cellStyle name="Comma 7 3 2 2 4 3" xfId="22166" xr:uid="{85C388CB-48F3-4C10-8D9B-313B060DD230}"/>
    <cellStyle name="Comma 7 3 2 2 5" xfId="7070" xr:uid="{5F8EC6EF-1CF0-4481-BE4B-90D9C96D71DE}"/>
    <cellStyle name="Comma 7 3 2 2 5 2" xfId="16123" xr:uid="{828D43D7-3893-4AB5-B3AA-47238D84777D}"/>
    <cellStyle name="Comma 7 3 2 2 5 2 2" xfId="34233" xr:uid="{D94D129E-A604-400B-B19A-981BC249DE09}"/>
    <cellStyle name="Comma 7 3 2 2 5 3" xfId="25180" xr:uid="{8A47EEA6-6BA0-4E81-99B9-80D06425247F}"/>
    <cellStyle name="Comma 7 3 2 2 6" xfId="10091" xr:uid="{66D1D0B9-1B83-4DB0-8580-BFA09A3A42EA}"/>
    <cellStyle name="Comma 7 3 2 2 6 2" xfId="28201" xr:uid="{49F43D01-3CB8-475F-8F0B-03E1FDF626E0}"/>
    <cellStyle name="Comma 7 3 2 2 7" xfId="19148" xr:uid="{C18571E7-ABB7-4C62-9413-27EE4925AD3B}"/>
    <cellStyle name="Comma 7 3 2 3" xfId="978" xr:uid="{EB472AAD-8404-41A3-BD07-88B09E35BDA5}"/>
    <cellStyle name="Comma 7 3 2 3 2" xfId="1982" xr:uid="{8FE0A6B1-434F-444A-ABB2-20F2C5975FF0}"/>
    <cellStyle name="Comma 7 3 2 3 2 2" xfId="5061" xr:uid="{93928EE9-FE75-4126-AD6A-2C0F4098C64B}"/>
    <cellStyle name="Comma 7 3 2 3 2 2 2" xfId="14114" xr:uid="{ED0F8C82-D64F-44A9-AAE2-78ECC5E0E90B}"/>
    <cellStyle name="Comma 7 3 2 3 2 2 2 2" xfId="32224" xr:uid="{50BDCA3D-B41E-4839-B7B3-9AE2A7380C52}"/>
    <cellStyle name="Comma 7 3 2 3 2 2 3" xfId="23171" xr:uid="{9C5F36B4-D011-446A-811B-8852E7295145}"/>
    <cellStyle name="Comma 7 3 2 3 2 3" xfId="8075" xr:uid="{182A81B2-954A-4C06-A707-C38D9A542B68}"/>
    <cellStyle name="Comma 7 3 2 3 2 3 2" xfId="17128" xr:uid="{F0FEA3A3-51F2-4187-BF99-A24B1E532084}"/>
    <cellStyle name="Comma 7 3 2 3 2 3 2 2" xfId="35238" xr:uid="{CC9DD1D4-DBB5-4BB8-8EC7-D155FCD31D86}"/>
    <cellStyle name="Comma 7 3 2 3 2 3 3" xfId="26185" xr:uid="{82B040BC-F523-493F-8CE9-10449DAEDFF9}"/>
    <cellStyle name="Comma 7 3 2 3 2 4" xfId="11096" xr:uid="{0E214594-8A34-4888-9AD9-A8872D23EB58}"/>
    <cellStyle name="Comma 7 3 2 3 2 4 2" xfId="29206" xr:uid="{06443B2B-6579-4520-AF4D-B55BB6595763}"/>
    <cellStyle name="Comma 7 3 2 3 2 5" xfId="20153" xr:uid="{AA8ECEEA-5720-4364-8197-6FF2643AA151}"/>
    <cellStyle name="Comma 7 3 2 3 3" xfId="2986" xr:uid="{7120980A-FD30-4B5A-994A-D69724F967D1}"/>
    <cellStyle name="Comma 7 3 2 3 3 2" xfId="6065" xr:uid="{AD1E7CAF-847C-49EC-85A1-6F462F70AA50}"/>
    <cellStyle name="Comma 7 3 2 3 3 2 2" xfId="15118" xr:uid="{ABD96B83-044B-4891-947B-976CC40AE4DE}"/>
    <cellStyle name="Comma 7 3 2 3 3 2 2 2" xfId="33228" xr:uid="{CA03DF7F-2F0C-410C-8B50-5CD871DFB3EE}"/>
    <cellStyle name="Comma 7 3 2 3 3 2 3" xfId="24175" xr:uid="{65022D41-BB4E-4B28-AC69-4770FCC15592}"/>
    <cellStyle name="Comma 7 3 2 3 3 3" xfId="9079" xr:uid="{432D223B-09F9-4A31-829E-D96E190F1C7E}"/>
    <cellStyle name="Comma 7 3 2 3 3 3 2" xfId="18132" xr:uid="{AC3CEFE6-D69E-4E06-BE5D-D32495B58090}"/>
    <cellStyle name="Comma 7 3 2 3 3 3 2 2" xfId="36242" xr:uid="{2CE399C7-F060-403B-BE4A-693A33AB9EC0}"/>
    <cellStyle name="Comma 7 3 2 3 3 3 3" xfId="27189" xr:uid="{604278F7-2149-43F8-92EB-26B9229E668F}"/>
    <cellStyle name="Comma 7 3 2 3 3 4" xfId="12100" xr:uid="{55423F9C-7BD9-4AFE-8C20-201A7842D4BD}"/>
    <cellStyle name="Comma 7 3 2 3 3 4 2" xfId="30210" xr:uid="{2123D715-4B57-4AF8-AB93-39E9079D0257}"/>
    <cellStyle name="Comma 7 3 2 3 3 5" xfId="21157" xr:uid="{31056FA0-2D30-4186-AA20-1D5D97D216C9}"/>
    <cellStyle name="Comma 7 3 2 3 4" xfId="4057" xr:uid="{2BC0781F-34AA-4C38-8492-D1FE8A97F2C8}"/>
    <cellStyle name="Comma 7 3 2 3 4 2" xfId="13110" xr:uid="{E4C5A5DD-8617-4FD5-BF3B-34F586A325B4}"/>
    <cellStyle name="Comma 7 3 2 3 4 2 2" xfId="31220" xr:uid="{3B169C17-9692-4037-817C-232DDD956DB9}"/>
    <cellStyle name="Comma 7 3 2 3 4 3" xfId="22167" xr:uid="{707D8F81-1B54-4CB0-A838-229CECD5BEEE}"/>
    <cellStyle name="Comma 7 3 2 3 5" xfId="7071" xr:uid="{2A94E6F1-58F2-4B28-8FCB-D4C3BA347D46}"/>
    <cellStyle name="Comma 7 3 2 3 5 2" xfId="16124" xr:uid="{FD1B1663-FBEF-4EB9-AAB3-FA46FAFB61F7}"/>
    <cellStyle name="Comma 7 3 2 3 5 2 2" xfId="34234" xr:uid="{7DB96621-F0FC-4CED-A44E-66F934A44417}"/>
    <cellStyle name="Comma 7 3 2 3 5 3" xfId="25181" xr:uid="{0C163FA5-51BF-4804-B39D-3C85AF46D7F2}"/>
    <cellStyle name="Comma 7 3 2 3 6" xfId="10092" xr:uid="{20D4FF27-7983-4FE2-B647-2D50B29E877A}"/>
    <cellStyle name="Comma 7 3 2 3 6 2" xfId="28202" xr:uid="{CBEDC2F8-F2B5-4AF7-B4A1-6D6FE0B97E1E}"/>
    <cellStyle name="Comma 7 3 2 3 7" xfId="19149" xr:uid="{821BAA4A-69FF-426D-A198-655311D9A247}"/>
    <cellStyle name="Comma 7 3 2 4" xfId="1543" xr:uid="{BF2F03DE-A9FF-4E8D-80E0-EBABC13EB043}"/>
    <cellStyle name="Comma 7 3 2 4 2" xfId="4622" xr:uid="{97D8A395-1F71-444C-87C9-0CD50A6FCC26}"/>
    <cellStyle name="Comma 7 3 2 4 2 2" xfId="13675" xr:uid="{CF780C2B-D948-423C-BA43-F833826BB1BE}"/>
    <cellStyle name="Comma 7 3 2 4 2 2 2" xfId="31785" xr:uid="{9BF69656-83E6-40DC-950C-2F36F00BA9B1}"/>
    <cellStyle name="Comma 7 3 2 4 2 3" xfId="22732" xr:uid="{E9DA1663-A24E-4562-A9E6-C94196926896}"/>
    <cellStyle name="Comma 7 3 2 4 3" xfId="7636" xr:uid="{C0234F93-5BC3-40D7-8E02-83F5EEEE9909}"/>
    <cellStyle name="Comma 7 3 2 4 3 2" xfId="16689" xr:uid="{5A94D6F6-61A2-4F62-8090-D74F784FE656}"/>
    <cellStyle name="Comma 7 3 2 4 3 2 2" xfId="34799" xr:uid="{58B909FC-286D-4C4E-BE24-B83BE57BF8B9}"/>
    <cellStyle name="Comma 7 3 2 4 3 3" xfId="25746" xr:uid="{BDC1E41B-B00F-4935-BED5-FE3B790A9AFC}"/>
    <cellStyle name="Comma 7 3 2 4 4" xfId="10657" xr:uid="{D96B9AA9-1AB8-455C-9471-279C2204BF45}"/>
    <cellStyle name="Comma 7 3 2 4 4 2" xfId="28767" xr:uid="{7BF8D767-A8CE-4363-9FE2-612C119243E4}"/>
    <cellStyle name="Comma 7 3 2 4 5" xfId="19714" xr:uid="{9681E65C-3DFC-4042-9B5A-0C8E906EC144}"/>
    <cellStyle name="Comma 7 3 2 5" xfId="2547" xr:uid="{6B8BD318-4253-41E5-AADB-805A2E9B6CC4}"/>
    <cellStyle name="Comma 7 3 2 5 2" xfId="5626" xr:uid="{322A3CBD-78A7-4368-9930-CFD4B594A11D}"/>
    <cellStyle name="Comma 7 3 2 5 2 2" xfId="14679" xr:uid="{EED2C4F1-14B8-40CA-A356-B3C9628EC8BC}"/>
    <cellStyle name="Comma 7 3 2 5 2 2 2" xfId="32789" xr:uid="{2E9620E6-FE0C-46D4-8848-1C57550519AA}"/>
    <cellStyle name="Comma 7 3 2 5 2 3" xfId="23736" xr:uid="{5DBB8248-8F53-480A-AD55-818548B33420}"/>
    <cellStyle name="Comma 7 3 2 5 3" xfId="8640" xr:uid="{8F8C7485-FB69-4314-8486-07F6BD47C7FD}"/>
    <cellStyle name="Comma 7 3 2 5 3 2" xfId="17693" xr:uid="{8B51D46F-697A-4B38-BC2A-15D50625880E}"/>
    <cellStyle name="Comma 7 3 2 5 3 2 2" xfId="35803" xr:uid="{67E61E2E-E7DA-4F31-B0C0-B0FCCCAA58F5}"/>
    <cellStyle name="Comma 7 3 2 5 3 3" xfId="26750" xr:uid="{590B851A-FEF7-46D2-A881-DD1455ED3195}"/>
    <cellStyle name="Comma 7 3 2 5 4" xfId="11661" xr:uid="{7DC8E509-DD36-4E45-9606-5A2BEDC33DDF}"/>
    <cellStyle name="Comma 7 3 2 5 4 2" xfId="29771" xr:uid="{DEDD6BDE-D936-4E70-8BA2-65B1953BAE95}"/>
    <cellStyle name="Comma 7 3 2 5 5" xfId="20718" xr:uid="{D1BF2EF3-1837-4977-AD39-B6D43957A659}"/>
    <cellStyle name="Comma 7 3 2 6" xfId="3617" xr:uid="{2AEDA618-0868-4294-BF34-599E59ED6735}"/>
    <cellStyle name="Comma 7 3 2 6 2" xfId="12670" xr:uid="{37826077-55CD-4509-9389-B1AD0AA60DAD}"/>
    <cellStyle name="Comma 7 3 2 6 2 2" xfId="30780" xr:uid="{F905C3D3-8C11-4B04-BB9F-709C9CA5BB77}"/>
    <cellStyle name="Comma 7 3 2 6 3" xfId="21727" xr:uid="{109148E7-49B9-4C70-A3F9-33310EB83A18}"/>
    <cellStyle name="Comma 7 3 2 7" xfId="6631" xr:uid="{69654855-815D-491F-8FCC-A01E61C0AA9B}"/>
    <cellStyle name="Comma 7 3 2 7 2" xfId="15684" xr:uid="{E6CB9F62-E5DD-4063-92A6-0F8A4053663F}"/>
    <cellStyle name="Comma 7 3 2 7 2 2" xfId="33794" xr:uid="{E07A3D4B-7ECC-4EB6-9799-72DC439C1049}"/>
    <cellStyle name="Comma 7 3 2 7 3" xfId="24741" xr:uid="{5DE10572-1E13-4411-8628-E618B8D88461}"/>
    <cellStyle name="Comma 7 3 2 8" xfId="9651" xr:uid="{12330173-9FF6-489A-B6CE-9841A6DDF24E}"/>
    <cellStyle name="Comma 7 3 2 8 2" xfId="27761" xr:uid="{E822B86E-7564-4376-8B83-661F16781B5A}"/>
    <cellStyle name="Comma 7 3 2 9" xfId="18708" xr:uid="{8FE16932-2B9F-4349-82A8-B3C04A70A603}"/>
    <cellStyle name="Comma 7 3 3" xfId="979" xr:uid="{9C53A218-C01E-42B2-8581-9F5B01ECD39F}"/>
    <cellStyle name="Comma 7 3 3 2" xfId="1983" xr:uid="{BFE5C62A-9BED-4672-9101-6152683B66B5}"/>
    <cellStyle name="Comma 7 3 3 2 2" xfId="5062" xr:uid="{95480833-D502-4B18-A74F-0CE0AA1B3C7D}"/>
    <cellStyle name="Comma 7 3 3 2 2 2" xfId="14115" xr:uid="{889A77E0-B277-4904-AA08-7A701F5A9081}"/>
    <cellStyle name="Comma 7 3 3 2 2 2 2" xfId="32225" xr:uid="{E720C862-1561-42E6-9143-972D1E09E904}"/>
    <cellStyle name="Comma 7 3 3 2 2 3" xfId="23172" xr:uid="{6F2E998F-C00E-403C-9A7D-B011C23BB1DC}"/>
    <cellStyle name="Comma 7 3 3 2 3" xfId="8076" xr:uid="{398002CC-7202-451C-B48A-BD9E22B19C0E}"/>
    <cellStyle name="Comma 7 3 3 2 3 2" xfId="17129" xr:uid="{54EEF618-EE8E-474D-9148-B073F19A235C}"/>
    <cellStyle name="Comma 7 3 3 2 3 2 2" xfId="35239" xr:uid="{465DED7F-6B8E-453D-BCD9-DADAAF1DC423}"/>
    <cellStyle name="Comma 7 3 3 2 3 3" xfId="26186" xr:uid="{F9015567-0D2F-4BB9-9C61-821C5DD448F0}"/>
    <cellStyle name="Comma 7 3 3 2 4" xfId="11097" xr:uid="{37CEF272-A9CC-4BC9-8725-2FC8E7ABD3AD}"/>
    <cellStyle name="Comma 7 3 3 2 4 2" xfId="29207" xr:uid="{0FD69DBF-975B-4B0C-98DA-E968BCCFBF25}"/>
    <cellStyle name="Comma 7 3 3 2 5" xfId="20154" xr:uid="{6D729EE2-BF72-4CFB-84AB-9E315D9E0B58}"/>
    <cellStyle name="Comma 7 3 3 3" xfId="2987" xr:uid="{1B625A1E-96E3-403D-92C7-5558E14BC6CD}"/>
    <cellStyle name="Comma 7 3 3 3 2" xfId="6066" xr:uid="{273CE794-EB53-41C7-9CCA-F00E54FD6F20}"/>
    <cellStyle name="Comma 7 3 3 3 2 2" xfId="15119" xr:uid="{A17A478E-4A19-446E-9316-587C2D8AC9A9}"/>
    <cellStyle name="Comma 7 3 3 3 2 2 2" xfId="33229" xr:uid="{5031A472-DCD1-4D2F-A22F-2B8024715AF8}"/>
    <cellStyle name="Comma 7 3 3 3 2 3" xfId="24176" xr:uid="{D2739D84-AFBB-486C-AE69-CB519418D4E2}"/>
    <cellStyle name="Comma 7 3 3 3 3" xfId="9080" xr:uid="{EBB63B56-E357-4779-A15B-B41FDA7CF483}"/>
    <cellStyle name="Comma 7 3 3 3 3 2" xfId="18133" xr:uid="{42C1639D-6174-4D5F-A7D5-F7DB6456DC71}"/>
    <cellStyle name="Comma 7 3 3 3 3 2 2" xfId="36243" xr:uid="{318F20AC-2053-409C-BF8F-4049C51585FE}"/>
    <cellStyle name="Comma 7 3 3 3 3 3" xfId="27190" xr:uid="{826B6908-F06A-4038-AF5B-05218EEDDEC2}"/>
    <cellStyle name="Comma 7 3 3 3 4" xfId="12101" xr:uid="{37B8849C-1A73-4199-971E-9DCD45CAFA89}"/>
    <cellStyle name="Comma 7 3 3 3 4 2" xfId="30211" xr:uid="{8A386646-1027-4FE3-888A-7EE0A83DA494}"/>
    <cellStyle name="Comma 7 3 3 3 5" xfId="21158" xr:uid="{40F05BE6-030F-46B1-8A46-CB1A23243A1B}"/>
    <cellStyle name="Comma 7 3 3 4" xfId="4058" xr:uid="{744FEA44-83BE-4B20-9A71-CF01E1EE474F}"/>
    <cellStyle name="Comma 7 3 3 4 2" xfId="13111" xr:uid="{19337939-545B-48EC-A632-86AA22948ADF}"/>
    <cellStyle name="Comma 7 3 3 4 2 2" xfId="31221" xr:uid="{E37CE575-BDE9-465A-8FB1-C910C3CF05FB}"/>
    <cellStyle name="Comma 7 3 3 4 3" xfId="22168" xr:uid="{DA4E0581-8549-409A-9778-B9586CE8A5F1}"/>
    <cellStyle name="Comma 7 3 3 5" xfId="7072" xr:uid="{0DE423C9-1B14-49A7-8062-669263C623AE}"/>
    <cellStyle name="Comma 7 3 3 5 2" xfId="16125" xr:uid="{C68A98F8-92BA-488D-BD4C-E28DC3100C38}"/>
    <cellStyle name="Comma 7 3 3 5 2 2" xfId="34235" xr:uid="{BDCC4494-2AF3-41A6-A08C-3FA5C91B2C88}"/>
    <cellStyle name="Comma 7 3 3 5 3" xfId="25182" xr:uid="{9912E55F-1F54-40D1-97DF-30190E79EBFA}"/>
    <cellStyle name="Comma 7 3 3 6" xfId="10093" xr:uid="{E3C7879D-2F20-427B-82BD-C3ABB6BE46CB}"/>
    <cellStyle name="Comma 7 3 3 6 2" xfId="28203" xr:uid="{0415949A-D32F-424F-940C-17CB58B68BB6}"/>
    <cellStyle name="Comma 7 3 3 7" xfId="19150" xr:uid="{B122FA00-BB82-40ED-8E7D-E83A0FA0454E}"/>
    <cellStyle name="Comma 7 3 4" xfId="980" xr:uid="{A7233045-98A3-460E-B40A-6794B86AB780}"/>
    <cellStyle name="Comma 7 3 4 2" xfId="1984" xr:uid="{BA0D0A3A-B944-41A1-892B-E52D568C6565}"/>
    <cellStyle name="Comma 7 3 4 2 2" xfId="5063" xr:uid="{AD3BE5FA-21FC-4E70-915C-B1D8ECEB1C52}"/>
    <cellStyle name="Comma 7 3 4 2 2 2" xfId="14116" xr:uid="{8E119EB5-C9CC-4065-A99C-1408C80211EE}"/>
    <cellStyle name="Comma 7 3 4 2 2 2 2" xfId="32226" xr:uid="{D352CF64-79A8-454D-ACA6-9D7527CF0ABE}"/>
    <cellStyle name="Comma 7 3 4 2 2 3" xfId="23173" xr:uid="{E5744DAD-81B7-4A5A-B8B1-23EB32AEE104}"/>
    <cellStyle name="Comma 7 3 4 2 3" xfId="8077" xr:uid="{B3A0365A-D34C-4F48-B668-12AEA8C636CD}"/>
    <cellStyle name="Comma 7 3 4 2 3 2" xfId="17130" xr:uid="{FB712930-BF8E-461C-96AC-5A0081B89062}"/>
    <cellStyle name="Comma 7 3 4 2 3 2 2" xfId="35240" xr:uid="{A0A411EF-D02C-4C3A-BDED-7E7A2375466A}"/>
    <cellStyle name="Comma 7 3 4 2 3 3" xfId="26187" xr:uid="{CC6E7AFB-228B-4C85-A38B-3205F99AB777}"/>
    <cellStyle name="Comma 7 3 4 2 4" xfId="11098" xr:uid="{506AB124-8617-4FFE-91EB-5934E2EB5ED4}"/>
    <cellStyle name="Comma 7 3 4 2 4 2" xfId="29208" xr:uid="{9F85ED13-EA51-4743-960F-50CAA8FAE6B1}"/>
    <cellStyle name="Comma 7 3 4 2 5" xfId="20155" xr:uid="{50E6A591-27BF-4153-820C-61C8B522F840}"/>
    <cellStyle name="Comma 7 3 4 3" xfId="2988" xr:uid="{D760AD90-963D-4650-829D-D8A24D6AE16A}"/>
    <cellStyle name="Comma 7 3 4 3 2" xfId="6067" xr:uid="{BF4502B7-C1AB-4F89-ACE1-ACCC03228CC2}"/>
    <cellStyle name="Comma 7 3 4 3 2 2" xfId="15120" xr:uid="{97845087-E22F-4BD2-8B68-8B6538526451}"/>
    <cellStyle name="Comma 7 3 4 3 2 2 2" xfId="33230" xr:uid="{0EE04EE2-1C8C-498C-B258-17A9C364471F}"/>
    <cellStyle name="Comma 7 3 4 3 2 3" xfId="24177" xr:uid="{BAF013FA-32DC-45FE-A132-A4069018BF48}"/>
    <cellStyle name="Comma 7 3 4 3 3" xfId="9081" xr:uid="{0C38B85D-D811-4469-AB12-10F4A604E031}"/>
    <cellStyle name="Comma 7 3 4 3 3 2" xfId="18134" xr:uid="{FB929411-7323-4CF7-B738-5F34AB040196}"/>
    <cellStyle name="Comma 7 3 4 3 3 2 2" xfId="36244" xr:uid="{7E3314FD-E412-4B39-A299-F134C87BEC73}"/>
    <cellStyle name="Comma 7 3 4 3 3 3" xfId="27191" xr:uid="{6A515BC7-5714-4D14-8069-773D2775CA20}"/>
    <cellStyle name="Comma 7 3 4 3 4" xfId="12102" xr:uid="{A4F1F258-BF6F-4169-906F-510A9D95C912}"/>
    <cellStyle name="Comma 7 3 4 3 4 2" xfId="30212" xr:uid="{32C6EB1D-FF8C-433D-9BAE-8281F9F3CD7F}"/>
    <cellStyle name="Comma 7 3 4 3 5" xfId="21159" xr:uid="{D3F7DA51-0CB4-4E89-9DD6-E6004F5B1BE0}"/>
    <cellStyle name="Comma 7 3 4 4" xfId="4059" xr:uid="{EF4F3C8F-E788-43C0-941B-D1938CAE1A28}"/>
    <cellStyle name="Comma 7 3 4 4 2" xfId="13112" xr:uid="{3AFE4E01-3784-49AD-9693-333301FC34E3}"/>
    <cellStyle name="Comma 7 3 4 4 2 2" xfId="31222" xr:uid="{B675BF9F-512A-4128-AD05-EE5B90BFDFEB}"/>
    <cellStyle name="Comma 7 3 4 4 3" xfId="22169" xr:uid="{D0B46F6B-E010-4EDC-8782-4D71CBCC49EE}"/>
    <cellStyle name="Comma 7 3 4 5" xfId="7073" xr:uid="{921174A8-1239-4ADD-94B1-CB7E0484E93C}"/>
    <cellStyle name="Comma 7 3 4 5 2" xfId="16126" xr:uid="{A445123A-C635-45DA-BFD9-CF2512B8DCC6}"/>
    <cellStyle name="Comma 7 3 4 5 2 2" xfId="34236" xr:uid="{3D224168-4144-4B1F-9A7C-108A99E4E587}"/>
    <cellStyle name="Comma 7 3 4 5 3" xfId="25183" xr:uid="{4765CAC5-5C03-4842-9A6A-B607193132A6}"/>
    <cellStyle name="Comma 7 3 4 6" xfId="10094" xr:uid="{2AB26A02-FB90-4AF4-9E55-DAD874F58DAA}"/>
    <cellStyle name="Comma 7 3 4 6 2" xfId="28204" xr:uid="{A7232E4B-1865-4E30-B961-457975282D73}"/>
    <cellStyle name="Comma 7 3 4 7" xfId="19151" xr:uid="{7818867B-FD30-465E-B832-601DFD9DABB6}"/>
    <cellStyle name="Comma 7 3 5" xfId="1372" xr:uid="{CA6BA1FF-7D65-4868-9BF5-85CE1F598C31}"/>
    <cellStyle name="Comma 7 3 5 2" xfId="4451" xr:uid="{75814A0D-AF92-4B87-A811-7F7AFB34452A}"/>
    <cellStyle name="Comma 7 3 5 2 2" xfId="13504" xr:uid="{65D42F01-92F6-4334-8A0F-E3E7557DA209}"/>
    <cellStyle name="Comma 7 3 5 2 2 2" xfId="31614" xr:uid="{03CF57D5-2529-47BE-B5E6-41C7D3F28DC2}"/>
    <cellStyle name="Comma 7 3 5 2 3" xfId="22561" xr:uid="{84723769-3090-4A0C-BE43-ED8A7936D3A7}"/>
    <cellStyle name="Comma 7 3 5 3" xfId="7465" xr:uid="{465BF9F8-0B03-4EC0-BC41-AD2FDF22E67A}"/>
    <cellStyle name="Comma 7 3 5 3 2" xfId="16518" xr:uid="{282D4967-87B1-4038-91C9-32C12CE91B38}"/>
    <cellStyle name="Comma 7 3 5 3 2 2" xfId="34628" xr:uid="{5EC4AC4D-36AB-495C-A5F4-F0BA3B0A9E49}"/>
    <cellStyle name="Comma 7 3 5 3 3" xfId="25575" xr:uid="{57BFE1DE-EFF3-49CB-9CE1-7E498D6BFBCF}"/>
    <cellStyle name="Comma 7 3 5 4" xfId="10486" xr:uid="{30773306-4FF1-4583-B0FE-F85EEDBF646E}"/>
    <cellStyle name="Comma 7 3 5 4 2" xfId="28596" xr:uid="{202A19C3-02B0-4F38-8240-65C2F63BA796}"/>
    <cellStyle name="Comma 7 3 5 5" xfId="19543" xr:uid="{A3E01237-7DE8-4526-B19C-C5821577FDAD}"/>
    <cellStyle name="Comma 7 3 6" xfId="2376" xr:uid="{018766BD-36A9-4AD6-9BDD-5CA226562F83}"/>
    <cellStyle name="Comma 7 3 6 2" xfId="5455" xr:uid="{943C82D1-8474-48E8-A361-8673DB5ACE00}"/>
    <cellStyle name="Comma 7 3 6 2 2" xfId="14508" xr:uid="{D40CC97E-6947-48BF-A795-9A1D4F922C96}"/>
    <cellStyle name="Comma 7 3 6 2 2 2" xfId="32618" xr:uid="{A64598B9-AFC0-4D18-BAE0-58A0688C78CD}"/>
    <cellStyle name="Comma 7 3 6 2 3" xfId="23565" xr:uid="{AC47282C-0415-4FA7-A752-4E424240E7A1}"/>
    <cellStyle name="Comma 7 3 6 3" xfId="8469" xr:uid="{F2692543-DD73-4FC5-8F7F-75D348A0564F}"/>
    <cellStyle name="Comma 7 3 6 3 2" xfId="17522" xr:uid="{4A26B588-53F7-468F-BFF3-567332966385}"/>
    <cellStyle name="Comma 7 3 6 3 2 2" xfId="35632" xr:uid="{D2CF349E-1F60-475D-95B0-ECC829D1E1ED}"/>
    <cellStyle name="Comma 7 3 6 3 3" xfId="26579" xr:uid="{51B59A28-991E-4982-82BD-D9DB4C5B0F10}"/>
    <cellStyle name="Comma 7 3 6 4" xfId="11490" xr:uid="{71579EE4-901B-4A22-8F7E-629A1B03C76A}"/>
    <cellStyle name="Comma 7 3 6 4 2" xfId="29600" xr:uid="{6DD9FF05-6231-48E1-860E-EAA3941810C9}"/>
    <cellStyle name="Comma 7 3 6 5" xfId="20547" xr:uid="{7C8CDA40-4601-45C3-AA9F-024F5A920498}"/>
    <cellStyle name="Comma 7 3 7" xfId="3445" xr:uid="{31C1DDF5-6234-4745-A1DA-6C4412DF0B16}"/>
    <cellStyle name="Comma 7 3 7 2" xfId="12498" xr:uid="{50FFDD79-AE96-4005-B519-C48E73CC92D1}"/>
    <cellStyle name="Comma 7 3 7 2 2" xfId="30608" xr:uid="{F292A1CD-CCB6-46DE-9747-961C0BDE9991}"/>
    <cellStyle name="Comma 7 3 7 3" xfId="21555" xr:uid="{8F006F30-6C40-44E7-BE37-FDDD2E31AB1A}"/>
    <cellStyle name="Comma 7 3 8" xfId="6459" xr:uid="{E3B85742-56FA-4CBF-89DF-4744ADB2E53E}"/>
    <cellStyle name="Comma 7 3 8 2" xfId="15512" xr:uid="{1B804AC1-6FA6-41FD-9273-B23AE48496F9}"/>
    <cellStyle name="Comma 7 3 8 2 2" xfId="33622" xr:uid="{8A3794BB-503B-41E4-A93A-B71C34F51C15}"/>
    <cellStyle name="Comma 7 3 8 3" xfId="24569" xr:uid="{4E9610A6-773B-48EF-B782-59EE0A7C8653}"/>
    <cellStyle name="Comma 7 3 9" xfId="9479" xr:uid="{FC775209-AF40-4FDF-A22C-1308AA5B9CB4}"/>
    <cellStyle name="Comma 7 3 9 2" xfId="27589" xr:uid="{3408D112-D3F8-4AEF-B2F8-EE6642E02B92}"/>
    <cellStyle name="Comma 8" xfId="223" xr:uid="{88E53FB7-7B90-4B05-90D6-8163F25ABB8E}"/>
    <cellStyle name="Comma 8 10" xfId="9441" xr:uid="{B2BE66BF-B143-451B-96E3-2A9BBBA3639B}"/>
    <cellStyle name="Comma 8 10 2" xfId="27551" xr:uid="{C2761548-F8CD-4D1B-A450-1DF0ECBB7F24}"/>
    <cellStyle name="Comma 8 11" xfId="18498" xr:uid="{3A3777D8-697A-401C-B959-CB2843B71CBD}"/>
    <cellStyle name="Comma 8 2" xfId="339" xr:uid="{9A682877-E58B-40CE-900C-523465743E6B}"/>
    <cellStyle name="Comma 8 2 10" xfId="18537" xr:uid="{7C9F9D2B-54D9-4D57-95DA-9978886D4945}"/>
    <cellStyle name="Comma 8 2 2" xfId="537" xr:uid="{BEED261A-1DF6-401C-BE18-F2D34AAEA1D8}"/>
    <cellStyle name="Comma 8 2 2 2" xfId="981" xr:uid="{CFC9BF35-A541-41A5-A814-E1B666D7DD48}"/>
    <cellStyle name="Comma 8 2 2 2 2" xfId="1985" xr:uid="{3B98ED74-1469-4064-A53A-181B8119AC23}"/>
    <cellStyle name="Comma 8 2 2 2 2 2" xfId="5064" xr:uid="{52179527-60F4-451F-A518-3A440780498D}"/>
    <cellStyle name="Comma 8 2 2 2 2 2 2" xfId="14117" xr:uid="{073D2277-4AFE-4444-B535-94B56D948B75}"/>
    <cellStyle name="Comma 8 2 2 2 2 2 2 2" xfId="32227" xr:uid="{70A64ABD-77AC-4ECE-8309-251F32DB37D5}"/>
    <cellStyle name="Comma 8 2 2 2 2 2 3" xfId="23174" xr:uid="{655DC273-0229-49BD-91D9-344B393227F8}"/>
    <cellStyle name="Comma 8 2 2 2 2 3" xfId="8078" xr:uid="{F1124B03-5095-4400-825E-504EBE8FEC2B}"/>
    <cellStyle name="Comma 8 2 2 2 2 3 2" xfId="17131" xr:uid="{0613611D-FE67-4E92-BE24-2EA153913D6E}"/>
    <cellStyle name="Comma 8 2 2 2 2 3 2 2" xfId="35241" xr:uid="{CF67835D-8EEA-4E24-96C7-10F4EC6680C6}"/>
    <cellStyle name="Comma 8 2 2 2 2 3 3" xfId="26188" xr:uid="{0DD39A11-B712-476B-9BBC-E0490419FAE2}"/>
    <cellStyle name="Comma 8 2 2 2 2 4" xfId="11099" xr:uid="{41F33EB1-580D-46CF-81F0-086EE0EF314F}"/>
    <cellStyle name="Comma 8 2 2 2 2 4 2" xfId="29209" xr:uid="{A64A83B1-0F80-40DE-B346-29B0DB623294}"/>
    <cellStyle name="Comma 8 2 2 2 2 5" xfId="20156" xr:uid="{3597BE5E-BABC-48F4-A2B0-4E295C4100BD}"/>
    <cellStyle name="Comma 8 2 2 2 3" xfId="2989" xr:uid="{4CF78230-F5E3-439F-A648-F676B705E5CB}"/>
    <cellStyle name="Comma 8 2 2 2 3 2" xfId="6068" xr:uid="{3EC155E4-45AE-4263-A8C9-41B0EE7E9CC9}"/>
    <cellStyle name="Comma 8 2 2 2 3 2 2" xfId="15121" xr:uid="{375F9509-FC64-4DE2-A9FF-ACE1CF655E81}"/>
    <cellStyle name="Comma 8 2 2 2 3 2 2 2" xfId="33231" xr:uid="{4B3109C0-E86C-4E37-9050-5716DAA16196}"/>
    <cellStyle name="Comma 8 2 2 2 3 2 3" xfId="24178" xr:uid="{B2FEEB94-65FF-407B-8769-38EFC7483482}"/>
    <cellStyle name="Comma 8 2 2 2 3 3" xfId="9082" xr:uid="{4C91FF48-4A8F-4803-B6EC-FDBE082FC2E6}"/>
    <cellStyle name="Comma 8 2 2 2 3 3 2" xfId="18135" xr:uid="{2C391B10-F3B4-4AD2-BD26-2A06CBB4A86F}"/>
    <cellStyle name="Comma 8 2 2 2 3 3 2 2" xfId="36245" xr:uid="{F58AA52B-3E5B-47B4-93C1-5648A56C9608}"/>
    <cellStyle name="Comma 8 2 2 2 3 3 3" xfId="27192" xr:uid="{26911488-C2D0-4847-9A5A-0D53613FFD57}"/>
    <cellStyle name="Comma 8 2 2 2 3 4" xfId="12103" xr:uid="{0E050B7C-CABA-428D-BF07-B2E1F2E6E5C4}"/>
    <cellStyle name="Comma 8 2 2 2 3 4 2" xfId="30213" xr:uid="{6366D7E0-867E-4D13-BDFD-FDAAA30B6CB9}"/>
    <cellStyle name="Comma 8 2 2 2 3 5" xfId="21160" xr:uid="{58EA0A4C-E1AE-44ED-A444-87CE9210025C}"/>
    <cellStyle name="Comma 8 2 2 2 4" xfId="4060" xr:uid="{7FCB3F8D-1488-4081-99B5-CAD938B36FE9}"/>
    <cellStyle name="Comma 8 2 2 2 4 2" xfId="13113" xr:uid="{70796E8B-4B38-44CE-A8C0-30022688D7E8}"/>
    <cellStyle name="Comma 8 2 2 2 4 2 2" xfId="31223" xr:uid="{1EE05636-890F-4A9F-B8B2-736EB139E8D7}"/>
    <cellStyle name="Comma 8 2 2 2 4 3" xfId="22170" xr:uid="{1AD9AA03-E661-4A87-AA41-C52D773B30F2}"/>
    <cellStyle name="Comma 8 2 2 2 5" xfId="7074" xr:uid="{2121E384-8CD2-4EA5-B490-3574AA1F4A26}"/>
    <cellStyle name="Comma 8 2 2 2 5 2" xfId="16127" xr:uid="{F91820D2-E5FF-4506-B835-28A03229076B}"/>
    <cellStyle name="Comma 8 2 2 2 5 2 2" xfId="34237" xr:uid="{476CD68E-8680-4123-9902-05C4F36C714B}"/>
    <cellStyle name="Comma 8 2 2 2 5 3" xfId="25184" xr:uid="{69711B06-8FCB-492C-802C-CD25EEC1CBE1}"/>
    <cellStyle name="Comma 8 2 2 2 6" xfId="10095" xr:uid="{080C9160-6712-42B8-9F56-8F3EDB27EA78}"/>
    <cellStyle name="Comma 8 2 2 2 6 2" xfId="28205" xr:uid="{9684B8AE-69FE-4D24-91F8-7E4B8DE52AF3}"/>
    <cellStyle name="Comma 8 2 2 2 7" xfId="19152" xr:uid="{1F961B07-0446-4D23-84C0-F18DF70A7440}"/>
    <cellStyle name="Comma 8 2 2 3" xfId="982" xr:uid="{65F5AE0D-1BBE-4760-8CC5-1ED887F967F7}"/>
    <cellStyle name="Comma 8 2 2 3 2" xfId="1986" xr:uid="{F8CEFD2C-9511-4CCF-8EB6-943E39E868D1}"/>
    <cellStyle name="Comma 8 2 2 3 2 2" xfId="5065" xr:uid="{6D5188E2-3E69-4284-8BD1-BF4EB0DC0AD2}"/>
    <cellStyle name="Comma 8 2 2 3 2 2 2" xfId="14118" xr:uid="{0F7A6AA9-31EF-455B-A1FB-4843C907D328}"/>
    <cellStyle name="Comma 8 2 2 3 2 2 2 2" xfId="32228" xr:uid="{DE70FBE2-1965-4A6B-8F4C-8AA8C4B8EE1E}"/>
    <cellStyle name="Comma 8 2 2 3 2 2 3" xfId="23175" xr:uid="{AD537EBB-01DE-4FAC-9D49-4D53D6E347ED}"/>
    <cellStyle name="Comma 8 2 2 3 2 3" xfId="8079" xr:uid="{D047E864-A986-46E9-80AA-F492E059AA3F}"/>
    <cellStyle name="Comma 8 2 2 3 2 3 2" xfId="17132" xr:uid="{982EBCA7-D1D7-4DD6-906D-B95315A18754}"/>
    <cellStyle name="Comma 8 2 2 3 2 3 2 2" xfId="35242" xr:uid="{33F03CDB-B761-470B-9708-06121B50AA4F}"/>
    <cellStyle name="Comma 8 2 2 3 2 3 3" xfId="26189" xr:uid="{4CC76FC0-0182-4A72-AE0F-759828BB72C7}"/>
    <cellStyle name="Comma 8 2 2 3 2 4" xfId="11100" xr:uid="{020CC720-6515-40B1-9076-87AE0F65470F}"/>
    <cellStyle name="Comma 8 2 2 3 2 4 2" xfId="29210" xr:uid="{F0F5FF2B-C6C4-44C1-A292-1A32CDF4B2F7}"/>
    <cellStyle name="Comma 8 2 2 3 2 5" xfId="20157" xr:uid="{26CE1317-50B1-451C-8A29-5D0DA8A224F1}"/>
    <cellStyle name="Comma 8 2 2 3 3" xfId="2990" xr:uid="{72EF41FB-AEE4-4226-A46C-C8EE58170FF2}"/>
    <cellStyle name="Comma 8 2 2 3 3 2" xfId="6069" xr:uid="{B02489B5-2FC7-4DBF-B647-769CA02D5C17}"/>
    <cellStyle name="Comma 8 2 2 3 3 2 2" xfId="15122" xr:uid="{89684C07-2F7A-4FD2-9A28-672B5B331D13}"/>
    <cellStyle name="Comma 8 2 2 3 3 2 2 2" xfId="33232" xr:uid="{DD1DFECA-9C41-465A-94FA-CA9014BD575D}"/>
    <cellStyle name="Comma 8 2 2 3 3 2 3" xfId="24179" xr:uid="{B79CDE2C-4B75-43CB-B55E-C17AFDA2A7E6}"/>
    <cellStyle name="Comma 8 2 2 3 3 3" xfId="9083" xr:uid="{57A83B35-FBC0-4BB4-BF54-E59B000E094B}"/>
    <cellStyle name="Comma 8 2 2 3 3 3 2" xfId="18136" xr:uid="{395F6319-F07A-469D-B778-907766C986ED}"/>
    <cellStyle name="Comma 8 2 2 3 3 3 2 2" xfId="36246" xr:uid="{F066D0D8-3BC9-4490-906A-0D166D710E35}"/>
    <cellStyle name="Comma 8 2 2 3 3 3 3" xfId="27193" xr:uid="{210FBC2B-2C1E-40C4-B4F0-A8A2C9D53A15}"/>
    <cellStyle name="Comma 8 2 2 3 3 4" xfId="12104" xr:uid="{8D3426ED-1C58-4E7D-A251-754F2A9195C3}"/>
    <cellStyle name="Comma 8 2 2 3 3 4 2" xfId="30214" xr:uid="{6178438A-0023-40B6-8A94-843B6807D6D7}"/>
    <cellStyle name="Comma 8 2 2 3 3 5" xfId="21161" xr:uid="{B35756F4-F5CA-4011-A950-844D3FDB6DD2}"/>
    <cellStyle name="Comma 8 2 2 3 4" xfId="4061" xr:uid="{351B6027-C56C-41A9-8670-1D28EDFD1D44}"/>
    <cellStyle name="Comma 8 2 2 3 4 2" xfId="13114" xr:uid="{7F706FC8-3A9D-4B16-BA47-6E701F4CA4DB}"/>
    <cellStyle name="Comma 8 2 2 3 4 2 2" xfId="31224" xr:uid="{B8A16571-5BFB-4082-8BE1-604FCAA3BB41}"/>
    <cellStyle name="Comma 8 2 2 3 4 3" xfId="22171" xr:uid="{AE719A9F-FA0D-4AD9-9B0C-10EEE3BBCC50}"/>
    <cellStyle name="Comma 8 2 2 3 5" xfId="7075" xr:uid="{1F8BBE87-654D-4876-8FE4-C76D185796F3}"/>
    <cellStyle name="Comma 8 2 2 3 5 2" xfId="16128" xr:uid="{550F2259-E79D-424D-A4A8-E019015B2288}"/>
    <cellStyle name="Comma 8 2 2 3 5 2 2" xfId="34238" xr:uid="{DF51CA65-26E1-4327-B8D0-14F3BDC9F50D}"/>
    <cellStyle name="Comma 8 2 2 3 5 3" xfId="25185" xr:uid="{BD544656-3874-4304-86B7-13C11FB8A0D5}"/>
    <cellStyle name="Comma 8 2 2 3 6" xfId="10096" xr:uid="{551F600B-3439-4092-8B33-0CC05A8402B5}"/>
    <cellStyle name="Comma 8 2 2 3 6 2" xfId="28206" xr:uid="{C27089D1-6172-4260-89F1-1D1AD9CABE63}"/>
    <cellStyle name="Comma 8 2 2 3 7" xfId="19153" xr:uid="{A58B1497-92DA-45A4-85A6-FA8A09DFDA62}"/>
    <cellStyle name="Comma 8 2 2 4" xfId="1544" xr:uid="{5836AE9B-2DA8-421F-B233-A83EBCE35DD6}"/>
    <cellStyle name="Comma 8 2 2 4 2" xfId="4623" xr:uid="{9EC8DE62-4A24-4333-B3CE-E32D1A35852F}"/>
    <cellStyle name="Comma 8 2 2 4 2 2" xfId="13676" xr:uid="{0B7B41CA-B064-4136-98E2-3202736D7E1E}"/>
    <cellStyle name="Comma 8 2 2 4 2 2 2" xfId="31786" xr:uid="{C79783E8-FD0B-4F83-924B-60CCC7C52EFF}"/>
    <cellStyle name="Comma 8 2 2 4 2 3" xfId="22733" xr:uid="{5CED1D28-1E8B-4673-9BDE-9745333CF953}"/>
    <cellStyle name="Comma 8 2 2 4 3" xfId="7637" xr:uid="{D3D5E6DA-F80E-4F3B-AAB7-84AE53984101}"/>
    <cellStyle name="Comma 8 2 2 4 3 2" xfId="16690" xr:uid="{C7AC0751-05C1-4DAD-826E-9062CA4534C3}"/>
    <cellStyle name="Comma 8 2 2 4 3 2 2" xfId="34800" xr:uid="{BE901D66-B78C-4942-A2A2-92AC8A3CC9B2}"/>
    <cellStyle name="Comma 8 2 2 4 3 3" xfId="25747" xr:uid="{7BC538DD-CB8E-46E1-B668-D6FEF9B83E23}"/>
    <cellStyle name="Comma 8 2 2 4 4" xfId="10658" xr:uid="{41C9115B-4568-43AF-89DD-DA71C54E5BC3}"/>
    <cellStyle name="Comma 8 2 2 4 4 2" xfId="28768" xr:uid="{784193C0-AFB8-40AD-83D1-892F8295EB34}"/>
    <cellStyle name="Comma 8 2 2 4 5" xfId="19715" xr:uid="{17A109BB-881F-4EB3-AA9B-A9A291338949}"/>
    <cellStyle name="Comma 8 2 2 5" xfId="2548" xr:uid="{2B81C7EA-6FB0-4050-A034-D0312D3C8848}"/>
    <cellStyle name="Comma 8 2 2 5 2" xfId="5627" xr:uid="{5413E1C3-1726-47E7-9F1F-18FF5C84D068}"/>
    <cellStyle name="Comma 8 2 2 5 2 2" xfId="14680" xr:uid="{6D129E59-C30F-4BB2-93BA-61BC76DE38DF}"/>
    <cellStyle name="Comma 8 2 2 5 2 2 2" xfId="32790" xr:uid="{890A39E7-846E-4804-845C-F191D3A9106F}"/>
    <cellStyle name="Comma 8 2 2 5 2 3" xfId="23737" xr:uid="{FF50755E-6123-492F-97DE-8C40236043D3}"/>
    <cellStyle name="Comma 8 2 2 5 3" xfId="8641" xr:uid="{6728B0E7-10A6-4A8E-BB56-7528629E102D}"/>
    <cellStyle name="Comma 8 2 2 5 3 2" xfId="17694" xr:uid="{78349D5D-C7B2-4CB1-B190-C055934E2C1F}"/>
    <cellStyle name="Comma 8 2 2 5 3 2 2" xfId="35804" xr:uid="{00EAEA45-F316-4018-B42E-4C149AA15F77}"/>
    <cellStyle name="Comma 8 2 2 5 3 3" xfId="26751" xr:uid="{1964510D-DC9A-40AB-8F1F-899F6049DEE6}"/>
    <cellStyle name="Comma 8 2 2 5 4" xfId="11662" xr:uid="{800BAEE9-38F0-4A2A-ACB6-99908C6B8760}"/>
    <cellStyle name="Comma 8 2 2 5 4 2" xfId="29772" xr:uid="{82B9AD7B-F2A7-400D-BB53-B99993167FEA}"/>
    <cellStyle name="Comma 8 2 2 5 5" xfId="20719" xr:uid="{530BD458-ED8D-4069-9F6B-9482A44D8EA2}"/>
    <cellStyle name="Comma 8 2 2 6" xfId="3618" xr:uid="{86A87664-75CE-4222-B3A9-E44294455962}"/>
    <cellStyle name="Comma 8 2 2 6 2" xfId="12671" xr:uid="{14714EA0-79A8-4DDF-AAAB-0738CF501E87}"/>
    <cellStyle name="Comma 8 2 2 6 2 2" xfId="30781" xr:uid="{064002CE-4D39-4201-BFF6-F1D57D626133}"/>
    <cellStyle name="Comma 8 2 2 6 3" xfId="21728" xr:uid="{DBE64D4F-A44D-4B4F-9A9B-B0A85E7DCA98}"/>
    <cellStyle name="Comma 8 2 2 7" xfId="6632" xr:uid="{4AFF9447-FB82-4AEC-BA22-716A3938BAC1}"/>
    <cellStyle name="Comma 8 2 2 7 2" xfId="15685" xr:uid="{269E0289-6232-4A55-AD32-351DB7BFCCBE}"/>
    <cellStyle name="Comma 8 2 2 7 2 2" xfId="33795" xr:uid="{2626BB5B-8912-47F0-88E7-62B6FF506D43}"/>
    <cellStyle name="Comma 8 2 2 7 3" xfId="24742" xr:uid="{58FFC544-B10D-4A4E-B49E-E51D714B8A1C}"/>
    <cellStyle name="Comma 8 2 2 8" xfId="9652" xr:uid="{CFCC679B-657D-4F7D-AAAD-AB03D31D4AEA}"/>
    <cellStyle name="Comma 8 2 2 8 2" xfId="27762" xr:uid="{DD9FA3D5-49B5-4F05-84BD-301EF432A7D8}"/>
    <cellStyle name="Comma 8 2 2 9" xfId="18709" xr:uid="{92FF4002-5B69-4C0D-84EB-376C55AEC628}"/>
    <cellStyle name="Comma 8 2 3" xfId="983" xr:uid="{56DC2E18-C99C-4E65-8A76-AB77AAE976D3}"/>
    <cellStyle name="Comma 8 2 3 2" xfId="1987" xr:uid="{7B8F1F40-72CF-4D41-8B04-C657EC2ADC0A}"/>
    <cellStyle name="Comma 8 2 3 2 2" xfId="5066" xr:uid="{31C36702-DBF4-4B77-8233-7D93B9CC041B}"/>
    <cellStyle name="Comma 8 2 3 2 2 2" xfId="14119" xr:uid="{FA48AEC5-7841-4B5F-85F5-9AC08D8C641C}"/>
    <cellStyle name="Comma 8 2 3 2 2 2 2" xfId="32229" xr:uid="{D3CDDF43-85BF-4F95-B6E8-156F6366F5DB}"/>
    <cellStyle name="Comma 8 2 3 2 2 3" xfId="23176" xr:uid="{8E1F2DC4-8AB5-4976-B97F-72969DEA128F}"/>
    <cellStyle name="Comma 8 2 3 2 3" xfId="8080" xr:uid="{D9AB2172-3284-4BBD-B637-ADC15069FF6F}"/>
    <cellStyle name="Comma 8 2 3 2 3 2" xfId="17133" xr:uid="{C3585BC0-3DD9-4D8C-8E0E-41FD449F526B}"/>
    <cellStyle name="Comma 8 2 3 2 3 2 2" xfId="35243" xr:uid="{A54B3EC3-AA81-4328-A78F-5798281B2B4A}"/>
    <cellStyle name="Comma 8 2 3 2 3 3" xfId="26190" xr:uid="{AE521991-833C-401D-8850-2659ACF3180E}"/>
    <cellStyle name="Comma 8 2 3 2 4" xfId="11101" xr:uid="{4841E683-F262-4E6D-8B06-EEA6CC73801E}"/>
    <cellStyle name="Comma 8 2 3 2 4 2" xfId="29211" xr:uid="{A21FC53C-76B0-4E35-9678-D73B230991B3}"/>
    <cellStyle name="Comma 8 2 3 2 5" xfId="20158" xr:uid="{E95556D6-593E-43AA-9435-ACC805759BFB}"/>
    <cellStyle name="Comma 8 2 3 3" xfId="2991" xr:uid="{6B9C2991-926C-4F07-9615-1E12142F30E3}"/>
    <cellStyle name="Comma 8 2 3 3 2" xfId="6070" xr:uid="{4E1EE05D-D0F9-4240-9E0B-87E63522F7D2}"/>
    <cellStyle name="Comma 8 2 3 3 2 2" xfId="15123" xr:uid="{3EFCC129-86CD-403F-A545-48042F73BD9E}"/>
    <cellStyle name="Comma 8 2 3 3 2 2 2" xfId="33233" xr:uid="{4DFDB96C-8799-4F78-BF88-D35409ED1C5A}"/>
    <cellStyle name="Comma 8 2 3 3 2 3" xfId="24180" xr:uid="{60820098-15AD-4AEE-961D-2ED7A5ACE6AF}"/>
    <cellStyle name="Comma 8 2 3 3 3" xfId="9084" xr:uid="{E0358A1F-DC54-410D-B1CA-7D36D4DE69DF}"/>
    <cellStyle name="Comma 8 2 3 3 3 2" xfId="18137" xr:uid="{B63459D7-79CF-4D11-B115-5A968CB4CFF9}"/>
    <cellStyle name="Comma 8 2 3 3 3 2 2" xfId="36247" xr:uid="{2B5C337B-D7A2-4B8A-B21F-18136C109DBA}"/>
    <cellStyle name="Comma 8 2 3 3 3 3" xfId="27194" xr:uid="{D0C84820-2268-4108-A780-C9A7025F7714}"/>
    <cellStyle name="Comma 8 2 3 3 4" xfId="12105" xr:uid="{F50E6729-ED16-4435-AD77-552807D50EC4}"/>
    <cellStyle name="Comma 8 2 3 3 4 2" xfId="30215" xr:uid="{FEBB6223-AFB6-48B5-9AE2-82712151CA85}"/>
    <cellStyle name="Comma 8 2 3 3 5" xfId="21162" xr:uid="{9A1CFB14-E659-47B0-9D1E-4F880793E95A}"/>
    <cellStyle name="Comma 8 2 3 4" xfId="4062" xr:uid="{00CD3C9D-207C-47D0-B7C9-691AE7211FD4}"/>
    <cellStyle name="Comma 8 2 3 4 2" xfId="13115" xr:uid="{EE9802E0-BFE3-406A-B895-E868834B6EC2}"/>
    <cellStyle name="Comma 8 2 3 4 2 2" xfId="31225" xr:uid="{D83618DD-AFAA-4E6F-9497-E723D2253DEB}"/>
    <cellStyle name="Comma 8 2 3 4 3" xfId="22172" xr:uid="{00F6F014-DE52-4D9B-8FFA-896FA414ACE8}"/>
    <cellStyle name="Comma 8 2 3 5" xfId="7076" xr:uid="{6E4611C3-D866-45F7-8174-1AD2ACDA2F31}"/>
    <cellStyle name="Comma 8 2 3 5 2" xfId="16129" xr:uid="{4CAFA57C-8222-401C-8A47-1B6C3FC39CA7}"/>
    <cellStyle name="Comma 8 2 3 5 2 2" xfId="34239" xr:uid="{82A8F2BD-0465-4ADF-B908-516DC5389FC3}"/>
    <cellStyle name="Comma 8 2 3 5 3" xfId="25186" xr:uid="{E68436FB-894F-4659-ABA6-0CDA3276490F}"/>
    <cellStyle name="Comma 8 2 3 6" xfId="10097" xr:uid="{FD3E5824-8164-44AF-9632-E8F3295A29E8}"/>
    <cellStyle name="Comma 8 2 3 6 2" xfId="28207" xr:uid="{CBD70D6B-AE72-4862-BED6-4B2B39FA773C}"/>
    <cellStyle name="Comma 8 2 3 7" xfId="19154" xr:uid="{6CCC26E6-8B04-410C-A777-C817795DDD54}"/>
    <cellStyle name="Comma 8 2 4" xfId="984" xr:uid="{D8B06D2C-BDAF-492D-8FEC-1C20E317D0A0}"/>
    <cellStyle name="Comma 8 2 4 2" xfId="1988" xr:uid="{33C9E01C-ECD7-445A-8215-A6963F769082}"/>
    <cellStyle name="Comma 8 2 4 2 2" xfId="5067" xr:uid="{0121240C-C29C-44AD-B336-E55D9EC5AFDA}"/>
    <cellStyle name="Comma 8 2 4 2 2 2" xfId="14120" xr:uid="{DA8666FB-D3F1-4FA0-912D-EC26F91632F5}"/>
    <cellStyle name="Comma 8 2 4 2 2 2 2" xfId="32230" xr:uid="{4ADADA29-C0AB-4340-B33C-DD9D22C08DC4}"/>
    <cellStyle name="Comma 8 2 4 2 2 3" xfId="23177" xr:uid="{19787350-C1B1-41E0-9493-79D8BFC48197}"/>
    <cellStyle name="Comma 8 2 4 2 3" xfId="8081" xr:uid="{F4F77BF4-E55C-414D-931D-697732759577}"/>
    <cellStyle name="Comma 8 2 4 2 3 2" xfId="17134" xr:uid="{E108D369-0DB1-4F40-8816-6583B8908691}"/>
    <cellStyle name="Comma 8 2 4 2 3 2 2" xfId="35244" xr:uid="{D8520FAF-5773-487F-8EA8-A8383B38FC38}"/>
    <cellStyle name="Comma 8 2 4 2 3 3" xfId="26191" xr:uid="{52C47926-C2E1-4656-B0AA-577EBCA1EE71}"/>
    <cellStyle name="Comma 8 2 4 2 4" xfId="11102" xr:uid="{771AA87D-8711-45B6-B52A-B3B004884786}"/>
    <cellStyle name="Comma 8 2 4 2 4 2" xfId="29212" xr:uid="{CC594DE3-A673-4C7F-B0F1-6D9978501DAF}"/>
    <cellStyle name="Comma 8 2 4 2 5" xfId="20159" xr:uid="{21BA0E0C-7EF7-4053-B257-C6F5B190E1AD}"/>
    <cellStyle name="Comma 8 2 4 3" xfId="2992" xr:uid="{A9CFD1B3-3CC5-4BAA-B6FD-034CEAF5CE77}"/>
    <cellStyle name="Comma 8 2 4 3 2" xfId="6071" xr:uid="{79CD1BB4-513E-410A-91FE-9AB832A66E58}"/>
    <cellStyle name="Comma 8 2 4 3 2 2" xfId="15124" xr:uid="{EEE2660A-CD9E-467E-959C-D2F4D4110EBA}"/>
    <cellStyle name="Comma 8 2 4 3 2 2 2" xfId="33234" xr:uid="{3160E60A-9D9A-4C87-A49A-08FD6AB37BA7}"/>
    <cellStyle name="Comma 8 2 4 3 2 3" xfId="24181" xr:uid="{38AED969-C14C-452A-8A51-AD39FBAD84F2}"/>
    <cellStyle name="Comma 8 2 4 3 3" xfId="9085" xr:uid="{F24547AC-EFB1-45BF-BBF7-AEBC562751C8}"/>
    <cellStyle name="Comma 8 2 4 3 3 2" xfId="18138" xr:uid="{588224A6-F106-46F2-900C-04A634DCAFC2}"/>
    <cellStyle name="Comma 8 2 4 3 3 2 2" xfId="36248" xr:uid="{AFB7CD78-094D-4877-B6C2-68034C6AF92B}"/>
    <cellStyle name="Comma 8 2 4 3 3 3" xfId="27195" xr:uid="{F0191680-7AB4-47C1-9606-7D88E17B3E7E}"/>
    <cellStyle name="Comma 8 2 4 3 4" xfId="12106" xr:uid="{0D9F2B39-E957-412E-92B2-9C0093476CCE}"/>
    <cellStyle name="Comma 8 2 4 3 4 2" xfId="30216" xr:uid="{6EF45E4C-AD70-41FF-B4BA-D8AD90578835}"/>
    <cellStyle name="Comma 8 2 4 3 5" xfId="21163" xr:uid="{6BBE71CD-F795-4B5D-99A6-ADF88A39E0F5}"/>
    <cellStyle name="Comma 8 2 4 4" xfId="4063" xr:uid="{D2BEC416-49F0-46CA-8C0B-AE9057889BDC}"/>
    <cellStyle name="Comma 8 2 4 4 2" xfId="13116" xr:uid="{A4536C9D-F813-47B6-A3FB-96B591B6FECB}"/>
    <cellStyle name="Comma 8 2 4 4 2 2" xfId="31226" xr:uid="{8A3D6032-7019-4123-BB72-2089585967EE}"/>
    <cellStyle name="Comma 8 2 4 4 3" xfId="22173" xr:uid="{578BB5FF-043A-4F34-A2F5-DEC3B79C0F10}"/>
    <cellStyle name="Comma 8 2 4 5" xfId="7077" xr:uid="{0BDA4DD8-C00E-4BC3-AA63-FB6373B20D35}"/>
    <cellStyle name="Comma 8 2 4 5 2" xfId="16130" xr:uid="{61E107C7-694A-456F-AD7E-952E2DB9429B}"/>
    <cellStyle name="Comma 8 2 4 5 2 2" xfId="34240" xr:uid="{F52AD47C-32D0-4659-9619-BB72256ECAC6}"/>
    <cellStyle name="Comma 8 2 4 5 3" xfId="25187" xr:uid="{EAAEF3E2-B528-491B-98E8-D9C500694009}"/>
    <cellStyle name="Comma 8 2 4 6" xfId="10098" xr:uid="{830FB3FA-453D-4858-917C-BA3385CA2A79}"/>
    <cellStyle name="Comma 8 2 4 6 2" xfId="28208" xr:uid="{A1049BAE-FD56-4AEE-A824-32B6E29E70FE}"/>
    <cellStyle name="Comma 8 2 4 7" xfId="19155" xr:uid="{98EB9EC1-7029-4BEF-AB97-51AAB37F5825}"/>
    <cellStyle name="Comma 8 2 5" xfId="1373" xr:uid="{FC25E7E5-89FA-409F-9ECB-25FC83D0F1B5}"/>
    <cellStyle name="Comma 8 2 5 2" xfId="4452" xr:uid="{78E40589-C26E-40DE-AF78-0F52807C0B3B}"/>
    <cellStyle name="Comma 8 2 5 2 2" xfId="13505" xr:uid="{B1362CD9-FCAC-4120-83AE-7B1E51334E08}"/>
    <cellStyle name="Comma 8 2 5 2 2 2" xfId="31615" xr:uid="{09394EEB-4B24-4EAB-931F-58E365750FD8}"/>
    <cellStyle name="Comma 8 2 5 2 3" xfId="22562" xr:uid="{BE3AAA71-D5D1-4C81-B8A2-30F7BE86A182}"/>
    <cellStyle name="Comma 8 2 5 3" xfId="7466" xr:uid="{511FA5E2-C422-45E2-8160-60F1989864E4}"/>
    <cellStyle name="Comma 8 2 5 3 2" xfId="16519" xr:uid="{3AF0A78A-9A11-4D18-9FA4-20231E9051BA}"/>
    <cellStyle name="Comma 8 2 5 3 2 2" xfId="34629" xr:uid="{7D29BB16-C52F-4473-8131-5FDE291D3E2A}"/>
    <cellStyle name="Comma 8 2 5 3 3" xfId="25576" xr:uid="{794833AB-D1A3-43B4-97EA-E6B9B9FD73BF}"/>
    <cellStyle name="Comma 8 2 5 4" xfId="10487" xr:uid="{C8CF4879-CE38-49E7-B6E6-B9F566558B8B}"/>
    <cellStyle name="Comma 8 2 5 4 2" xfId="28597" xr:uid="{541D5CA1-0D93-4DE2-9873-50C613A50B5E}"/>
    <cellStyle name="Comma 8 2 5 5" xfId="19544" xr:uid="{F4D3D909-425E-492B-897B-371C18FDE4A9}"/>
    <cellStyle name="Comma 8 2 6" xfId="2377" xr:uid="{91D94695-C210-4F8F-911D-EB09A5311739}"/>
    <cellStyle name="Comma 8 2 6 2" xfId="5456" xr:uid="{CFF88E22-1252-4099-99BC-8EF87FD223AF}"/>
    <cellStyle name="Comma 8 2 6 2 2" xfId="14509" xr:uid="{7304DDCA-48F0-4082-8D37-9F409D081CC7}"/>
    <cellStyle name="Comma 8 2 6 2 2 2" xfId="32619" xr:uid="{5EA3743B-EFF0-42D0-B340-B40B66F224F9}"/>
    <cellStyle name="Comma 8 2 6 2 3" xfId="23566" xr:uid="{CF6316A1-D71B-4048-8A5B-A7179435DDE6}"/>
    <cellStyle name="Comma 8 2 6 3" xfId="8470" xr:uid="{C1037306-597E-4038-9213-946FF3B3D5C2}"/>
    <cellStyle name="Comma 8 2 6 3 2" xfId="17523" xr:uid="{0938B32A-5DCB-4C5C-BDA6-956C61DAAF93}"/>
    <cellStyle name="Comma 8 2 6 3 2 2" xfId="35633" xr:uid="{FB6E838A-212A-4637-AF58-F3661FDD403E}"/>
    <cellStyle name="Comma 8 2 6 3 3" xfId="26580" xr:uid="{B17A4D70-AC82-4CD0-8B46-C433134CF5A7}"/>
    <cellStyle name="Comma 8 2 6 4" xfId="11491" xr:uid="{3B899C99-17A0-4C3D-B400-5A705695A94F}"/>
    <cellStyle name="Comma 8 2 6 4 2" xfId="29601" xr:uid="{28559A3E-4F9B-4F36-974F-2A19F7326F54}"/>
    <cellStyle name="Comma 8 2 6 5" xfId="20548" xr:uid="{3329B1F2-5560-440C-AC2B-1DA89B10C288}"/>
    <cellStyle name="Comma 8 2 7" xfId="3446" xr:uid="{E46EA722-00BB-4423-B743-C3C66EAA6B6F}"/>
    <cellStyle name="Comma 8 2 7 2" xfId="12499" xr:uid="{CBB2EB43-1F01-42F6-B52C-B646975EBFA4}"/>
    <cellStyle name="Comma 8 2 7 2 2" xfId="30609" xr:uid="{C84F4F84-E8AD-4048-8AF9-D3329B713BD8}"/>
    <cellStyle name="Comma 8 2 7 3" xfId="21556" xr:uid="{802113AC-31DB-4869-B016-88F19652D77B}"/>
    <cellStyle name="Comma 8 2 8" xfId="6460" xr:uid="{03F2040C-BCFB-4851-8FC4-85C20A64B621}"/>
    <cellStyle name="Comma 8 2 8 2" xfId="15513" xr:uid="{AE04223A-A4E9-4FC1-B20A-FE2C1996D3DE}"/>
    <cellStyle name="Comma 8 2 8 2 2" xfId="33623" xr:uid="{432F132A-0BAB-453E-B386-C144F527A309}"/>
    <cellStyle name="Comma 8 2 8 3" xfId="24570" xr:uid="{ADFDDCA7-7D9D-498E-B6B7-1114B7297494}"/>
    <cellStyle name="Comma 8 2 9" xfId="9480" xr:uid="{68B3531A-3421-4F05-AE32-B7CAA55F8913}"/>
    <cellStyle name="Comma 8 2 9 2" xfId="27590" xr:uid="{0749F691-79C4-4848-9ECF-D142B8616A26}"/>
    <cellStyle name="Comma 8 3" xfId="497" xr:uid="{A9F96FC8-68F5-4713-9DBF-655A5BD72AC2}"/>
    <cellStyle name="Comma 8 3 2" xfId="985" xr:uid="{085E9033-81F2-44BF-8612-312D478AF020}"/>
    <cellStyle name="Comma 8 3 2 2" xfId="1989" xr:uid="{18556799-E895-465D-984C-946B100A92FB}"/>
    <cellStyle name="Comma 8 3 2 2 2" xfId="5068" xr:uid="{04EAF43C-C701-4DA5-90C3-B842FAE6F30D}"/>
    <cellStyle name="Comma 8 3 2 2 2 2" xfId="14121" xr:uid="{9C82AB2B-B8AE-4638-83A9-B41F79EEDC7A}"/>
    <cellStyle name="Comma 8 3 2 2 2 2 2" xfId="32231" xr:uid="{D3C374BC-95A2-4CAC-B387-7CEFAA5676ED}"/>
    <cellStyle name="Comma 8 3 2 2 2 3" xfId="23178" xr:uid="{FD948A58-E7A8-43DB-8FD5-F259AD9835E1}"/>
    <cellStyle name="Comma 8 3 2 2 3" xfId="8082" xr:uid="{755467A9-132E-4621-82F9-6C590B91940C}"/>
    <cellStyle name="Comma 8 3 2 2 3 2" xfId="17135" xr:uid="{7667D41B-FCD7-49BB-8BF7-B3B8AFD698A0}"/>
    <cellStyle name="Comma 8 3 2 2 3 2 2" xfId="35245" xr:uid="{0C527D7D-D788-4413-8717-4CDBB29A39B1}"/>
    <cellStyle name="Comma 8 3 2 2 3 3" xfId="26192" xr:uid="{64038D43-6FF6-4A91-9319-C2D0799B3778}"/>
    <cellStyle name="Comma 8 3 2 2 4" xfId="11103" xr:uid="{6DE14231-56BD-4E83-89CB-1044CE2E5E0C}"/>
    <cellStyle name="Comma 8 3 2 2 4 2" xfId="29213" xr:uid="{5C9E7132-7181-465E-91CE-D7F24E5A01DD}"/>
    <cellStyle name="Comma 8 3 2 2 5" xfId="20160" xr:uid="{A8866009-3EC9-4238-8372-9F5AD4547A16}"/>
    <cellStyle name="Comma 8 3 2 3" xfId="2993" xr:uid="{1785ED15-0132-4ADA-A6B0-97A7D48F81B9}"/>
    <cellStyle name="Comma 8 3 2 3 2" xfId="6072" xr:uid="{C1A9B8CB-A668-49FC-AE99-65CC5376DAA0}"/>
    <cellStyle name="Comma 8 3 2 3 2 2" xfId="15125" xr:uid="{39588E49-4380-4F59-8678-A1A9F9A92020}"/>
    <cellStyle name="Comma 8 3 2 3 2 2 2" xfId="33235" xr:uid="{5403161F-6D91-4D9E-940E-34FC20DFC63C}"/>
    <cellStyle name="Comma 8 3 2 3 2 3" xfId="24182" xr:uid="{1B0EE2D6-F72E-4602-8011-8EB72344583F}"/>
    <cellStyle name="Comma 8 3 2 3 3" xfId="9086" xr:uid="{51D484D8-B3F0-45A6-BF1F-3E09F452C133}"/>
    <cellStyle name="Comma 8 3 2 3 3 2" xfId="18139" xr:uid="{75A5FDF4-5E60-46AC-B624-2B3BD4D01C3F}"/>
    <cellStyle name="Comma 8 3 2 3 3 2 2" xfId="36249" xr:uid="{02C922AD-9174-473C-A4E5-03AEFB75A02F}"/>
    <cellStyle name="Comma 8 3 2 3 3 3" xfId="27196" xr:uid="{DCA16865-A61D-413F-A5AA-ED0F733E045F}"/>
    <cellStyle name="Comma 8 3 2 3 4" xfId="12107" xr:uid="{0D2957B1-C4DA-4692-9603-203B3FC512B6}"/>
    <cellStyle name="Comma 8 3 2 3 4 2" xfId="30217" xr:uid="{C9CC36E3-395E-439A-836F-D4F9469075CB}"/>
    <cellStyle name="Comma 8 3 2 3 5" xfId="21164" xr:uid="{CB94375E-7BA6-47B3-89DA-C6F5385A321A}"/>
    <cellStyle name="Comma 8 3 2 4" xfId="4064" xr:uid="{3A1FB7CA-CADB-4665-8481-534C85EAB83C}"/>
    <cellStyle name="Comma 8 3 2 4 2" xfId="13117" xr:uid="{A317A9E9-0240-41C4-BAD0-B976652F2748}"/>
    <cellStyle name="Comma 8 3 2 4 2 2" xfId="31227" xr:uid="{95CDDC63-6DF6-440A-80E4-CD481C962918}"/>
    <cellStyle name="Comma 8 3 2 4 3" xfId="22174" xr:uid="{4E4EA98F-0F17-4694-B811-758BF8AE8EB2}"/>
    <cellStyle name="Comma 8 3 2 5" xfId="7078" xr:uid="{7D06A8AF-C3E8-4C26-886B-BD6EEDCF1C18}"/>
    <cellStyle name="Comma 8 3 2 5 2" xfId="16131" xr:uid="{15B03567-505A-4C66-A761-D9041742C86F}"/>
    <cellStyle name="Comma 8 3 2 5 2 2" xfId="34241" xr:uid="{7DF46B61-03D7-4F32-A73F-4E926B1B12DA}"/>
    <cellStyle name="Comma 8 3 2 5 3" xfId="25188" xr:uid="{8AE9EEF4-C6F7-4A71-AD10-489E22E274B9}"/>
    <cellStyle name="Comma 8 3 2 6" xfId="10099" xr:uid="{8F1BA104-D9F3-4335-BB33-F3E5A06D6FA4}"/>
    <cellStyle name="Comma 8 3 2 6 2" xfId="28209" xr:uid="{FB2004DC-6FFE-40ED-9FC1-79819E4A0A9E}"/>
    <cellStyle name="Comma 8 3 2 7" xfId="19156" xr:uid="{89B0E6FB-B791-49D2-AC23-6D126BB75624}"/>
    <cellStyle name="Comma 8 3 3" xfId="986" xr:uid="{5954894F-6999-4DC4-8564-C293A43AA598}"/>
    <cellStyle name="Comma 8 3 3 2" xfId="1990" xr:uid="{525F1384-63A2-49C3-A201-AC51C03B6022}"/>
    <cellStyle name="Comma 8 3 3 2 2" xfId="5069" xr:uid="{040BCF45-DB9F-402F-8870-24E5ADF5490F}"/>
    <cellStyle name="Comma 8 3 3 2 2 2" xfId="14122" xr:uid="{F7896CB1-AB57-4D16-82EC-4D109E7C9051}"/>
    <cellStyle name="Comma 8 3 3 2 2 2 2" xfId="32232" xr:uid="{CF1243C4-228A-4C7B-8FA3-A378B164170E}"/>
    <cellStyle name="Comma 8 3 3 2 2 3" xfId="23179" xr:uid="{1CD9792A-C68C-4577-BD41-4ECECD580C2B}"/>
    <cellStyle name="Comma 8 3 3 2 3" xfId="8083" xr:uid="{058220C6-478E-4285-BAD5-5A574CF667AD}"/>
    <cellStyle name="Comma 8 3 3 2 3 2" xfId="17136" xr:uid="{D640321C-682B-4A4E-AB0A-D5AA69F6BFE1}"/>
    <cellStyle name="Comma 8 3 3 2 3 2 2" xfId="35246" xr:uid="{F6CDCA65-5D16-4C8B-92C6-DBA8F518DAD0}"/>
    <cellStyle name="Comma 8 3 3 2 3 3" xfId="26193" xr:uid="{E9A92889-0A9D-4C98-9ACD-17A0C1D8C6F9}"/>
    <cellStyle name="Comma 8 3 3 2 4" xfId="11104" xr:uid="{6C40C4E5-77E1-4BB0-8246-6A092593AD9E}"/>
    <cellStyle name="Comma 8 3 3 2 4 2" xfId="29214" xr:uid="{CD3975E4-503E-4B82-BBD9-A9BDE3664627}"/>
    <cellStyle name="Comma 8 3 3 2 5" xfId="20161" xr:uid="{4E85B257-CD91-4DEE-9C70-02F738C2530A}"/>
    <cellStyle name="Comma 8 3 3 3" xfId="2994" xr:uid="{726B0B49-C19E-4ACD-842C-CE3F15CB25DF}"/>
    <cellStyle name="Comma 8 3 3 3 2" xfId="6073" xr:uid="{8AA8D500-E3AD-4895-BC6F-B1FB9AFEEF9D}"/>
    <cellStyle name="Comma 8 3 3 3 2 2" xfId="15126" xr:uid="{F00588C5-9A82-4B39-8ADE-A454661D5C2B}"/>
    <cellStyle name="Comma 8 3 3 3 2 2 2" xfId="33236" xr:uid="{7330CCE4-4F81-4BEF-8EED-50333D04F50D}"/>
    <cellStyle name="Comma 8 3 3 3 2 3" xfId="24183" xr:uid="{E78F426E-C8E5-44DF-B876-277D4341968E}"/>
    <cellStyle name="Comma 8 3 3 3 3" xfId="9087" xr:uid="{BD7337FA-0381-4053-B636-182A2E3C49F1}"/>
    <cellStyle name="Comma 8 3 3 3 3 2" xfId="18140" xr:uid="{93F76269-A245-4A23-AB4A-D511A97C465E}"/>
    <cellStyle name="Comma 8 3 3 3 3 2 2" xfId="36250" xr:uid="{377A01EE-F34B-40DD-97A6-4C3C23F6C830}"/>
    <cellStyle name="Comma 8 3 3 3 3 3" xfId="27197" xr:uid="{88D3731D-56AA-448B-964C-89BE0CDB273E}"/>
    <cellStyle name="Comma 8 3 3 3 4" xfId="12108" xr:uid="{F17F67B3-CC56-442D-AC94-4D481EFB507F}"/>
    <cellStyle name="Comma 8 3 3 3 4 2" xfId="30218" xr:uid="{D281B264-C64E-4617-B1CB-F5EE31EDD618}"/>
    <cellStyle name="Comma 8 3 3 3 5" xfId="21165" xr:uid="{5F469B97-6E12-408A-B081-325EA1A5C114}"/>
    <cellStyle name="Comma 8 3 3 4" xfId="4065" xr:uid="{339E79C6-022F-46C7-877F-8E8534370B61}"/>
    <cellStyle name="Comma 8 3 3 4 2" xfId="13118" xr:uid="{A977D4BC-437B-474D-BFA6-A9DE65CE400B}"/>
    <cellStyle name="Comma 8 3 3 4 2 2" xfId="31228" xr:uid="{6D57C033-19F5-4D5C-A9E0-47E1B47FE470}"/>
    <cellStyle name="Comma 8 3 3 4 3" xfId="22175" xr:uid="{367B769E-5EB3-463A-B69A-E7092BD906E9}"/>
    <cellStyle name="Comma 8 3 3 5" xfId="7079" xr:uid="{CC52587F-EDE0-4B5C-8B2C-2F702B2065C2}"/>
    <cellStyle name="Comma 8 3 3 5 2" xfId="16132" xr:uid="{4021C0C5-9FE1-4F27-BBE6-F019171E50F7}"/>
    <cellStyle name="Comma 8 3 3 5 2 2" xfId="34242" xr:uid="{8EFF31DF-A2B3-4BD8-96DF-9291F5897226}"/>
    <cellStyle name="Comma 8 3 3 5 3" xfId="25189" xr:uid="{AF465572-3D46-4399-8A7F-02C3B17981FB}"/>
    <cellStyle name="Comma 8 3 3 6" xfId="10100" xr:uid="{4CE33383-8884-4860-9D77-40CAB0A5F219}"/>
    <cellStyle name="Comma 8 3 3 6 2" xfId="28210" xr:uid="{03EF05CD-17E1-4C94-99D8-30AE8F5E4DBC}"/>
    <cellStyle name="Comma 8 3 3 7" xfId="19157" xr:uid="{3223875F-4E79-4586-82D8-88B1053A14A3}"/>
    <cellStyle name="Comma 8 3 4" xfId="1505" xr:uid="{F4EAEA44-58EC-4FB7-9A9D-6A901DF2EC05}"/>
    <cellStyle name="Comma 8 3 4 2" xfId="4584" xr:uid="{6CEEE8DE-9AC6-4915-BD1B-E338A878E89E}"/>
    <cellStyle name="Comma 8 3 4 2 2" xfId="13637" xr:uid="{EC488FE3-DCF7-4CA5-A664-993A3F08671B}"/>
    <cellStyle name="Comma 8 3 4 2 2 2" xfId="31747" xr:uid="{C6777748-87D3-4D3B-A112-9359B93B1094}"/>
    <cellStyle name="Comma 8 3 4 2 3" xfId="22694" xr:uid="{05D81124-793A-428D-B73A-C44BBDCCD17B}"/>
    <cellStyle name="Comma 8 3 4 3" xfId="7598" xr:uid="{20497BE3-92E9-4B6E-9080-39B2A600626A}"/>
    <cellStyle name="Comma 8 3 4 3 2" xfId="16651" xr:uid="{7E49FEDC-A6B8-4CF0-B8F3-97437FF94E42}"/>
    <cellStyle name="Comma 8 3 4 3 2 2" xfId="34761" xr:uid="{002F4077-DB0D-4ACC-A1A4-780CC0CF5A05}"/>
    <cellStyle name="Comma 8 3 4 3 3" xfId="25708" xr:uid="{5B362802-F4E7-4FD3-9D52-B6D31822B209}"/>
    <cellStyle name="Comma 8 3 4 4" xfId="10619" xr:uid="{6C24E7A8-B760-4410-AE75-134D9E8B4CA2}"/>
    <cellStyle name="Comma 8 3 4 4 2" xfId="28729" xr:uid="{794448B1-D7AF-4641-8ECC-46079F268803}"/>
    <cellStyle name="Comma 8 3 4 5" xfId="19676" xr:uid="{1E4F1317-F268-4975-9449-7535A9296571}"/>
    <cellStyle name="Comma 8 3 5" xfId="2509" xr:uid="{CE024F54-EBFA-426C-B38B-D168962DC970}"/>
    <cellStyle name="Comma 8 3 5 2" xfId="5588" xr:uid="{71C20A56-26BF-42CC-9D2A-8686C81A1F4E}"/>
    <cellStyle name="Comma 8 3 5 2 2" xfId="14641" xr:uid="{6ABE8559-3FA2-4E90-BAE2-42A836E3DC0F}"/>
    <cellStyle name="Comma 8 3 5 2 2 2" xfId="32751" xr:uid="{1A8BA7EA-5FEC-426D-A11D-6F2B5BE86000}"/>
    <cellStyle name="Comma 8 3 5 2 3" xfId="23698" xr:uid="{8435114C-68F8-47F5-8637-17662E746DBF}"/>
    <cellStyle name="Comma 8 3 5 3" xfId="8602" xr:uid="{6EB4FB3D-58DF-46CF-9A4B-70D50D2E21BD}"/>
    <cellStyle name="Comma 8 3 5 3 2" xfId="17655" xr:uid="{53628E26-B6B7-48D6-94B7-8FF1AE41D119}"/>
    <cellStyle name="Comma 8 3 5 3 2 2" xfId="35765" xr:uid="{B7F82884-39C0-4154-8F5E-ECE2591CE4FB}"/>
    <cellStyle name="Comma 8 3 5 3 3" xfId="26712" xr:uid="{DEEE0913-6E2D-4C41-B714-5819B8C8B47A}"/>
    <cellStyle name="Comma 8 3 5 4" xfId="11623" xr:uid="{87149E54-EB3C-438D-81D7-28A9AED86A27}"/>
    <cellStyle name="Comma 8 3 5 4 2" xfId="29733" xr:uid="{5C8944F2-1902-42B5-9D28-CBB88B316088}"/>
    <cellStyle name="Comma 8 3 5 5" xfId="20680" xr:uid="{B105501D-B13A-45BE-A39A-DAE38FE65E16}"/>
    <cellStyle name="Comma 8 3 6" xfId="3579" xr:uid="{98F7F912-FA3F-465C-9CEA-416FC81DD7F2}"/>
    <cellStyle name="Comma 8 3 6 2" xfId="12632" xr:uid="{4393C138-5378-47E5-AA16-F178F1B693B5}"/>
    <cellStyle name="Comma 8 3 6 2 2" xfId="30742" xr:uid="{04FD740C-D024-42EE-BA35-B33EBA5AEB4B}"/>
    <cellStyle name="Comma 8 3 6 3" xfId="21689" xr:uid="{195DA854-886E-403A-8947-4619CD1C7AF5}"/>
    <cellStyle name="Comma 8 3 7" xfId="6593" xr:uid="{EAB4D1F7-2F03-4E36-B04C-47F92B67596D}"/>
    <cellStyle name="Comma 8 3 7 2" xfId="15646" xr:uid="{56170E9E-6E56-4E5E-97FA-AC02019269C5}"/>
    <cellStyle name="Comma 8 3 7 2 2" xfId="33756" xr:uid="{92DA18D7-17A0-4C9B-B9D9-A2F9B90327A0}"/>
    <cellStyle name="Comma 8 3 7 3" xfId="24703" xr:uid="{AAE82481-EF98-44A6-9A39-74AF0E5154EF}"/>
    <cellStyle name="Comma 8 3 8" xfId="9613" xr:uid="{C3F59E24-6FF7-4CEB-B116-1F8B5FB942AC}"/>
    <cellStyle name="Comma 8 3 8 2" xfId="27723" xr:uid="{0DEEAA2C-BCE0-43B0-B46B-B58F63016161}"/>
    <cellStyle name="Comma 8 3 9" xfId="18670" xr:uid="{EE4CB845-79B0-49BB-BD94-5E84D71FFB65}"/>
    <cellStyle name="Comma 8 4" xfId="987" xr:uid="{41448D11-EAA0-4DD9-B223-02B251274307}"/>
    <cellStyle name="Comma 8 4 2" xfId="1991" xr:uid="{C4ED9664-BF9E-49AE-890B-E2203ABF32C0}"/>
    <cellStyle name="Comma 8 4 2 2" xfId="5070" xr:uid="{EE85D36D-F945-4EA0-A30A-ABD0BAA1B6B6}"/>
    <cellStyle name="Comma 8 4 2 2 2" xfId="14123" xr:uid="{B223088A-28C5-4B43-ABEB-A6AEC361378F}"/>
    <cellStyle name="Comma 8 4 2 2 2 2" xfId="32233" xr:uid="{D800D4E3-CB44-4775-827E-B9249CB93D61}"/>
    <cellStyle name="Comma 8 4 2 2 3" xfId="23180" xr:uid="{6DEC0B4D-0138-4C18-8229-E9A9F550EA2A}"/>
    <cellStyle name="Comma 8 4 2 3" xfId="8084" xr:uid="{F3C78640-7BC1-4B1C-92CB-BCF4CF7E7984}"/>
    <cellStyle name="Comma 8 4 2 3 2" xfId="17137" xr:uid="{50B19AEB-BD20-451B-9CF1-501701653BB7}"/>
    <cellStyle name="Comma 8 4 2 3 2 2" xfId="35247" xr:uid="{2BD54F1B-9656-42F5-9722-EA34324B172F}"/>
    <cellStyle name="Comma 8 4 2 3 3" xfId="26194" xr:uid="{2E990FC7-153F-48EA-A07A-56D36D1C087C}"/>
    <cellStyle name="Comma 8 4 2 4" xfId="11105" xr:uid="{5E4CC513-625C-4204-9C06-EB29ED449AA7}"/>
    <cellStyle name="Comma 8 4 2 4 2" xfId="29215" xr:uid="{A6ED5FC2-7DAB-4EB5-8406-A94EF8F81CF7}"/>
    <cellStyle name="Comma 8 4 2 5" xfId="20162" xr:uid="{08F01392-F38F-4E66-B033-20624B188415}"/>
    <cellStyle name="Comma 8 4 3" xfId="2995" xr:uid="{4B1000DF-E382-47D3-B0ED-BD266F6489C6}"/>
    <cellStyle name="Comma 8 4 3 2" xfId="6074" xr:uid="{C7D5C1E8-C35F-47BF-8D2D-0C22FE3152D2}"/>
    <cellStyle name="Comma 8 4 3 2 2" xfId="15127" xr:uid="{23CDCDCA-6B32-4172-B04F-E785DC47D5E6}"/>
    <cellStyle name="Comma 8 4 3 2 2 2" xfId="33237" xr:uid="{18417BE9-DB68-472D-8ED5-2B840B131BFE}"/>
    <cellStyle name="Comma 8 4 3 2 3" xfId="24184" xr:uid="{BB1D5042-B282-4399-91A3-EE5DA7631371}"/>
    <cellStyle name="Comma 8 4 3 3" xfId="9088" xr:uid="{1B5697D6-2326-49EE-92A5-DC2A0F4E5757}"/>
    <cellStyle name="Comma 8 4 3 3 2" xfId="18141" xr:uid="{20E62064-E597-471F-979E-15B748B700D8}"/>
    <cellStyle name="Comma 8 4 3 3 2 2" xfId="36251" xr:uid="{6A42154F-5374-4F18-BAA8-7EAAA883807A}"/>
    <cellStyle name="Comma 8 4 3 3 3" xfId="27198" xr:uid="{8F0A7DBA-3062-4653-A94F-2B733F1F39C3}"/>
    <cellStyle name="Comma 8 4 3 4" xfId="12109" xr:uid="{F5438A91-1A67-4590-9392-0854D57F6DD2}"/>
    <cellStyle name="Comma 8 4 3 4 2" xfId="30219" xr:uid="{AFB98E24-0251-4646-802B-8A4D9C5ED8EA}"/>
    <cellStyle name="Comma 8 4 3 5" xfId="21166" xr:uid="{1393C6B3-1FA3-44F7-9593-B2F2BF21CD21}"/>
    <cellStyle name="Comma 8 4 4" xfId="4066" xr:uid="{71DF83F4-3BEA-47D9-B8CF-CA02678BE3C0}"/>
    <cellStyle name="Comma 8 4 4 2" xfId="13119" xr:uid="{91A83A2A-5D34-4053-8B97-7D8D40091CC4}"/>
    <cellStyle name="Comma 8 4 4 2 2" xfId="31229" xr:uid="{B028D33A-B541-4943-AB1E-F64EEFAF3F31}"/>
    <cellStyle name="Comma 8 4 4 3" xfId="22176" xr:uid="{946E1B15-2640-4F4B-BFD8-12E956AED721}"/>
    <cellStyle name="Comma 8 4 5" xfId="7080" xr:uid="{0698BF89-C519-47DC-898D-582C02ADEBB9}"/>
    <cellStyle name="Comma 8 4 5 2" xfId="16133" xr:uid="{9FAE24FA-967A-40D6-A03A-03A6F5D75E04}"/>
    <cellStyle name="Comma 8 4 5 2 2" xfId="34243" xr:uid="{2583BBC3-06DE-4DBD-91B2-F65C44E38326}"/>
    <cellStyle name="Comma 8 4 5 3" xfId="25190" xr:uid="{FED26EF5-7CBB-482B-9150-5755BE33C0EA}"/>
    <cellStyle name="Comma 8 4 6" xfId="10101" xr:uid="{D7A0B1ED-4645-46B4-B6FC-296B5BA118D9}"/>
    <cellStyle name="Comma 8 4 6 2" xfId="28211" xr:uid="{FC65599C-01FA-4127-958B-B0BB43D57B4A}"/>
    <cellStyle name="Comma 8 4 7" xfId="19158" xr:uid="{9355F243-D010-43CC-AA92-771B7DFD2665}"/>
    <cellStyle name="Comma 8 5" xfId="988" xr:uid="{5DBB6B4E-F379-41AA-9957-506DA7C6E914}"/>
    <cellStyle name="Comma 8 5 2" xfId="1992" xr:uid="{3FFB7B86-95CC-41CB-90D7-8BCCEC832DD2}"/>
    <cellStyle name="Comma 8 5 2 2" xfId="5071" xr:uid="{8ADA742A-ED13-40D4-8E74-F651526E9E8C}"/>
    <cellStyle name="Comma 8 5 2 2 2" xfId="14124" xr:uid="{CA603F50-701B-45EC-831E-A5494BD87181}"/>
    <cellStyle name="Comma 8 5 2 2 2 2" xfId="32234" xr:uid="{A8B74D0F-A0A1-4088-B981-B2B24108D919}"/>
    <cellStyle name="Comma 8 5 2 2 3" xfId="23181" xr:uid="{08C24DBF-A711-4976-B1AB-E1BF973A1B5C}"/>
    <cellStyle name="Comma 8 5 2 3" xfId="8085" xr:uid="{E5A3ED17-CC81-4322-9223-D3D28BA5CC06}"/>
    <cellStyle name="Comma 8 5 2 3 2" xfId="17138" xr:uid="{45B3AB7E-E039-44CF-B73E-4AC25F2F15F0}"/>
    <cellStyle name="Comma 8 5 2 3 2 2" xfId="35248" xr:uid="{8B3AF787-5B1C-406D-8FBD-5C9E9358C304}"/>
    <cellStyle name="Comma 8 5 2 3 3" xfId="26195" xr:uid="{3707CA53-CF2B-450E-B7C8-1E10A191A317}"/>
    <cellStyle name="Comma 8 5 2 4" xfId="11106" xr:uid="{B77005E5-8EEC-4596-92C9-C625CAB024A7}"/>
    <cellStyle name="Comma 8 5 2 4 2" xfId="29216" xr:uid="{8F425B25-2912-4A8F-B584-7897B1D0BE2C}"/>
    <cellStyle name="Comma 8 5 2 5" xfId="20163" xr:uid="{B347336F-AA10-4FB5-AF61-EE3C4C3E6521}"/>
    <cellStyle name="Comma 8 5 3" xfId="2996" xr:uid="{4D144C7D-42CE-4F12-9681-162F8F4A5264}"/>
    <cellStyle name="Comma 8 5 3 2" xfId="6075" xr:uid="{2E47EB2A-A4B7-485C-BB88-EDCF227F3B48}"/>
    <cellStyle name="Comma 8 5 3 2 2" xfId="15128" xr:uid="{FC02C178-D9C6-40E5-BD7F-DAF875566DB4}"/>
    <cellStyle name="Comma 8 5 3 2 2 2" xfId="33238" xr:uid="{DCC12C5B-2249-493E-AC2D-F34E72DDED93}"/>
    <cellStyle name="Comma 8 5 3 2 3" xfId="24185" xr:uid="{8679E03F-2AE4-49E7-82FF-6E10CC73EDBF}"/>
    <cellStyle name="Comma 8 5 3 3" xfId="9089" xr:uid="{6937346A-3275-4047-A262-8B5BEBD17994}"/>
    <cellStyle name="Comma 8 5 3 3 2" xfId="18142" xr:uid="{BAD74BC9-DBBC-4A11-A433-C09465BD6D0C}"/>
    <cellStyle name="Comma 8 5 3 3 2 2" xfId="36252" xr:uid="{0C056430-368B-47A2-931B-AFCCC96390D3}"/>
    <cellStyle name="Comma 8 5 3 3 3" xfId="27199" xr:uid="{EE60F92F-6246-45AE-9CCA-8056A7272136}"/>
    <cellStyle name="Comma 8 5 3 4" xfId="12110" xr:uid="{21DCA52A-2D19-4068-BA51-D812F2E9E0E7}"/>
    <cellStyle name="Comma 8 5 3 4 2" xfId="30220" xr:uid="{60E0945F-4C85-4246-8768-27EA3955B185}"/>
    <cellStyle name="Comma 8 5 3 5" xfId="21167" xr:uid="{E4814BB0-C1ED-402C-A6F8-940522F11A90}"/>
    <cellStyle name="Comma 8 5 4" xfId="4067" xr:uid="{E6BF6291-ADA7-414E-9095-1D91F9D45175}"/>
    <cellStyle name="Comma 8 5 4 2" xfId="13120" xr:uid="{516A641E-931E-4903-8767-8E55155D6275}"/>
    <cellStyle name="Comma 8 5 4 2 2" xfId="31230" xr:uid="{CB7FEEFD-54A7-45C1-8C41-5DACBFEBE118}"/>
    <cellStyle name="Comma 8 5 4 3" xfId="22177" xr:uid="{0F69E83B-2DD4-4FEC-8379-BC5F3F6E30A5}"/>
    <cellStyle name="Comma 8 5 5" xfId="7081" xr:uid="{FAD099DD-2BFC-47DE-BD85-9E9D4283F54B}"/>
    <cellStyle name="Comma 8 5 5 2" xfId="16134" xr:uid="{D83B0F15-5C09-4AC1-9FA8-013C076F8CE1}"/>
    <cellStyle name="Comma 8 5 5 2 2" xfId="34244" xr:uid="{76D0A5A0-0308-4310-A46F-2474E147373E}"/>
    <cellStyle name="Comma 8 5 5 3" xfId="25191" xr:uid="{33443EED-A975-487B-9CAB-B3BEF96DB7E5}"/>
    <cellStyle name="Comma 8 5 6" xfId="10102" xr:uid="{01EB0E1E-4BCC-4548-9E19-30CA7AD9B7B2}"/>
    <cellStyle name="Comma 8 5 6 2" xfId="28212" xr:uid="{0AE8295A-BC2F-4FE9-8C02-62336FD46551}"/>
    <cellStyle name="Comma 8 5 7" xfId="19159" xr:uid="{37BB265F-0CAB-41D1-8E78-7FC57F4EBBA8}"/>
    <cellStyle name="Comma 8 6" xfId="1334" xr:uid="{0AD685EB-ECD9-42A1-A64D-E44933D38F3D}"/>
    <cellStyle name="Comma 8 6 2" xfId="4413" xr:uid="{38B5264C-783C-4C11-9D31-2582722BF119}"/>
    <cellStyle name="Comma 8 6 2 2" xfId="13466" xr:uid="{1F98DD9F-45C1-4A46-9B46-968039400C9C}"/>
    <cellStyle name="Comma 8 6 2 2 2" xfId="31576" xr:uid="{D65214DA-7922-47BB-871B-DB19044DDCC3}"/>
    <cellStyle name="Comma 8 6 2 3" xfId="22523" xr:uid="{EA29B36C-2A80-4359-85BB-277771B35580}"/>
    <cellStyle name="Comma 8 6 3" xfId="7427" xr:uid="{E530E2E4-02E0-48F5-88DC-7D472AEEF485}"/>
    <cellStyle name="Comma 8 6 3 2" xfId="16480" xr:uid="{3D498C65-2CDC-42CF-89BC-9674D791DC85}"/>
    <cellStyle name="Comma 8 6 3 2 2" xfId="34590" xr:uid="{F32524B0-EC08-491C-9BEB-7E75E74631F0}"/>
    <cellStyle name="Comma 8 6 3 3" xfId="25537" xr:uid="{1CF70050-5373-4E33-B51E-E2CB2360D9C2}"/>
    <cellStyle name="Comma 8 6 4" xfId="10448" xr:uid="{63A23186-E469-4FD5-8DE5-0C9B83F617F8}"/>
    <cellStyle name="Comma 8 6 4 2" xfId="28558" xr:uid="{8815BFF6-69ED-4791-822E-54310814ED82}"/>
    <cellStyle name="Comma 8 6 5" xfId="19505" xr:uid="{B9352273-7F8E-48FD-BA08-1AD75DA8CD15}"/>
    <cellStyle name="Comma 8 7" xfId="2338" xr:uid="{546DB718-1CC5-41C2-BD23-DD9574231033}"/>
    <cellStyle name="Comma 8 7 2" xfId="5417" xr:uid="{EBB582E4-34CB-4799-9526-6818478F6557}"/>
    <cellStyle name="Comma 8 7 2 2" xfId="14470" xr:uid="{EA848D61-A6B3-43A3-9732-9414EC9878DC}"/>
    <cellStyle name="Comma 8 7 2 2 2" xfId="32580" xr:uid="{1B42F02B-CAEF-4611-B521-C73112090DAC}"/>
    <cellStyle name="Comma 8 7 2 3" xfId="23527" xr:uid="{7DD53B35-6586-4847-95B4-A72B0C3C1800}"/>
    <cellStyle name="Comma 8 7 3" xfId="8431" xr:uid="{2558A590-A4FE-4C66-A658-DEF70B2214AF}"/>
    <cellStyle name="Comma 8 7 3 2" xfId="17484" xr:uid="{7C384E8E-536F-469D-A42D-8B9BEDF65407}"/>
    <cellStyle name="Comma 8 7 3 2 2" xfId="35594" xr:uid="{42A28948-54C8-4544-8724-1FF68CEF3D66}"/>
    <cellStyle name="Comma 8 7 3 3" xfId="26541" xr:uid="{30316679-49AE-452B-8753-A5EAD1B9E09F}"/>
    <cellStyle name="Comma 8 7 4" xfId="11452" xr:uid="{66AB4F03-5A98-47BB-9B0D-BEF7021EF51E}"/>
    <cellStyle name="Comma 8 7 4 2" xfId="29562" xr:uid="{66D78587-8D62-4E1E-9FE2-DDF11B5A3447}"/>
    <cellStyle name="Comma 8 7 5" xfId="20509" xr:uid="{08B61F6B-823A-47D0-B354-82B108BBFFAC}"/>
    <cellStyle name="Comma 8 8" xfId="3407" xr:uid="{AA08CA5A-38B3-4FA3-BB15-421033E64616}"/>
    <cellStyle name="Comma 8 8 2" xfId="12460" xr:uid="{0C19AEA2-6A17-4AAD-963D-A792670C2D09}"/>
    <cellStyle name="Comma 8 8 2 2" xfId="30570" xr:uid="{81548D0E-7D2E-4FB3-BC60-D13983F03F87}"/>
    <cellStyle name="Comma 8 8 3" xfId="21517" xr:uid="{C275C4A1-83CD-445A-8147-E9A9CF61C1A4}"/>
    <cellStyle name="Comma 8 9" xfId="6421" xr:uid="{B2A66761-713A-400C-B6E4-61C751EB41FC}"/>
    <cellStyle name="Comma 8 9 2" xfId="15474" xr:uid="{6D363E34-AAF0-4809-A620-D3896B697BA4}"/>
    <cellStyle name="Comma 8 9 2 2" xfId="33584" xr:uid="{916757D8-423F-4119-BA26-2FE7DCA9E4CF}"/>
    <cellStyle name="Comma 8 9 3" xfId="24531" xr:uid="{229578B9-18A8-479A-9A17-6235BE63AD63}"/>
    <cellStyle name="Comma 9" xfId="226" xr:uid="{5AAC4E02-5868-48AD-B112-1D08474E12A9}"/>
    <cellStyle name="Comma 9 10" xfId="9442" xr:uid="{D2B0966F-5852-40A4-BF81-388B1FA52ADC}"/>
    <cellStyle name="Comma 9 10 2" xfId="27552" xr:uid="{45FCB989-CF11-49E3-89BB-4EB78B36E6E0}"/>
    <cellStyle name="Comma 9 11" xfId="18499" xr:uid="{5D6B2BDA-3188-412B-8CEA-BC24905E7889}"/>
    <cellStyle name="Comma 9 2" xfId="340" xr:uid="{B4E4F11E-2CAF-41BF-8C8B-71D8AF09FB0E}"/>
    <cellStyle name="Comma 9 2 10" xfId="18538" xr:uid="{17E0442C-F41B-427C-AB9C-85785F62292A}"/>
    <cellStyle name="Comma 9 2 2" xfId="538" xr:uid="{B3EE921E-9B70-4E35-9F1C-916FE6EE88ED}"/>
    <cellStyle name="Comma 9 2 2 2" xfId="989" xr:uid="{9879E2CD-2955-4A5C-A303-C35948A04635}"/>
    <cellStyle name="Comma 9 2 2 2 2" xfId="1993" xr:uid="{D774B16B-1187-45D5-8BB7-4DC95DBF051A}"/>
    <cellStyle name="Comma 9 2 2 2 2 2" xfId="5072" xr:uid="{E412A5B2-3F95-4C9C-8F32-8F848234B298}"/>
    <cellStyle name="Comma 9 2 2 2 2 2 2" xfId="14125" xr:uid="{7D0C6024-EEE4-4348-91A7-6B816568CC7D}"/>
    <cellStyle name="Comma 9 2 2 2 2 2 2 2" xfId="32235" xr:uid="{E69F29A2-4EE3-4243-9334-21A6C6850B22}"/>
    <cellStyle name="Comma 9 2 2 2 2 2 3" xfId="23182" xr:uid="{14991E7E-DA3E-4A15-B012-EC47CAE3B342}"/>
    <cellStyle name="Comma 9 2 2 2 2 3" xfId="8086" xr:uid="{9396C206-F19C-4276-8FAE-98768885C215}"/>
    <cellStyle name="Comma 9 2 2 2 2 3 2" xfId="17139" xr:uid="{DA819373-C3FD-4B80-BDE8-38230883B99C}"/>
    <cellStyle name="Comma 9 2 2 2 2 3 2 2" xfId="35249" xr:uid="{594BC201-71AC-4063-895C-8A994631105F}"/>
    <cellStyle name="Comma 9 2 2 2 2 3 3" xfId="26196" xr:uid="{323364EB-4DD6-4199-AC46-49830047A5E0}"/>
    <cellStyle name="Comma 9 2 2 2 2 4" xfId="11107" xr:uid="{3865A09C-3445-4362-9886-75C1BB5F6A77}"/>
    <cellStyle name="Comma 9 2 2 2 2 4 2" xfId="29217" xr:uid="{60E3FDE2-19D6-4974-A87C-3CF6304E825B}"/>
    <cellStyle name="Comma 9 2 2 2 2 5" xfId="20164" xr:uid="{529C4BB9-3776-47D9-B7FD-3DD39F8CD93F}"/>
    <cellStyle name="Comma 9 2 2 2 3" xfId="2997" xr:uid="{A714C353-AB3E-4CC3-8A7F-A8B95C2AD4B5}"/>
    <cellStyle name="Comma 9 2 2 2 3 2" xfId="6076" xr:uid="{5CEE0F18-058B-4F1D-B836-D97B42DAC274}"/>
    <cellStyle name="Comma 9 2 2 2 3 2 2" xfId="15129" xr:uid="{D418A811-F1FA-473F-8AA5-A539CAB99457}"/>
    <cellStyle name="Comma 9 2 2 2 3 2 2 2" xfId="33239" xr:uid="{75B3B92A-D0A3-4513-8432-1A3CBD8DAD53}"/>
    <cellStyle name="Comma 9 2 2 2 3 2 3" xfId="24186" xr:uid="{67A68D05-B715-40EA-AFE0-4EDC3A237F66}"/>
    <cellStyle name="Comma 9 2 2 2 3 3" xfId="9090" xr:uid="{AEA49B25-029D-46E1-9AE0-26403CA88BA0}"/>
    <cellStyle name="Comma 9 2 2 2 3 3 2" xfId="18143" xr:uid="{54FE5D55-2C46-4CEE-9AEE-D070CDDA9C8E}"/>
    <cellStyle name="Comma 9 2 2 2 3 3 2 2" xfId="36253" xr:uid="{284C9F8A-9E31-4461-A3B9-C0CDD4AB8029}"/>
    <cellStyle name="Comma 9 2 2 2 3 3 3" xfId="27200" xr:uid="{5571E6AD-DFA1-4BF7-97E1-FFE9DE2F526E}"/>
    <cellStyle name="Comma 9 2 2 2 3 4" xfId="12111" xr:uid="{BB85DD5F-64D6-4C77-AAF2-5C544D037F0F}"/>
    <cellStyle name="Comma 9 2 2 2 3 4 2" xfId="30221" xr:uid="{0473FE07-7C39-4140-A13E-005A5A361137}"/>
    <cellStyle name="Comma 9 2 2 2 3 5" xfId="21168" xr:uid="{A8123CCD-9D3C-4AC7-A753-354B47F7C804}"/>
    <cellStyle name="Comma 9 2 2 2 4" xfId="4068" xr:uid="{B61836B1-7EC1-45EC-A7B1-0137CC98AA42}"/>
    <cellStyle name="Comma 9 2 2 2 4 2" xfId="13121" xr:uid="{264DC863-994A-473F-B867-44704971754D}"/>
    <cellStyle name="Comma 9 2 2 2 4 2 2" xfId="31231" xr:uid="{03873542-9E46-4F78-86FA-04D6309AB748}"/>
    <cellStyle name="Comma 9 2 2 2 4 3" xfId="22178" xr:uid="{526FF712-1138-4F8B-8EFD-85EE08A2EC9A}"/>
    <cellStyle name="Comma 9 2 2 2 5" xfId="7082" xr:uid="{17F3774C-84D2-45BA-8922-1A8CA4AD5B99}"/>
    <cellStyle name="Comma 9 2 2 2 5 2" xfId="16135" xr:uid="{221512FA-DF5D-4E24-80DB-C9D184D6EB50}"/>
    <cellStyle name="Comma 9 2 2 2 5 2 2" xfId="34245" xr:uid="{CA5333B6-8100-47B8-BFE4-1908745F5184}"/>
    <cellStyle name="Comma 9 2 2 2 5 3" xfId="25192" xr:uid="{9D696C59-79FF-4917-BFB9-20FE761522E5}"/>
    <cellStyle name="Comma 9 2 2 2 6" xfId="10103" xr:uid="{3BDBA68E-3850-4EF1-BA8A-8DE2AA45CFFA}"/>
    <cellStyle name="Comma 9 2 2 2 6 2" xfId="28213" xr:uid="{9384B5E0-5C51-4D35-A463-606EE2A247AC}"/>
    <cellStyle name="Comma 9 2 2 2 7" xfId="19160" xr:uid="{5E28F6AD-5DBC-4E27-847B-784D9EC2BD8E}"/>
    <cellStyle name="Comma 9 2 2 3" xfId="990" xr:uid="{6AE4B17E-A706-4797-9C56-6050C3872073}"/>
    <cellStyle name="Comma 9 2 2 3 2" xfId="1994" xr:uid="{2C79458F-7C87-4EF8-9DE6-512160272FB2}"/>
    <cellStyle name="Comma 9 2 2 3 2 2" xfId="5073" xr:uid="{F859B7FB-FAE6-41DD-A29F-2E9B15B56629}"/>
    <cellStyle name="Comma 9 2 2 3 2 2 2" xfId="14126" xr:uid="{E8679727-A978-4A95-BB38-ED48217BB903}"/>
    <cellStyle name="Comma 9 2 2 3 2 2 2 2" xfId="32236" xr:uid="{CCF926D2-FABA-4502-B91E-C2A885C0472E}"/>
    <cellStyle name="Comma 9 2 2 3 2 2 3" xfId="23183" xr:uid="{26E2E49B-F62A-42C7-A83B-84EAA7E80234}"/>
    <cellStyle name="Comma 9 2 2 3 2 3" xfId="8087" xr:uid="{402C7D33-A216-4393-8177-D126DFAADD9F}"/>
    <cellStyle name="Comma 9 2 2 3 2 3 2" xfId="17140" xr:uid="{4F06FD18-9768-4484-8B8F-A08C2CF368F0}"/>
    <cellStyle name="Comma 9 2 2 3 2 3 2 2" xfId="35250" xr:uid="{AD0CF5FD-7666-4B86-B1B6-6FFEB39C64C4}"/>
    <cellStyle name="Comma 9 2 2 3 2 3 3" xfId="26197" xr:uid="{D3EBD7F0-B3A0-4598-9104-8CDE4D906E91}"/>
    <cellStyle name="Comma 9 2 2 3 2 4" xfId="11108" xr:uid="{D5ACCF1C-3B74-40A6-A007-04F66DBBA4C1}"/>
    <cellStyle name="Comma 9 2 2 3 2 4 2" xfId="29218" xr:uid="{95F3A696-2EE0-44A8-AEC6-A201C5AEAFFD}"/>
    <cellStyle name="Comma 9 2 2 3 2 5" xfId="20165" xr:uid="{0B290443-E46E-47B0-9353-FFF6BF45EBFB}"/>
    <cellStyle name="Comma 9 2 2 3 3" xfId="2998" xr:uid="{68DECAE5-6F36-403B-9B1B-A25067FF668F}"/>
    <cellStyle name="Comma 9 2 2 3 3 2" xfId="6077" xr:uid="{1BE68746-5510-4660-9AC6-5E675BBEC69F}"/>
    <cellStyle name="Comma 9 2 2 3 3 2 2" xfId="15130" xr:uid="{5BC11629-A610-47C4-BB8C-9D68524897D5}"/>
    <cellStyle name="Comma 9 2 2 3 3 2 2 2" xfId="33240" xr:uid="{5F73E469-451B-4619-80BF-59E8FA4F1E0C}"/>
    <cellStyle name="Comma 9 2 2 3 3 2 3" xfId="24187" xr:uid="{ED0CABDB-5341-4978-998A-7DE5EE3875A8}"/>
    <cellStyle name="Comma 9 2 2 3 3 3" xfId="9091" xr:uid="{5412F301-C05E-444F-8A2B-64CAFF14D01D}"/>
    <cellStyle name="Comma 9 2 2 3 3 3 2" xfId="18144" xr:uid="{F6440BDB-992D-4851-8895-B501501BCB55}"/>
    <cellStyle name="Comma 9 2 2 3 3 3 2 2" xfId="36254" xr:uid="{05A459B0-D581-40E0-8CF4-01F62F13806F}"/>
    <cellStyle name="Comma 9 2 2 3 3 3 3" xfId="27201" xr:uid="{BE3B9E0C-749E-4358-858F-2F175A436D8B}"/>
    <cellStyle name="Comma 9 2 2 3 3 4" xfId="12112" xr:uid="{D56AB18B-994D-409E-A899-6CF7D8AAFEDB}"/>
    <cellStyle name="Comma 9 2 2 3 3 4 2" xfId="30222" xr:uid="{3166FFA7-F669-4D85-B2EF-545C168580ED}"/>
    <cellStyle name="Comma 9 2 2 3 3 5" xfId="21169" xr:uid="{D21030D0-7F10-4885-B60E-0F8C8B07A652}"/>
    <cellStyle name="Comma 9 2 2 3 4" xfId="4069" xr:uid="{F9C0DBF3-52C1-4590-9507-F8F35FD08F35}"/>
    <cellStyle name="Comma 9 2 2 3 4 2" xfId="13122" xr:uid="{97C05C91-F003-48AF-92C7-A3C47200E1D5}"/>
    <cellStyle name="Comma 9 2 2 3 4 2 2" xfId="31232" xr:uid="{78CB38DA-9805-41FF-A3AB-0D1E54189451}"/>
    <cellStyle name="Comma 9 2 2 3 4 3" xfId="22179" xr:uid="{C297EC5A-DF18-4982-9D12-808C3D63AC1C}"/>
    <cellStyle name="Comma 9 2 2 3 5" xfId="7083" xr:uid="{7C426E9F-A97E-4E6D-A5CB-C439970F4911}"/>
    <cellStyle name="Comma 9 2 2 3 5 2" xfId="16136" xr:uid="{B36BCA6A-D855-4B18-BE9B-19AC761E1FB6}"/>
    <cellStyle name="Comma 9 2 2 3 5 2 2" xfId="34246" xr:uid="{7CAFEE52-9CD1-4C54-BFD8-3284F329A8E4}"/>
    <cellStyle name="Comma 9 2 2 3 5 3" xfId="25193" xr:uid="{E67E9C82-C44A-4F1D-A223-FF3E9D6B9481}"/>
    <cellStyle name="Comma 9 2 2 3 6" xfId="10104" xr:uid="{61076AA7-8F2F-4860-B94B-DC7012C25270}"/>
    <cellStyle name="Comma 9 2 2 3 6 2" xfId="28214" xr:uid="{B5887A27-96F1-4CF2-B604-714362053080}"/>
    <cellStyle name="Comma 9 2 2 3 7" xfId="19161" xr:uid="{AC33BB7A-72EE-4D35-AEBF-71633E35C22A}"/>
    <cellStyle name="Comma 9 2 2 4" xfId="1545" xr:uid="{DF1D256F-C57F-486E-A432-FC9C3B5FBCC4}"/>
    <cellStyle name="Comma 9 2 2 4 2" xfId="4624" xr:uid="{D31332E2-9A00-4B84-B5CA-318A83C8D0C6}"/>
    <cellStyle name="Comma 9 2 2 4 2 2" xfId="13677" xr:uid="{60036EE3-6AAD-4F50-8C37-D2DAF9984B44}"/>
    <cellStyle name="Comma 9 2 2 4 2 2 2" xfId="31787" xr:uid="{BFC48908-0733-45AA-9818-0F13E7E45B75}"/>
    <cellStyle name="Comma 9 2 2 4 2 3" xfId="22734" xr:uid="{70AB7A01-4A8A-4221-A58E-1BEE62BCB930}"/>
    <cellStyle name="Comma 9 2 2 4 3" xfId="7638" xr:uid="{49FD31E8-153F-45AF-B358-71CBE25A96BB}"/>
    <cellStyle name="Comma 9 2 2 4 3 2" xfId="16691" xr:uid="{E466EF89-E91F-455E-BCEB-6044A61A7C1C}"/>
    <cellStyle name="Comma 9 2 2 4 3 2 2" xfId="34801" xr:uid="{56C83A5E-D000-4420-A6E1-B5D1D6315361}"/>
    <cellStyle name="Comma 9 2 2 4 3 3" xfId="25748" xr:uid="{18FD6E21-24B8-42E6-8F13-04FE98834F3D}"/>
    <cellStyle name="Comma 9 2 2 4 4" xfId="10659" xr:uid="{6772D83D-B627-4E0F-BAF1-5632A905E709}"/>
    <cellStyle name="Comma 9 2 2 4 4 2" xfId="28769" xr:uid="{CB43D08A-51F0-43EB-BDF6-DCBDB27892E4}"/>
    <cellStyle name="Comma 9 2 2 4 5" xfId="19716" xr:uid="{3597F90A-5581-4E6F-BCCD-D0E073D4068E}"/>
    <cellStyle name="Comma 9 2 2 5" xfId="2549" xr:uid="{FBD0D53D-2E35-457C-8E94-8572FEA54AF5}"/>
    <cellStyle name="Comma 9 2 2 5 2" xfId="5628" xr:uid="{860EE7D3-D787-423F-A02D-6551265C1981}"/>
    <cellStyle name="Comma 9 2 2 5 2 2" xfId="14681" xr:uid="{C45020C5-8E4D-4476-A3F5-C9CF07741131}"/>
    <cellStyle name="Comma 9 2 2 5 2 2 2" xfId="32791" xr:uid="{D9DFBC92-8424-4607-8FB1-6FB53C61438F}"/>
    <cellStyle name="Comma 9 2 2 5 2 3" xfId="23738" xr:uid="{E98A8A0A-D77D-4C51-9938-0997B5F9779D}"/>
    <cellStyle name="Comma 9 2 2 5 3" xfId="8642" xr:uid="{F790BC6D-5C9C-49E5-984F-089E235835BA}"/>
    <cellStyle name="Comma 9 2 2 5 3 2" xfId="17695" xr:uid="{FE6D849D-F82D-412B-9F2D-BDA2A1129D00}"/>
    <cellStyle name="Comma 9 2 2 5 3 2 2" xfId="35805" xr:uid="{ABD3C92F-67F3-4A2D-9C17-A6C0003BD52B}"/>
    <cellStyle name="Comma 9 2 2 5 3 3" xfId="26752" xr:uid="{AE4CCDF2-4DFF-471F-8D7A-D6BB7C3EA4D9}"/>
    <cellStyle name="Comma 9 2 2 5 4" xfId="11663" xr:uid="{4B172A94-716B-4774-959D-D7C2436867E8}"/>
    <cellStyle name="Comma 9 2 2 5 4 2" xfId="29773" xr:uid="{1959F34B-BB70-4362-96B6-78AF67E1A545}"/>
    <cellStyle name="Comma 9 2 2 5 5" xfId="20720" xr:uid="{6217CD40-4A74-4826-A208-F7E18EF960D1}"/>
    <cellStyle name="Comma 9 2 2 6" xfId="3619" xr:uid="{03E8A0E9-0AD1-4E51-8595-42B2DD8A309B}"/>
    <cellStyle name="Comma 9 2 2 6 2" xfId="12672" xr:uid="{EE18384E-5FF5-4EAD-982E-10E20B3A16FF}"/>
    <cellStyle name="Comma 9 2 2 6 2 2" xfId="30782" xr:uid="{FD2FE821-1FB3-43F0-88A3-1F277F392333}"/>
    <cellStyle name="Comma 9 2 2 6 3" xfId="21729" xr:uid="{FE6C1CC6-5B62-4C7C-BA7F-981E7051B082}"/>
    <cellStyle name="Comma 9 2 2 7" xfId="6633" xr:uid="{1B48BC61-141B-4C31-8EC7-253098641409}"/>
    <cellStyle name="Comma 9 2 2 7 2" xfId="15686" xr:uid="{3B7EB252-3D5E-41B7-98BB-05EF26F8E4E4}"/>
    <cellStyle name="Comma 9 2 2 7 2 2" xfId="33796" xr:uid="{8E1C903D-D73F-46FC-AE5B-1D3D38132AA6}"/>
    <cellStyle name="Comma 9 2 2 7 3" xfId="24743" xr:uid="{93BF861A-9679-4437-8237-FDA4E8523736}"/>
    <cellStyle name="Comma 9 2 2 8" xfId="9653" xr:uid="{B8897B2B-AC04-4698-9509-F3C55954D0BF}"/>
    <cellStyle name="Comma 9 2 2 8 2" xfId="27763" xr:uid="{364F98DB-14AB-4C1F-8D2B-A4C610482B5E}"/>
    <cellStyle name="Comma 9 2 2 9" xfId="18710" xr:uid="{E678D125-D7C5-4F1B-80EC-BCF177871154}"/>
    <cellStyle name="Comma 9 2 3" xfId="991" xr:uid="{6BC88E6B-641C-4B57-8C4F-F46222394F8D}"/>
    <cellStyle name="Comma 9 2 3 2" xfId="1995" xr:uid="{D3E29C60-986F-421A-8921-ACE6F131BE16}"/>
    <cellStyle name="Comma 9 2 3 2 2" xfId="5074" xr:uid="{DF401918-934F-4F38-9B6F-258E39F9DD01}"/>
    <cellStyle name="Comma 9 2 3 2 2 2" xfId="14127" xr:uid="{672F1168-E44C-4E00-BA63-1DBDCAC40FE5}"/>
    <cellStyle name="Comma 9 2 3 2 2 2 2" xfId="32237" xr:uid="{9931632D-2555-4810-9A9A-4C34FA00C9D9}"/>
    <cellStyle name="Comma 9 2 3 2 2 3" xfId="23184" xr:uid="{B0CD311F-EA21-4134-AEA8-D7B33E19D510}"/>
    <cellStyle name="Comma 9 2 3 2 3" xfId="8088" xr:uid="{F1747A57-BD81-4495-A4F6-D53ADF6451E6}"/>
    <cellStyle name="Comma 9 2 3 2 3 2" xfId="17141" xr:uid="{144C571E-A98E-4CEE-9918-FE64A8077BC6}"/>
    <cellStyle name="Comma 9 2 3 2 3 2 2" xfId="35251" xr:uid="{B66BA8D5-6517-49FB-9B2B-D404B04D9260}"/>
    <cellStyle name="Comma 9 2 3 2 3 3" xfId="26198" xr:uid="{D854B121-1914-4E62-B89F-552450DD60A0}"/>
    <cellStyle name="Comma 9 2 3 2 4" xfId="11109" xr:uid="{5A969F39-93D1-496D-8667-A954DD738066}"/>
    <cellStyle name="Comma 9 2 3 2 4 2" xfId="29219" xr:uid="{54023B0C-E4C6-4991-9BDB-9C150B0E8BAD}"/>
    <cellStyle name="Comma 9 2 3 2 5" xfId="20166" xr:uid="{20AF5E74-4CF8-47D7-99EC-8EFC7B3E9D40}"/>
    <cellStyle name="Comma 9 2 3 3" xfId="2999" xr:uid="{2FEC0F7F-2EC6-4BE7-9C31-9B2158944FA8}"/>
    <cellStyle name="Comma 9 2 3 3 2" xfId="6078" xr:uid="{6F7B35CD-C9BE-4ACD-8EF0-CBFCB1F12315}"/>
    <cellStyle name="Comma 9 2 3 3 2 2" xfId="15131" xr:uid="{89CCB0E0-9E79-4211-8A3B-3403ECEFC3A4}"/>
    <cellStyle name="Comma 9 2 3 3 2 2 2" xfId="33241" xr:uid="{4ABD917D-9C2D-4B3B-B858-6A8657F38776}"/>
    <cellStyle name="Comma 9 2 3 3 2 3" xfId="24188" xr:uid="{91426C95-C41D-43D4-9718-F7F46539FFE4}"/>
    <cellStyle name="Comma 9 2 3 3 3" xfId="9092" xr:uid="{BE9F8F19-D95E-4F1A-B624-B4E776048685}"/>
    <cellStyle name="Comma 9 2 3 3 3 2" xfId="18145" xr:uid="{62695ADD-7D28-414D-BB22-E766383BCF69}"/>
    <cellStyle name="Comma 9 2 3 3 3 2 2" xfId="36255" xr:uid="{7EF8ECF7-1327-494C-BB5A-7A201E8C6DB4}"/>
    <cellStyle name="Comma 9 2 3 3 3 3" xfId="27202" xr:uid="{723A6170-03E6-4B43-8D25-B06FB0B507BD}"/>
    <cellStyle name="Comma 9 2 3 3 4" xfId="12113" xr:uid="{9494EE3B-2FFC-4F5C-B8AA-0742F995DA7B}"/>
    <cellStyle name="Comma 9 2 3 3 4 2" xfId="30223" xr:uid="{42A7CFAF-8EBD-4670-B785-1CB595CA723D}"/>
    <cellStyle name="Comma 9 2 3 3 5" xfId="21170" xr:uid="{DF289BD2-C689-4C20-B4E8-C3D8A01D9FDA}"/>
    <cellStyle name="Comma 9 2 3 4" xfId="4070" xr:uid="{FDF11AF4-4F2C-480E-AA3C-A92A29818031}"/>
    <cellStyle name="Comma 9 2 3 4 2" xfId="13123" xr:uid="{23C97E34-D1CF-41C8-A073-7A1C07DD2361}"/>
    <cellStyle name="Comma 9 2 3 4 2 2" xfId="31233" xr:uid="{AFBE265C-A427-4C13-BA63-0A9779848DE8}"/>
    <cellStyle name="Comma 9 2 3 4 3" xfId="22180" xr:uid="{D80D7ABA-EFC3-4AB1-83CD-9B6977022016}"/>
    <cellStyle name="Comma 9 2 3 5" xfId="7084" xr:uid="{D6E6939C-3712-4DA5-A5EA-DFF3169F3B62}"/>
    <cellStyle name="Comma 9 2 3 5 2" xfId="16137" xr:uid="{65AB5CC6-7FBF-45BD-B850-E8AE72FC2E97}"/>
    <cellStyle name="Comma 9 2 3 5 2 2" xfId="34247" xr:uid="{3FC1D32E-3B79-4DF0-9A47-4D8920DD6604}"/>
    <cellStyle name="Comma 9 2 3 5 3" xfId="25194" xr:uid="{82430DE8-56A8-42C1-9770-160302495462}"/>
    <cellStyle name="Comma 9 2 3 6" xfId="10105" xr:uid="{09CBD60B-D843-4F48-9F56-89D3AB0EFB11}"/>
    <cellStyle name="Comma 9 2 3 6 2" xfId="28215" xr:uid="{B8A66D0C-E479-4FDF-A680-9DC492913CFD}"/>
    <cellStyle name="Comma 9 2 3 7" xfId="19162" xr:uid="{68C7A64B-C502-4AEC-AC10-E3CC062E613C}"/>
    <cellStyle name="Comma 9 2 4" xfId="992" xr:uid="{0C48C755-4BEC-4A2A-B796-97C979FB3E19}"/>
    <cellStyle name="Comma 9 2 4 2" xfId="1996" xr:uid="{BF77B149-12C3-4DCA-B346-CBCCDC3E81B7}"/>
    <cellStyle name="Comma 9 2 4 2 2" xfId="5075" xr:uid="{6D20BF8B-2FBA-476A-AC0C-C4456DCD35B7}"/>
    <cellStyle name="Comma 9 2 4 2 2 2" xfId="14128" xr:uid="{6998779E-B69E-4D96-9DE7-4A2FCBF5BA43}"/>
    <cellStyle name="Comma 9 2 4 2 2 2 2" xfId="32238" xr:uid="{E6000A92-8E36-492F-8501-8BDE2BF0CDCA}"/>
    <cellStyle name="Comma 9 2 4 2 2 3" xfId="23185" xr:uid="{B5A25972-D721-4477-91D3-E1B87EC2BBD2}"/>
    <cellStyle name="Comma 9 2 4 2 3" xfId="8089" xr:uid="{DB2EE253-8979-4C64-910D-C2243CB9D567}"/>
    <cellStyle name="Comma 9 2 4 2 3 2" xfId="17142" xr:uid="{C2977300-B0AF-42F3-BC50-162569699169}"/>
    <cellStyle name="Comma 9 2 4 2 3 2 2" xfId="35252" xr:uid="{7AA28036-1C10-4E29-ABB3-CA629CC47BDB}"/>
    <cellStyle name="Comma 9 2 4 2 3 3" xfId="26199" xr:uid="{FB2B6C78-DC2E-4058-8508-C3220501361F}"/>
    <cellStyle name="Comma 9 2 4 2 4" xfId="11110" xr:uid="{BD45CD87-3BD9-4DB1-8280-DE0ADAEE0DD8}"/>
    <cellStyle name="Comma 9 2 4 2 4 2" xfId="29220" xr:uid="{B58BEA10-4030-48BF-8713-75CD162D0C28}"/>
    <cellStyle name="Comma 9 2 4 2 5" xfId="20167" xr:uid="{93B6EA10-6A20-4BD2-9F33-0B27C0A49370}"/>
    <cellStyle name="Comma 9 2 4 3" xfId="3000" xr:uid="{2B091F8F-D878-4592-B893-9B9EC45A2295}"/>
    <cellStyle name="Comma 9 2 4 3 2" xfId="6079" xr:uid="{55CE0081-9FEE-4285-A6A8-34C24B8A4CDA}"/>
    <cellStyle name="Comma 9 2 4 3 2 2" xfId="15132" xr:uid="{DD2235FA-BC1A-43B0-8548-00168987F7A2}"/>
    <cellStyle name="Comma 9 2 4 3 2 2 2" xfId="33242" xr:uid="{96F14346-A996-4E7F-9F72-B608C54F87A0}"/>
    <cellStyle name="Comma 9 2 4 3 2 3" xfId="24189" xr:uid="{A28C28BC-EC81-4550-BE65-2ECA573E6A39}"/>
    <cellStyle name="Comma 9 2 4 3 3" xfId="9093" xr:uid="{7823CB7A-7DDC-48C4-B96D-A229BA298C42}"/>
    <cellStyle name="Comma 9 2 4 3 3 2" xfId="18146" xr:uid="{2B477170-FDD3-4FFE-A70B-F379DB029C23}"/>
    <cellStyle name="Comma 9 2 4 3 3 2 2" xfId="36256" xr:uid="{DDE2675B-808A-4068-9A76-DC874F1F3B18}"/>
    <cellStyle name="Comma 9 2 4 3 3 3" xfId="27203" xr:uid="{87CF2767-6AE0-449A-B892-7E1AA9845F74}"/>
    <cellStyle name="Comma 9 2 4 3 4" xfId="12114" xr:uid="{78FC1E2A-3051-4553-932D-6A3608B49567}"/>
    <cellStyle name="Comma 9 2 4 3 4 2" xfId="30224" xr:uid="{2FA732C1-68DD-4558-B2A1-7F5D9A505234}"/>
    <cellStyle name="Comma 9 2 4 3 5" xfId="21171" xr:uid="{0F8D7729-D055-4EC2-89ED-5C2B06CF6DF6}"/>
    <cellStyle name="Comma 9 2 4 4" xfId="4071" xr:uid="{C9EA0320-E183-447F-8A30-D290EE41B776}"/>
    <cellStyle name="Comma 9 2 4 4 2" xfId="13124" xr:uid="{C78DD8D1-7C9B-466F-8FD2-FB775B69D3C6}"/>
    <cellStyle name="Comma 9 2 4 4 2 2" xfId="31234" xr:uid="{B6DFA771-EDB2-48EF-8C28-DE0574572514}"/>
    <cellStyle name="Comma 9 2 4 4 3" xfId="22181" xr:uid="{5C2E1474-55F9-4CB0-A18B-E01AB7B42A0C}"/>
    <cellStyle name="Comma 9 2 4 5" xfId="7085" xr:uid="{EC516077-1A52-4998-89CB-8E76DD5E7792}"/>
    <cellStyle name="Comma 9 2 4 5 2" xfId="16138" xr:uid="{16494A2B-CDB0-4C95-9AEC-716473E68ECC}"/>
    <cellStyle name="Comma 9 2 4 5 2 2" xfId="34248" xr:uid="{C9049E75-FB13-4459-9AB5-02D929205C55}"/>
    <cellStyle name="Comma 9 2 4 5 3" xfId="25195" xr:uid="{A1FD5373-9D0C-461F-B809-23CF40395053}"/>
    <cellStyle name="Comma 9 2 4 6" xfId="10106" xr:uid="{2A763379-ED4C-4530-84B3-4C24B6042F28}"/>
    <cellStyle name="Comma 9 2 4 6 2" xfId="28216" xr:uid="{13C505ED-1237-4D4E-8B4D-68AA133563DA}"/>
    <cellStyle name="Comma 9 2 4 7" xfId="19163" xr:uid="{B1D87971-079B-4A6D-A450-D7C4614F48C2}"/>
    <cellStyle name="Comma 9 2 5" xfId="1374" xr:uid="{27D7CB60-C293-45BE-A005-5A5E76127DF7}"/>
    <cellStyle name="Comma 9 2 5 2" xfId="4453" xr:uid="{3C981BD7-55F2-4823-B3D9-078A8B47B0C9}"/>
    <cellStyle name="Comma 9 2 5 2 2" xfId="13506" xr:uid="{074656A1-AEC0-4806-87BE-0D707CCC5266}"/>
    <cellStyle name="Comma 9 2 5 2 2 2" xfId="31616" xr:uid="{0371F4E3-A5D8-4557-B09D-336F6D7255BB}"/>
    <cellStyle name="Comma 9 2 5 2 3" xfId="22563" xr:uid="{C4F7605C-A1D5-4392-B638-B716FD499E39}"/>
    <cellStyle name="Comma 9 2 5 3" xfId="7467" xr:uid="{D7081FBD-61B6-4957-99E7-AD1BAF0DAC2A}"/>
    <cellStyle name="Comma 9 2 5 3 2" xfId="16520" xr:uid="{DB72CC39-6C00-4114-B6F9-F6A39AB2DA37}"/>
    <cellStyle name="Comma 9 2 5 3 2 2" xfId="34630" xr:uid="{0BDAE4D0-9D27-4F41-952F-A93968F6250B}"/>
    <cellStyle name="Comma 9 2 5 3 3" xfId="25577" xr:uid="{2D408344-680D-4050-9433-A1CDCE016315}"/>
    <cellStyle name="Comma 9 2 5 4" xfId="10488" xr:uid="{0FD0B248-0A90-412F-A177-BCF320DD9DB5}"/>
    <cellStyle name="Comma 9 2 5 4 2" xfId="28598" xr:uid="{A7A06933-02A5-4ED6-96BA-298286529E81}"/>
    <cellStyle name="Comma 9 2 5 5" xfId="19545" xr:uid="{732348F9-7334-4B1D-95DC-AD58FDEBC4D2}"/>
    <cellStyle name="Comma 9 2 6" xfId="2378" xr:uid="{78EC495D-303F-4252-AE06-D68450B4A3C4}"/>
    <cellStyle name="Comma 9 2 6 2" xfId="5457" xr:uid="{EEF2F26D-744C-4CB6-93C2-92129554DA0E}"/>
    <cellStyle name="Comma 9 2 6 2 2" xfId="14510" xr:uid="{C0AEE2E0-7903-4441-84F7-AED55CB0A614}"/>
    <cellStyle name="Comma 9 2 6 2 2 2" xfId="32620" xr:uid="{FD02E16B-9B8E-40D4-B213-52A74A34C3B4}"/>
    <cellStyle name="Comma 9 2 6 2 3" xfId="23567" xr:uid="{D782D98E-6B84-45FB-B595-5CA149F817F2}"/>
    <cellStyle name="Comma 9 2 6 3" xfId="8471" xr:uid="{D9BFF50E-E8EA-415E-8D15-49D10496FED6}"/>
    <cellStyle name="Comma 9 2 6 3 2" xfId="17524" xr:uid="{6974CAD4-790A-41FD-A384-79FE0507FD40}"/>
    <cellStyle name="Comma 9 2 6 3 2 2" xfId="35634" xr:uid="{F0EBD7B7-D65B-4BF5-B2C1-3F7694232432}"/>
    <cellStyle name="Comma 9 2 6 3 3" xfId="26581" xr:uid="{2186B92B-F491-4D82-9B14-7927D305A325}"/>
    <cellStyle name="Comma 9 2 6 4" xfId="11492" xr:uid="{96235491-FFA6-4D49-9F7F-0FDEF4D819D0}"/>
    <cellStyle name="Comma 9 2 6 4 2" xfId="29602" xr:uid="{6A3C37FF-688B-4B53-9D01-0971A0CCF47C}"/>
    <cellStyle name="Comma 9 2 6 5" xfId="20549" xr:uid="{8683A514-72E3-432D-9B06-1A49BE163A1C}"/>
    <cellStyle name="Comma 9 2 7" xfId="3447" xr:uid="{E396A011-9AEC-4C70-95D3-FA4C0A6D02B5}"/>
    <cellStyle name="Comma 9 2 7 2" xfId="12500" xr:uid="{5BFA005A-DC76-485C-AE6B-A489DFDB1384}"/>
    <cellStyle name="Comma 9 2 7 2 2" xfId="30610" xr:uid="{0CCB6219-C35B-4369-AFC1-1E6B2E8078C0}"/>
    <cellStyle name="Comma 9 2 7 3" xfId="21557" xr:uid="{2D7585B3-D1E5-4237-B2FC-F034A4845A75}"/>
    <cellStyle name="Comma 9 2 8" xfId="6461" xr:uid="{A427651A-7E42-4C9D-A626-F866ECD5D664}"/>
    <cellStyle name="Comma 9 2 8 2" xfId="15514" xr:uid="{3D452FC6-CEDD-435F-97F8-3D5230518965}"/>
    <cellStyle name="Comma 9 2 8 2 2" xfId="33624" xr:uid="{432819FE-8AFE-44CC-AD7E-24CEF8BB5A02}"/>
    <cellStyle name="Comma 9 2 8 3" xfId="24571" xr:uid="{14D31538-FF9E-4CFE-B113-E0C8F4F928E2}"/>
    <cellStyle name="Comma 9 2 9" xfId="9481" xr:uid="{DBAD8D5D-214C-4D33-B1E2-2697D1453F76}"/>
    <cellStyle name="Comma 9 2 9 2" xfId="27591" xr:uid="{EF141E7A-A26C-4CB8-9EB9-7DF532D6E45B}"/>
    <cellStyle name="Comma 9 3" xfId="498" xr:uid="{FCCEBF8E-2DC6-45D6-8611-780E5D371A5D}"/>
    <cellStyle name="Comma 9 3 2" xfId="993" xr:uid="{B41825AA-C0E0-4303-8A53-B3D0DA6D6AC8}"/>
    <cellStyle name="Comma 9 3 2 2" xfId="1997" xr:uid="{20B6AD40-8031-4225-8C64-A5210A67E17B}"/>
    <cellStyle name="Comma 9 3 2 2 2" xfId="5076" xr:uid="{2C1CC09D-9225-4FA0-BF84-DBD7BA3305BB}"/>
    <cellStyle name="Comma 9 3 2 2 2 2" xfId="14129" xr:uid="{090E7BB9-50E2-46D1-B4E6-11F6018E4EBF}"/>
    <cellStyle name="Comma 9 3 2 2 2 2 2" xfId="32239" xr:uid="{58938D5E-36DB-45ED-8D45-807F5D425E1D}"/>
    <cellStyle name="Comma 9 3 2 2 2 3" xfId="23186" xr:uid="{BF243534-E61C-46C9-963C-1116E1D01017}"/>
    <cellStyle name="Comma 9 3 2 2 3" xfId="8090" xr:uid="{6D5DA030-D051-4DF8-A1C2-71C1CA8A1FD1}"/>
    <cellStyle name="Comma 9 3 2 2 3 2" xfId="17143" xr:uid="{DBCF2CA3-4821-4439-BA30-8640D52A5370}"/>
    <cellStyle name="Comma 9 3 2 2 3 2 2" xfId="35253" xr:uid="{0F12A1C7-4A43-4465-AC75-B9812142C7FD}"/>
    <cellStyle name="Comma 9 3 2 2 3 3" xfId="26200" xr:uid="{6155FA55-4EBB-404E-A7F9-191CFABE8F57}"/>
    <cellStyle name="Comma 9 3 2 2 4" xfId="11111" xr:uid="{F8D25D14-DB56-43EA-A005-FFC74F1D39B2}"/>
    <cellStyle name="Comma 9 3 2 2 4 2" xfId="29221" xr:uid="{42CD31F8-AF39-4F7D-9C28-17EE8DBA38EE}"/>
    <cellStyle name="Comma 9 3 2 2 5" xfId="20168" xr:uid="{D50BA214-C519-4D23-98DC-DA27B38820D7}"/>
    <cellStyle name="Comma 9 3 2 3" xfId="3001" xr:uid="{2C707F29-ECB7-4503-9578-77530AD4A7ED}"/>
    <cellStyle name="Comma 9 3 2 3 2" xfId="6080" xr:uid="{60583B87-D36F-4472-B00F-28F0E11249DF}"/>
    <cellStyle name="Comma 9 3 2 3 2 2" xfId="15133" xr:uid="{D253B5D6-77F8-4E74-8B64-F80CF69F30FC}"/>
    <cellStyle name="Comma 9 3 2 3 2 2 2" xfId="33243" xr:uid="{0AB988AF-EF83-4E03-B780-8D5C2D92EA3A}"/>
    <cellStyle name="Comma 9 3 2 3 2 3" xfId="24190" xr:uid="{94993115-3176-4E18-938A-2217AC9F8B2B}"/>
    <cellStyle name="Comma 9 3 2 3 3" xfId="9094" xr:uid="{DD750D88-9ABA-4C12-85FE-6AF3B2C7614D}"/>
    <cellStyle name="Comma 9 3 2 3 3 2" xfId="18147" xr:uid="{76E609AB-81D2-483D-A054-E84B21EE9CAB}"/>
    <cellStyle name="Comma 9 3 2 3 3 2 2" xfId="36257" xr:uid="{FA1491CA-E6FB-4653-81D8-7C4622C6BE8D}"/>
    <cellStyle name="Comma 9 3 2 3 3 3" xfId="27204" xr:uid="{59350EC1-2D81-428B-B47B-02F63B085BB0}"/>
    <cellStyle name="Comma 9 3 2 3 4" xfId="12115" xr:uid="{C71D97C1-3C4B-4B97-9F2B-B4D6C8884BAF}"/>
    <cellStyle name="Comma 9 3 2 3 4 2" xfId="30225" xr:uid="{D8DDDF19-28B9-4D73-8C52-972C94CB7EEA}"/>
    <cellStyle name="Comma 9 3 2 3 5" xfId="21172" xr:uid="{6079F345-25BF-42E3-B6D7-DD72BB9DCEC9}"/>
    <cellStyle name="Comma 9 3 2 4" xfId="4072" xr:uid="{C99BF999-4D2D-4BFB-ABF5-41111BAC9A8C}"/>
    <cellStyle name="Comma 9 3 2 4 2" xfId="13125" xr:uid="{8963D2B5-A528-46FC-B46D-F16C063A1F37}"/>
    <cellStyle name="Comma 9 3 2 4 2 2" xfId="31235" xr:uid="{1300107E-CA07-43A9-891D-2F884F28B22D}"/>
    <cellStyle name="Comma 9 3 2 4 3" xfId="22182" xr:uid="{258433F3-0FEE-4A54-A80B-19EEDDE02283}"/>
    <cellStyle name="Comma 9 3 2 5" xfId="7086" xr:uid="{AC402976-A0B9-4BD1-9227-51E8D259FA5F}"/>
    <cellStyle name="Comma 9 3 2 5 2" xfId="16139" xr:uid="{E562A0BF-843B-4161-B452-30E9D98404D3}"/>
    <cellStyle name="Comma 9 3 2 5 2 2" xfId="34249" xr:uid="{D118F7B1-059B-48D1-911A-A5DF6B948DE9}"/>
    <cellStyle name="Comma 9 3 2 5 3" xfId="25196" xr:uid="{A8884622-D255-40FC-89CD-CE04DD3FFCD9}"/>
    <cellStyle name="Comma 9 3 2 6" xfId="10107" xr:uid="{F5BDCE9B-162A-495D-9191-BF59A6C496B5}"/>
    <cellStyle name="Comma 9 3 2 6 2" xfId="28217" xr:uid="{55FD4EB9-9793-4985-9AA4-178AFB8DBB40}"/>
    <cellStyle name="Comma 9 3 2 7" xfId="19164" xr:uid="{CE7D80D4-B00A-4FFF-8D5F-BDB83C395804}"/>
    <cellStyle name="Comma 9 3 3" xfId="994" xr:uid="{D3023A0D-2AE3-4C25-8A43-F504251050E7}"/>
    <cellStyle name="Comma 9 3 3 2" xfId="1998" xr:uid="{98DE7F46-808A-4CA2-BC37-E8E9DD4E5488}"/>
    <cellStyle name="Comma 9 3 3 2 2" xfId="5077" xr:uid="{E7B40CB5-9D0F-47DC-9A76-3D6FF5A4C791}"/>
    <cellStyle name="Comma 9 3 3 2 2 2" xfId="14130" xr:uid="{CB77434D-FC35-495D-9874-7BAD29E2808C}"/>
    <cellStyle name="Comma 9 3 3 2 2 2 2" xfId="32240" xr:uid="{E2AAADD0-461D-4C8A-8A44-727A5055902F}"/>
    <cellStyle name="Comma 9 3 3 2 2 3" xfId="23187" xr:uid="{3683D9CA-B208-430C-972B-44279F11D6D8}"/>
    <cellStyle name="Comma 9 3 3 2 3" xfId="8091" xr:uid="{7FAE4530-0AAE-45E5-A4B4-97B70D6596EF}"/>
    <cellStyle name="Comma 9 3 3 2 3 2" xfId="17144" xr:uid="{88DADAF8-D56C-4264-9148-01B357B95848}"/>
    <cellStyle name="Comma 9 3 3 2 3 2 2" xfId="35254" xr:uid="{5467D7FA-7E89-4900-ABDF-A7829B383EB3}"/>
    <cellStyle name="Comma 9 3 3 2 3 3" xfId="26201" xr:uid="{DB6FF2BA-1AF7-4E88-BCA8-743EF77934FE}"/>
    <cellStyle name="Comma 9 3 3 2 4" xfId="11112" xr:uid="{0DD65CA0-2799-476C-9C9A-2AC906061D74}"/>
    <cellStyle name="Comma 9 3 3 2 4 2" xfId="29222" xr:uid="{B91ACDCF-B04E-4263-8EA2-FCA3A0C6139F}"/>
    <cellStyle name="Comma 9 3 3 2 5" xfId="20169" xr:uid="{7BF3F84A-E575-4434-9232-9FA3583D9D6A}"/>
    <cellStyle name="Comma 9 3 3 3" xfId="3002" xr:uid="{23C7D532-25AB-413B-BB07-124F8F028853}"/>
    <cellStyle name="Comma 9 3 3 3 2" xfId="6081" xr:uid="{B8282A8B-B5B3-4E72-9A01-4E23C834152C}"/>
    <cellStyle name="Comma 9 3 3 3 2 2" xfId="15134" xr:uid="{7ABE5669-4CC9-43B1-AAFC-F26161316FA3}"/>
    <cellStyle name="Comma 9 3 3 3 2 2 2" xfId="33244" xr:uid="{1F68515F-831E-40D3-848F-1FDE4E0A7808}"/>
    <cellStyle name="Comma 9 3 3 3 2 3" xfId="24191" xr:uid="{DF8BBB90-F6AE-4310-900C-23FE49A549CC}"/>
    <cellStyle name="Comma 9 3 3 3 3" xfId="9095" xr:uid="{BBB144A8-B142-493F-8FD3-18A904DB515F}"/>
    <cellStyle name="Comma 9 3 3 3 3 2" xfId="18148" xr:uid="{AAF40340-8FB3-43B8-857C-65E418C527A7}"/>
    <cellStyle name="Comma 9 3 3 3 3 2 2" xfId="36258" xr:uid="{636E5A2E-F89E-4394-B675-94DA24D05F7D}"/>
    <cellStyle name="Comma 9 3 3 3 3 3" xfId="27205" xr:uid="{7108EF9C-92A3-4FDE-A647-D2B50B1778E6}"/>
    <cellStyle name="Comma 9 3 3 3 4" xfId="12116" xr:uid="{C6A971CA-8D0E-4BA9-B750-98C62B866123}"/>
    <cellStyle name="Comma 9 3 3 3 4 2" xfId="30226" xr:uid="{B2452BD2-155A-4EF4-A046-CF738748CC65}"/>
    <cellStyle name="Comma 9 3 3 3 5" xfId="21173" xr:uid="{E785A41F-D94F-4252-BE43-EFF5A1B4702F}"/>
    <cellStyle name="Comma 9 3 3 4" xfId="4073" xr:uid="{81721016-E3CA-460B-A9D2-B6C8EE47C3D4}"/>
    <cellStyle name="Comma 9 3 3 4 2" xfId="13126" xr:uid="{485A4C01-8962-4F7B-97CD-B04FBC188F1B}"/>
    <cellStyle name="Comma 9 3 3 4 2 2" xfId="31236" xr:uid="{4A1435AC-499B-4AA4-B52B-AA9AFE5D0368}"/>
    <cellStyle name="Comma 9 3 3 4 3" xfId="22183" xr:uid="{807A9CCB-E458-4849-AD20-A4847DB309F8}"/>
    <cellStyle name="Comma 9 3 3 5" xfId="7087" xr:uid="{D7938166-61A5-4E6B-9BC0-5B591DF985D8}"/>
    <cellStyle name="Comma 9 3 3 5 2" xfId="16140" xr:uid="{7DE8155B-C8AF-401E-A38D-934E8937ECAF}"/>
    <cellStyle name="Comma 9 3 3 5 2 2" xfId="34250" xr:uid="{4DC84D40-AF29-4823-B102-B29919375C93}"/>
    <cellStyle name="Comma 9 3 3 5 3" xfId="25197" xr:uid="{893021B4-4444-47F6-9944-DD5910B4D123}"/>
    <cellStyle name="Comma 9 3 3 6" xfId="10108" xr:uid="{6C03A79C-5C8A-435E-BF5E-D9219E38D7E1}"/>
    <cellStyle name="Comma 9 3 3 6 2" xfId="28218" xr:uid="{3EC85138-9E2B-4752-86EE-AA89454AD96D}"/>
    <cellStyle name="Comma 9 3 3 7" xfId="19165" xr:uid="{0409823B-0B48-48B8-B94A-A4FEB2567F07}"/>
    <cellStyle name="Comma 9 3 4" xfId="1506" xr:uid="{F0C0CD6A-4A82-46F9-8F17-19FCB146D043}"/>
    <cellStyle name="Comma 9 3 4 2" xfId="4585" xr:uid="{E4CCABCC-A5E2-41E2-ADDB-5F1A6AB50A6E}"/>
    <cellStyle name="Comma 9 3 4 2 2" xfId="13638" xr:uid="{D8C81378-B74C-417D-94D0-424C23C03F39}"/>
    <cellStyle name="Comma 9 3 4 2 2 2" xfId="31748" xr:uid="{62A5C6CA-9297-4189-8251-EA4CD2E96548}"/>
    <cellStyle name="Comma 9 3 4 2 3" xfId="22695" xr:uid="{B9662646-6CDE-4DE9-8800-33331B1B4F86}"/>
    <cellStyle name="Comma 9 3 4 3" xfId="7599" xr:uid="{5ADB065B-C385-4652-8887-AF893858539B}"/>
    <cellStyle name="Comma 9 3 4 3 2" xfId="16652" xr:uid="{43E13333-CE58-4E86-8FBC-8979A35632EE}"/>
    <cellStyle name="Comma 9 3 4 3 2 2" xfId="34762" xr:uid="{A8F71ABB-172B-4A65-A9DD-AB263BB8B8BE}"/>
    <cellStyle name="Comma 9 3 4 3 3" xfId="25709" xr:uid="{4C5FE464-728E-43DA-B887-5676546090AC}"/>
    <cellStyle name="Comma 9 3 4 4" xfId="10620" xr:uid="{FDF5DB0F-4243-4590-9AF9-B854DEFC1EA7}"/>
    <cellStyle name="Comma 9 3 4 4 2" xfId="28730" xr:uid="{669D0160-9D36-4D12-AAAB-597829B53C82}"/>
    <cellStyle name="Comma 9 3 4 5" xfId="19677" xr:uid="{23A54844-B994-46D5-AA83-0C02159153EC}"/>
    <cellStyle name="Comma 9 3 5" xfId="2510" xr:uid="{1644F8EA-DE3E-45A3-BF6A-95E7CFAEB74A}"/>
    <cellStyle name="Comma 9 3 5 2" xfId="5589" xr:uid="{7205C098-426B-4BCD-9BB6-88A5F308AD19}"/>
    <cellStyle name="Comma 9 3 5 2 2" xfId="14642" xr:uid="{44987312-4B9A-4EED-BF08-B5D18D227F40}"/>
    <cellStyle name="Comma 9 3 5 2 2 2" xfId="32752" xr:uid="{3CF6BB25-DE97-494A-89FE-6996F81E4796}"/>
    <cellStyle name="Comma 9 3 5 2 3" xfId="23699" xr:uid="{B64BDE5F-8CDE-43AB-89E3-58536A409695}"/>
    <cellStyle name="Comma 9 3 5 3" xfId="8603" xr:uid="{01D90B3C-D669-4E5A-9269-8EE45352EF19}"/>
    <cellStyle name="Comma 9 3 5 3 2" xfId="17656" xr:uid="{0C038E17-5934-467A-A1C9-8417D44233DB}"/>
    <cellStyle name="Comma 9 3 5 3 2 2" xfId="35766" xr:uid="{DE595025-17C7-41DB-8620-EEBA73D60B1D}"/>
    <cellStyle name="Comma 9 3 5 3 3" xfId="26713" xr:uid="{92E01367-C32B-44E0-9BD3-EEE5E6D2E233}"/>
    <cellStyle name="Comma 9 3 5 4" xfId="11624" xr:uid="{61706D55-D330-4AEB-90D9-EC5DF6073653}"/>
    <cellStyle name="Comma 9 3 5 4 2" xfId="29734" xr:uid="{A4A16F2C-EE64-40E6-B647-8A440E57E27B}"/>
    <cellStyle name="Comma 9 3 5 5" xfId="20681" xr:uid="{5D5A7C9A-F054-4967-841A-E56B87058C96}"/>
    <cellStyle name="Comma 9 3 6" xfId="3580" xr:uid="{B5F39A6B-0227-4C83-B5A5-363897E10700}"/>
    <cellStyle name="Comma 9 3 6 2" xfId="12633" xr:uid="{C6FFFB1C-61AD-4DB6-AE08-70B768A56297}"/>
    <cellStyle name="Comma 9 3 6 2 2" xfId="30743" xr:uid="{C96F1E62-DA93-4DA4-B2EE-F8A7C94FC725}"/>
    <cellStyle name="Comma 9 3 6 3" xfId="21690" xr:uid="{3E9821CE-85A2-4990-AD77-F0D7D60427E0}"/>
    <cellStyle name="Comma 9 3 7" xfId="6594" xr:uid="{AD408A14-AB4E-46CE-B859-451E17F319CC}"/>
    <cellStyle name="Comma 9 3 7 2" xfId="15647" xr:uid="{BA45B571-C31F-41DD-8B3D-12F431DC71E3}"/>
    <cellStyle name="Comma 9 3 7 2 2" xfId="33757" xr:uid="{DFB5972D-6C5C-481B-922F-A293B9C7EAE7}"/>
    <cellStyle name="Comma 9 3 7 3" xfId="24704" xr:uid="{03F9FCEF-C04A-407C-8BBD-F2125A03D8F4}"/>
    <cellStyle name="Comma 9 3 8" xfId="9614" xr:uid="{092B7A65-39B6-448B-AEAB-5F9230DA5E7D}"/>
    <cellStyle name="Comma 9 3 8 2" xfId="27724" xr:uid="{448548B4-9C88-4BA3-AB3D-3F2EE7198344}"/>
    <cellStyle name="Comma 9 3 9" xfId="18671" xr:uid="{6995AE11-96EC-432C-AF61-E93AAE641AFC}"/>
    <cellStyle name="Comma 9 4" xfId="995" xr:uid="{204987D6-BF33-46D1-89BD-6F2477E11FA8}"/>
    <cellStyle name="Comma 9 4 2" xfId="1999" xr:uid="{5A5093EA-68D8-4887-BEBF-5CF2D6736F4B}"/>
    <cellStyle name="Comma 9 4 2 2" xfId="5078" xr:uid="{DCD71ED4-A3D0-40D8-84D2-9157F21C114C}"/>
    <cellStyle name="Comma 9 4 2 2 2" xfId="14131" xr:uid="{55A9B771-AAB6-48D3-959B-810B937B30FE}"/>
    <cellStyle name="Comma 9 4 2 2 2 2" xfId="32241" xr:uid="{64065DF8-9BC0-4EB4-8DFF-61BDE808CAF2}"/>
    <cellStyle name="Comma 9 4 2 2 3" xfId="23188" xr:uid="{736EB1F0-FF2D-4EBC-9E66-09C28F167316}"/>
    <cellStyle name="Comma 9 4 2 3" xfId="8092" xr:uid="{4E70EBD1-5023-464E-86C9-8CE355663F97}"/>
    <cellStyle name="Comma 9 4 2 3 2" xfId="17145" xr:uid="{AFDE4659-F46E-4DB1-8A51-7D18D068EF83}"/>
    <cellStyle name="Comma 9 4 2 3 2 2" xfId="35255" xr:uid="{8E17E1D5-DF8B-4E45-A1FA-1A972167C578}"/>
    <cellStyle name="Comma 9 4 2 3 3" xfId="26202" xr:uid="{7CDB7917-E640-4FEB-8AEA-A4D42433512E}"/>
    <cellStyle name="Comma 9 4 2 4" xfId="11113" xr:uid="{3CC4AF29-821B-4076-A8FF-226DBBB3D157}"/>
    <cellStyle name="Comma 9 4 2 4 2" xfId="29223" xr:uid="{1930B409-37CE-42AF-9BF5-59DBFF8D5515}"/>
    <cellStyle name="Comma 9 4 2 5" xfId="20170" xr:uid="{20DF5878-DBB2-4D91-97EF-FBAAA537BE1A}"/>
    <cellStyle name="Comma 9 4 3" xfId="3003" xr:uid="{5DAF2192-9536-4234-9F4F-D6CEA9734868}"/>
    <cellStyle name="Comma 9 4 3 2" xfId="6082" xr:uid="{843D2411-2BD2-44DC-AC3C-93F4AF671134}"/>
    <cellStyle name="Comma 9 4 3 2 2" xfId="15135" xr:uid="{ADB9CC47-BAB0-4F41-BE52-BC92BD832CAE}"/>
    <cellStyle name="Comma 9 4 3 2 2 2" xfId="33245" xr:uid="{5B6E1669-6503-4A0C-8F4B-CF1B54D1BE74}"/>
    <cellStyle name="Comma 9 4 3 2 3" xfId="24192" xr:uid="{0A932826-B301-4CF9-ADC2-E243B03EE764}"/>
    <cellStyle name="Comma 9 4 3 3" xfId="9096" xr:uid="{8FE40719-C897-407C-A23A-81414A680892}"/>
    <cellStyle name="Comma 9 4 3 3 2" xfId="18149" xr:uid="{547CDB6B-9EC2-423D-B9C0-0FBEBD1705FC}"/>
    <cellStyle name="Comma 9 4 3 3 2 2" xfId="36259" xr:uid="{CBB154BF-0996-4FB6-8D65-FAAB4EB7D704}"/>
    <cellStyle name="Comma 9 4 3 3 3" xfId="27206" xr:uid="{BC45A26F-438F-45CF-8AFE-7DEF965C2FBA}"/>
    <cellStyle name="Comma 9 4 3 4" xfId="12117" xr:uid="{D6E12143-0E12-4BA1-BC4B-9D065CAB82BF}"/>
    <cellStyle name="Comma 9 4 3 4 2" xfId="30227" xr:uid="{82AB917C-9C55-4AA5-ADCF-F8CD62323FD5}"/>
    <cellStyle name="Comma 9 4 3 5" xfId="21174" xr:uid="{93E35D56-A6DB-469F-944F-33A7F4B4BB48}"/>
    <cellStyle name="Comma 9 4 4" xfId="4074" xr:uid="{77CD9304-99E2-467A-AB47-8AF57757B037}"/>
    <cellStyle name="Comma 9 4 4 2" xfId="13127" xr:uid="{C472C2B5-C007-429C-82BB-4BE3E54E0C7F}"/>
    <cellStyle name="Comma 9 4 4 2 2" xfId="31237" xr:uid="{244005FA-4E83-47AB-A24E-F03884B9EE91}"/>
    <cellStyle name="Comma 9 4 4 3" xfId="22184" xr:uid="{BA8196B8-FD00-4441-B4C6-E101B76B6D96}"/>
    <cellStyle name="Comma 9 4 5" xfId="7088" xr:uid="{90372DC9-AD88-4A58-9F24-8A65C845EB10}"/>
    <cellStyle name="Comma 9 4 5 2" xfId="16141" xr:uid="{B83AB623-15D5-41D8-B3C3-B30E43067B6A}"/>
    <cellStyle name="Comma 9 4 5 2 2" xfId="34251" xr:uid="{E72A3C63-D8A8-4455-9060-3305AB4EFE54}"/>
    <cellStyle name="Comma 9 4 5 3" xfId="25198" xr:uid="{2E51AA7F-5996-43D6-9C49-AF1E33C8C473}"/>
    <cellStyle name="Comma 9 4 6" xfId="10109" xr:uid="{5CB2959E-F5BB-4BF8-997D-87DCD1A1A2D7}"/>
    <cellStyle name="Comma 9 4 6 2" xfId="28219" xr:uid="{968086BD-9B42-437E-9A62-B1C0CF0F2A51}"/>
    <cellStyle name="Comma 9 4 7" xfId="19166" xr:uid="{0F9EAB1C-30F8-4A69-95D4-F23641DC3DB0}"/>
    <cellStyle name="Comma 9 5" xfId="996" xr:uid="{81AF98A7-6D62-4ADE-93FF-1BF931706E3D}"/>
    <cellStyle name="Comma 9 5 2" xfId="2000" xr:uid="{31780DA7-10C0-4094-9556-D6BD933CDDF7}"/>
    <cellStyle name="Comma 9 5 2 2" xfId="5079" xr:uid="{A354633B-096B-42E2-9C78-2167F6763B70}"/>
    <cellStyle name="Comma 9 5 2 2 2" xfId="14132" xr:uid="{35192DB8-3367-4F8C-BAE2-CA16C1EF8E1F}"/>
    <cellStyle name="Comma 9 5 2 2 2 2" xfId="32242" xr:uid="{E2F35080-245B-4608-8C4E-6C9D7EE45A6F}"/>
    <cellStyle name="Comma 9 5 2 2 3" xfId="23189" xr:uid="{530D51EF-4EF3-454F-A986-38153D7656EC}"/>
    <cellStyle name="Comma 9 5 2 3" xfId="8093" xr:uid="{BF64986A-9D56-4C08-9753-D5F8CEAC31F1}"/>
    <cellStyle name="Comma 9 5 2 3 2" xfId="17146" xr:uid="{EB9B8400-8BCB-4038-B72F-4109DEA3DE4E}"/>
    <cellStyle name="Comma 9 5 2 3 2 2" xfId="35256" xr:uid="{712DB36F-F5E1-493C-A65E-86F0055B9BD2}"/>
    <cellStyle name="Comma 9 5 2 3 3" xfId="26203" xr:uid="{4E0A03D1-7789-484B-9ECA-221FE2525E61}"/>
    <cellStyle name="Comma 9 5 2 4" xfId="11114" xr:uid="{C19F22F4-EBD5-4696-9DA4-85E8A3C31DF1}"/>
    <cellStyle name="Comma 9 5 2 4 2" xfId="29224" xr:uid="{6D2F88D8-BECA-4324-A95B-28F8A82BE02A}"/>
    <cellStyle name="Comma 9 5 2 5" xfId="20171" xr:uid="{1958601B-19B7-4364-B448-91CC7D37DBD7}"/>
    <cellStyle name="Comma 9 5 3" xfId="3004" xr:uid="{7871C6C0-BE1E-4E26-A43E-640FF713F888}"/>
    <cellStyle name="Comma 9 5 3 2" xfId="6083" xr:uid="{219462CF-BC6B-4EEA-90CD-735ADAF4E49B}"/>
    <cellStyle name="Comma 9 5 3 2 2" xfId="15136" xr:uid="{FD07F2BA-CC73-45D6-A257-33F6F85A3FAB}"/>
    <cellStyle name="Comma 9 5 3 2 2 2" xfId="33246" xr:uid="{C0979ABB-07FD-4A93-AAC8-B0C0B7B23B73}"/>
    <cellStyle name="Comma 9 5 3 2 3" xfId="24193" xr:uid="{59FCA81B-DD58-4FB1-9097-AB0039557C8B}"/>
    <cellStyle name="Comma 9 5 3 3" xfId="9097" xr:uid="{B96B9D9E-DD69-461A-AD77-69F65C48AEE5}"/>
    <cellStyle name="Comma 9 5 3 3 2" xfId="18150" xr:uid="{CBB4D9F4-662D-4F46-9990-DAAA346C3638}"/>
    <cellStyle name="Comma 9 5 3 3 2 2" xfId="36260" xr:uid="{ED32F86B-C1F3-47F3-8332-D16FB41A2F85}"/>
    <cellStyle name="Comma 9 5 3 3 3" xfId="27207" xr:uid="{C170D98C-5D27-490D-9469-0F0FC57CA99B}"/>
    <cellStyle name="Comma 9 5 3 4" xfId="12118" xr:uid="{63C776D0-8FCE-41AA-8739-6CF31B815AF4}"/>
    <cellStyle name="Comma 9 5 3 4 2" xfId="30228" xr:uid="{91BBD770-68F1-40CB-8982-E1CD38BCC838}"/>
    <cellStyle name="Comma 9 5 3 5" xfId="21175" xr:uid="{75BFD0BE-F362-4A08-A723-75BADF8CAEFC}"/>
    <cellStyle name="Comma 9 5 4" xfId="4075" xr:uid="{FD5C1BF6-E9D1-42CD-B2B2-8F39FEE0ED1F}"/>
    <cellStyle name="Comma 9 5 4 2" xfId="13128" xr:uid="{1A87AAE5-6621-4D07-8F4A-7A09CB7D92F2}"/>
    <cellStyle name="Comma 9 5 4 2 2" xfId="31238" xr:uid="{2917319B-9570-4350-8396-2BE449258A43}"/>
    <cellStyle name="Comma 9 5 4 3" xfId="22185" xr:uid="{1DB08621-70DA-4A62-8FEE-D2548A371048}"/>
    <cellStyle name="Comma 9 5 5" xfId="7089" xr:uid="{45FA4C7E-CE2D-4456-801A-AAB941B6208F}"/>
    <cellStyle name="Comma 9 5 5 2" xfId="16142" xr:uid="{11C7DB7C-D9FD-4FD2-A4C2-A3F1BF8A9497}"/>
    <cellStyle name="Comma 9 5 5 2 2" xfId="34252" xr:uid="{725D6E30-E324-48D6-86FD-D9274FC1EDB6}"/>
    <cellStyle name="Comma 9 5 5 3" xfId="25199" xr:uid="{B06C777D-CDC0-4A11-AF40-706CAA2E0F5A}"/>
    <cellStyle name="Comma 9 5 6" xfId="10110" xr:uid="{B25A7F02-4A6C-4CEE-951B-31B317E8DE67}"/>
    <cellStyle name="Comma 9 5 6 2" xfId="28220" xr:uid="{AD828F94-4F22-4018-9DB2-84F019071D79}"/>
    <cellStyle name="Comma 9 5 7" xfId="19167" xr:uid="{9CCF2688-FC88-49E5-8E1F-5EB9B59C3199}"/>
    <cellStyle name="Comma 9 6" xfId="1335" xr:uid="{66A74968-547A-4938-906A-B361A00FCF05}"/>
    <cellStyle name="Comma 9 6 2" xfId="4414" xr:uid="{00ADEE75-754A-43B2-9833-6C7966E8611D}"/>
    <cellStyle name="Comma 9 6 2 2" xfId="13467" xr:uid="{96E78365-B75A-4C56-8889-637D81C64881}"/>
    <cellStyle name="Comma 9 6 2 2 2" xfId="31577" xr:uid="{194DFEB7-CF08-42A2-AA3C-5FEC4CF353BC}"/>
    <cellStyle name="Comma 9 6 2 3" xfId="22524" xr:uid="{B441A6CA-E0ED-4175-997A-59CE39243D8A}"/>
    <cellStyle name="Comma 9 6 3" xfId="7428" xr:uid="{A05B8695-B293-4610-8758-4E1BE44B848C}"/>
    <cellStyle name="Comma 9 6 3 2" xfId="16481" xr:uid="{3B0E5B66-7F71-4E06-86BC-CF948CD173DD}"/>
    <cellStyle name="Comma 9 6 3 2 2" xfId="34591" xr:uid="{1EED75B7-4014-4AD6-8B16-F7A6120A653C}"/>
    <cellStyle name="Comma 9 6 3 3" xfId="25538" xr:uid="{139B518A-87BC-4388-8823-92A3A1F63C67}"/>
    <cellStyle name="Comma 9 6 4" xfId="10449" xr:uid="{06D10086-16FB-458F-A391-4680BB90A480}"/>
    <cellStyle name="Comma 9 6 4 2" xfId="28559" xr:uid="{FA761B36-ACD5-425F-8441-36E776B4EB34}"/>
    <cellStyle name="Comma 9 6 5" xfId="19506" xr:uid="{9F6DBC7B-7115-4E47-AAA0-17A71E9CE4F1}"/>
    <cellStyle name="Comma 9 7" xfId="2339" xr:uid="{8210E036-3F1B-4FA9-A15E-7D6D80856757}"/>
    <cellStyle name="Comma 9 7 2" xfId="5418" xr:uid="{7EEAFD26-BC54-4E01-B2F1-00ED30E9B02F}"/>
    <cellStyle name="Comma 9 7 2 2" xfId="14471" xr:uid="{A5FCA919-7D37-472A-95D3-DED9F8BD411D}"/>
    <cellStyle name="Comma 9 7 2 2 2" xfId="32581" xr:uid="{2E8F5835-9B50-4A65-AE70-53F0D42C3828}"/>
    <cellStyle name="Comma 9 7 2 3" xfId="23528" xr:uid="{26B509A0-D069-4B52-8CC9-D5A467A9DE86}"/>
    <cellStyle name="Comma 9 7 3" xfId="8432" xr:uid="{7AD02692-1503-4EB0-A2CF-2D655B29BCCE}"/>
    <cellStyle name="Comma 9 7 3 2" xfId="17485" xr:uid="{79E1A232-317F-44BF-9045-CE4BC0D6513E}"/>
    <cellStyle name="Comma 9 7 3 2 2" xfId="35595" xr:uid="{1C065C33-8B23-40B2-BB8E-DFFFD1A60C02}"/>
    <cellStyle name="Comma 9 7 3 3" xfId="26542" xr:uid="{F64A340C-C817-4723-AFC7-6008121E0C68}"/>
    <cellStyle name="Comma 9 7 4" xfId="11453" xr:uid="{A3F93800-CFFF-4D8D-9BCF-FAF481BBA382}"/>
    <cellStyle name="Comma 9 7 4 2" xfId="29563" xr:uid="{E8187AE2-F255-458A-836E-63D57732A8DE}"/>
    <cellStyle name="Comma 9 7 5" xfId="20510" xr:uid="{EDF1E9ED-4B64-4B15-A729-B28EF4E01281}"/>
    <cellStyle name="Comma 9 8" xfId="3408" xr:uid="{F60044E3-1014-4D35-A424-CAAD4EA683D6}"/>
    <cellStyle name="Comma 9 8 2" xfId="12461" xr:uid="{4461ED58-5745-422A-8A28-BEF1C8675709}"/>
    <cellStyle name="Comma 9 8 2 2" xfId="30571" xr:uid="{83309454-2AF9-4C67-87F7-7F1CA0D94874}"/>
    <cellStyle name="Comma 9 8 3" xfId="21518" xr:uid="{FA142904-B87C-4814-A17A-AC7A8A951F91}"/>
    <cellStyle name="Comma 9 9" xfId="6422" xr:uid="{1DB02CE7-8CF5-409B-A8A9-93C48752D5BC}"/>
    <cellStyle name="Comma 9 9 2" xfId="15475" xr:uid="{9ABF9753-B28A-45B5-B528-ABC3CB8E4A25}"/>
    <cellStyle name="Comma 9 9 2 2" xfId="33585" xr:uid="{793C43BA-FACE-4421-8EB8-4592E50B333A}"/>
    <cellStyle name="Comma 9 9 3" xfId="24532" xr:uid="{F6FD9D32-DAAF-48C0-BD55-A0D777971806}"/>
    <cellStyle name="Currency 2" xfId="187" xr:uid="{0E776FC4-F674-423C-83E2-CC5A083D7724}"/>
    <cellStyle name="Currency 2 2" xfId="245" xr:uid="{8FB07328-BA58-4332-BAAB-1F15AE526DB2}"/>
    <cellStyle name="Currency 2 2 2" xfId="281" xr:uid="{9417F69C-FA90-4E87-B1CD-E0BB317D93CA}"/>
    <cellStyle name="Currency 2 3" xfId="275" xr:uid="{531ECFEF-A6A4-4B6A-A4C6-FC5518468332}"/>
    <cellStyle name="Currency 2 4" xfId="373" xr:uid="{85D64E99-726E-4D98-8C66-7A613E8951D4}"/>
    <cellStyle name="Currency 3" xfId="292" xr:uid="{B506CD2E-6C8B-4686-AF3B-29C7CB0D5DFC}"/>
    <cellStyle name="Currency 4" xfId="291" xr:uid="{1A6C520F-6993-4B72-9422-2A6244ABFF22}"/>
    <cellStyle name="Currency 5" xfId="371" xr:uid="{E3105ED8-252E-4A67-A758-7EC1C1079D68}"/>
    <cellStyle name="Currency 5 2" xfId="562" xr:uid="{900D75C9-24C9-4BAD-A966-1F66A745FE09}"/>
    <cellStyle name="Currency 5 2 2" xfId="3643" xr:uid="{575C4432-B245-4026-AFA5-37E623DD0B41}"/>
    <cellStyle name="Currency 5 2 2 2" xfId="12696" xr:uid="{D3AB356F-5E01-4C6A-ADEE-EF6F8F1F606F}"/>
    <cellStyle name="Currency 5 2 2 2 2" xfId="30806" xr:uid="{CBB912F3-EB9D-49AD-BE4D-ABA8A1A64A9B}"/>
    <cellStyle name="Currency 5 2 2 3" xfId="21753" xr:uid="{D1A4C44C-3EBC-42F8-912F-26B3BF498A16}"/>
    <cellStyle name="Currency 5 2 3" xfId="6657" xr:uid="{9F302CA4-E3B0-4F2D-92D4-B2131A51B06D}"/>
    <cellStyle name="Currency 5 2 3 2" xfId="15710" xr:uid="{37A991B2-CBB5-4680-BC0C-89B65918FB18}"/>
    <cellStyle name="Currency 5 2 3 2 2" xfId="33820" xr:uid="{DCA6EE9E-B0E0-4DEA-A974-68504BD7AF74}"/>
    <cellStyle name="Currency 5 2 3 3" xfId="24767" xr:uid="{84E84895-259E-4F9A-B859-01C77AD31383}"/>
    <cellStyle name="Currency 5 2 4" xfId="9677" xr:uid="{07A0039C-BE6D-4256-B231-83B951EC5C2A}"/>
    <cellStyle name="Currency 5 2 4 2" xfId="27787" xr:uid="{CAE4E81F-098A-48BE-B6BC-D1BE82FA60F3}"/>
    <cellStyle name="Currency 5 2 5" xfId="18734" xr:uid="{DF0DE021-8711-4302-BB37-C462CE7C7381}"/>
    <cellStyle name="Currency 5 3" xfId="3471" xr:uid="{F6E0D955-0D66-4EE7-B8E5-36AF40B258E8}"/>
    <cellStyle name="Currency 5 3 2" xfId="12524" xr:uid="{228702D8-C583-4D36-8609-013EE153BA98}"/>
    <cellStyle name="Currency 5 3 2 2" xfId="30634" xr:uid="{6F928658-DDC9-44D7-8BBC-42FE3557121B}"/>
    <cellStyle name="Currency 5 3 3" xfId="21581" xr:uid="{9BEE99F4-A59B-4E8A-B861-393AA8FCD2FA}"/>
    <cellStyle name="Currency 5 4" xfId="6485" xr:uid="{3CCC1BC3-BE9E-47BE-B56F-4FC3E22C6A78}"/>
    <cellStyle name="Currency 5 4 2" xfId="15538" xr:uid="{D0900335-C97D-4446-8853-2979FAC08BE4}"/>
    <cellStyle name="Currency 5 4 2 2" xfId="33648" xr:uid="{6CC68035-B84E-4BE0-9403-8B6C71496F74}"/>
    <cellStyle name="Currency 5 4 3" xfId="24595" xr:uid="{A7986A22-0DAF-499B-8A23-CA468D7CF0DD}"/>
    <cellStyle name="Currency 5 5" xfId="9505" xr:uid="{D577A316-28AF-4D9A-AE37-67124151CA25}"/>
    <cellStyle name="Currency 5 5 2" xfId="27615" xr:uid="{7DB64C3D-7FDB-4D92-80E3-8CAF2B13479B}"/>
    <cellStyle name="Currency 5 6" xfId="18562" xr:uid="{1D85468B-34B1-4021-BBBB-CE4E1AB2D3A4}"/>
    <cellStyle name="Ênfase1" xfId="22" builtinId="29" customBuiltin="1"/>
    <cellStyle name="Ênfase1 2" xfId="77" xr:uid="{049FB448-1B69-4269-AA0D-32F5521B90F3}"/>
    <cellStyle name="Ênfase2" xfId="26" builtinId="33" customBuiltin="1"/>
    <cellStyle name="Ênfase3" xfId="30" builtinId="37" customBuiltin="1"/>
    <cellStyle name="Ênfase4" xfId="34" builtinId="41" customBuiltin="1"/>
    <cellStyle name="Ênfase5" xfId="38" builtinId="45" customBuiltin="1"/>
    <cellStyle name="Ênfase6" xfId="42" builtinId="49" customBuiltin="1"/>
    <cellStyle name="Entrada" xfId="13" builtinId="20" customBuiltin="1"/>
    <cellStyle name="Entrada 2" xfId="164" xr:uid="{075AAADF-6C1B-4FF1-A6AC-E0F5D1EF3D65}"/>
    <cellStyle name="Entrada 3" xfId="87" xr:uid="{B123B92A-1060-4399-8F42-4A5568403D1E}"/>
    <cellStyle name="Explanatory Text 2" xfId="218" xr:uid="{F097E5E3-8793-4864-A94D-5EEA1FE52E61}"/>
    <cellStyle name="Explanatory Text 2 2" xfId="3288" xr:uid="{CFF4942C-C6A2-4F7C-A285-1CCFCE314414}"/>
    <cellStyle name="Formula" xfId="204" xr:uid="{8003D723-C9E4-4A30-8E5B-EDC41F862900}"/>
    <cellStyle name="Formula 10" xfId="9436" xr:uid="{58378AFA-6E24-4990-B884-BACA36E02F77}"/>
    <cellStyle name="Formula 10 2" xfId="27546" xr:uid="{FC0303B9-F77E-472C-86E7-D05D8C4B1143}"/>
    <cellStyle name="Formula 11" xfId="18493" xr:uid="{1D9A8957-B170-45AB-A675-4CD6FF54254A}"/>
    <cellStyle name="Formula 2" xfId="334" xr:uid="{2268FD3C-5BC8-4AA4-9D06-4C40090A40C3}"/>
    <cellStyle name="Formula 2 10" xfId="18532" xr:uid="{ED7C5B60-0EEF-4922-9C7E-F796542177E9}"/>
    <cellStyle name="Formula 2 2" xfId="532" xr:uid="{7C4BBA8B-DBB4-464A-B97B-5C676E6B3E1E}"/>
    <cellStyle name="Formula 2 2 2" xfId="997" xr:uid="{8D06048E-B8DC-43DF-826E-404147765FF8}"/>
    <cellStyle name="Formula 2 2 2 2" xfId="2001" xr:uid="{881E144A-774F-41BA-B093-C8CADFD9D2F3}"/>
    <cellStyle name="Formula 2 2 2 2 2" xfId="5080" xr:uid="{C4DF38A2-53A8-41CB-A08C-220A875689B7}"/>
    <cellStyle name="Formula 2 2 2 2 2 2" xfId="14133" xr:uid="{F48FC47C-7D3C-4896-836A-A706051FAD13}"/>
    <cellStyle name="Formula 2 2 2 2 2 2 2" xfId="32243" xr:uid="{A27889C6-D666-450F-837E-71F902184226}"/>
    <cellStyle name="Formula 2 2 2 2 2 3" xfId="23190" xr:uid="{4283E7A7-EDEB-43FD-A02D-5F73AFD12C7B}"/>
    <cellStyle name="Formula 2 2 2 2 3" xfId="8094" xr:uid="{2F5FA6E8-A77F-4538-8D23-E9826EE4203B}"/>
    <cellStyle name="Formula 2 2 2 2 3 2" xfId="17147" xr:uid="{22BF2507-2185-4887-99EC-11CBD7137951}"/>
    <cellStyle name="Formula 2 2 2 2 3 2 2" xfId="35257" xr:uid="{298D83A4-D07B-475A-A58D-2356F60E41A6}"/>
    <cellStyle name="Formula 2 2 2 2 3 3" xfId="26204" xr:uid="{7216B287-9F90-4774-9030-A969F524CBB2}"/>
    <cellStyle name="Formula 2 2 2 2 4" xfId="11115" xr:uid="{49F91ECA-B974-4130-A558-04C1BF733C07}"/>
    <cellStyle name="Formula 2 2 2 2 4 2" xfId="29225" xr:uid="{7C1C7A87-F7EC-4298-867A-C22E7E895D88}"/>
    <cellStyle name="Formula 2 2 2 2 5" xfId="20172" xr:uid="{E4815B27-288A-41FE-BE2C-8C6A482379E3}"/>
    <cellStyle name="Formula 2 2 2 3" xfId="3005" xr:uid="{19C1EF10-B2A4-445D-AA65-2B5F94988272}"/>
    <cellStyle name="Formula 2 2 2 3 2" xfId="6084" xr:uid="{8F883BBA-8E3F-4C82-9AD4-273640B410F8}"/>
    <cellStyle name="Formula 2 2 2 3 2 2" xfId="15137" xr:uid="{833881D8-72F1-435D-8A5F-B827D11A96B5}"/>
    <cellStyle name="Formula 2 2 2 3 2 2 2" xfId="33247" xr:uid="{64E6949C-9619-4195-96B3-F2BDD4B8DE49}"/>
    <cellStyle name="Formula 2 2 2 3 2 3" xfId="24194" xr:uid="{26C0B6D1-5A93-4F6E-BE52-4195CE1C92C3}"/>
    <cellStyle name="Formula 2 2 2 3 3" xfId="9098" xr:uid="{9DDD76FC-6425-400D-AB20-88D17D70C34D}"/>
    <cellStyle name="Formula 2 2 2 3 3 2" xfId="18151" xr:uid="{E58061B5-E7C2-4D44-ABF9-0697010859C6}"/>
    <cellStyle name="Formula 2 2 2 3 3 2 2" xfId="36261" xr:uid="{C3E97905-CDDD-4609-9609-7A56C69749CF}"/>
    <cellStyle name="Formula 2 2 2 3 3 3" xfId="27208" xr:uid="{8FE9D3E6-7832-4440-8F36-9CDF8A06332E}"/>
    <cellStyle name="Formula 2 2 2 3 4" xfId="12119" xr:uid="{A3BEEDD2-A617-4A25-AD6F-96C8592C3680}"/>
    <cellStyle name="Formula 2 2 2 3 4 2" xfId="30229" xr:uid="{B3C8E382-1A8B-4A7C-9A63-DB824584DD7F}"/>
    <cellStyle name="Formula 2 2 2 3 5" xfId="21176" xr:uid="{7E3ACB35-2E16-433A-A27A-508B4F79B837}"/>
    <cellStyle name="Formula 2 2 2 4" xfId="4076" xr:uid="{36771A5B-F699-4ABA-B541-6480586700B9}"/>
    <cellStyle name="Formula 2 2 2 4 2" xfId="13129" xr:uid="{F2C42B69-C0F2-4F88-8249-1F47F9C840F1}"/>
    <cellStyle name="Formula 2 2 2 4 2 2" xfId="31239" xr:uid="{0842F352-797F-43FE-B09B-DFE57D58D1AA}"/>
    <cellStyle name="Formula 2 2 2 4 3" xfId="22186" xr:uid="{1FCA0134-22CF-4FAD-B3EA-8912B3F3825F}"/>
    <cellStyle name="Formula 2 2 2 5" xfId="7090" xr:uid="{3C470F9F-8E5C-4887-B5D4-D8222BD3FE5F}"/>
    <cellStyle name="Formula 2 2 2 5 2" xfId="16143" xr:uid="{A4D56B4F-A9BC-47EB-9978-AB9B39807783}"/>
    <cellStyle name="Formula 2 2 2 5 2 2" xfId="34253" xr:uid="{FB2CAB46-DB94-4B7F-AF77-392859D7F197}"/>
    <cellStyle name="Formula 2 2 2 5 3" xfId="25200" xr:uid="{767895B4-8F53-477C-8CF0-6F656BA2264B}"/>
    <cellStyle name="Formula 2 2 2 6" xfId="10111" xr:uid="{0E17B3E5-77C4-4B08-A19D-69720401239F}"/>
    <cellStyle name="Formula 2 2 2 6 2" xfId="28221" xr:uid="{09C113E2-2C61-4C9E-B25F-BE63F793BC6F}"/>
    <cellStyle name="Formula 2 2 2 7" xfId="19168" xr:uid="{250B95C8-D9F1-4A5F-BEAD-F65EFEA16863}"/>
    <cellStyle name="Formula 2 2 3" xfId="998" xr:uid="{3164ADC4-4524-4FF8-B2EF-8D8C56DAAF48}"/>
    <cellStyle name="Formula 2 2 3 2" xfId="2002" xr:uid="{A3E2E5F1-E736-430F-83E8-3FA6588BAFA3}"/>
    <cellStyle name="Formula 2 2 3 2 2" xfId="5081" xr:uid="{0FE81199-65F9-4E40-8328-3FADB3F265FF}"/>
    <cellStyle name="Formula 2 2 3 2 2 2" xfId="14134" xr:uid="{D9898541-3A26-4546-BFF7-363BBFC8DF91}"/>
    <cellStyle name="Formula 2 2 3 2 2 2 2" xfId="32244" xr:uid="{F0A0536D-BEAE-4B89-A1E4-F05AE16C389C}"/>
    <cellStyle name="Formula 2 2 3 2 2 3" xfId="23191" xr:uid="{810C6F76-F6A3-4192-B62E-F6369044C8A5}"/>
    <cellStyle name="Formula 2 2 3 2 3" xfId="8095" xr:uid="{0118D69C-63CA-46EA-AA7B-8BE9234499CA}"/>
    <cellStyle name="Formula 2 2 3 2 3 2" xfId="17148" xr:uid="{45F6DA31-9354-4B0F-8C28-0040E8948B32}"/>
    <cellStyle name="Formula 2 2 3 2 3 2 2" xfId="35258" xr:uid="{03422FA8-08A3-44C3-8C1F-27EB7F8298FD}"/>
    <cellStyle name="Formula 2 2 3 2 3 3" xfId="26205" xr:uid="{A7168763-276B-484E-BFD1-86D591CCC763}"/>
    <cellStyle name="Formula 2 2 3 2 4" xfId="11116" xr:uid="{A1688BA2-372C-4EE2-8460-EABA99E64516}"/>
    <cellStyle name="Formula 2 2 3 2 4 2" xfId="29226" xr:uid="{FBAD0688-A54C-4EC3-820D-5625AF3F47C8}"/>
    <cellStyle name="Formula 2 2 3 2 5" xfId="20173" xr:uid="{6037A796-CD62-453D-9200-6D02B31D9584}"/>
    <cellStyle name="Formula 2 2 3 3" xfId="3006" xr:uid="{0ADDD2A7-6278-4218-811D-EDD418D1E419}"/>
    <cellStyle name="Formula 2 2 3 3 2" xfId="6085" xr:uid="{20D47891-E65E-42FC-BA7D-BFBC36F23397}"/>
    <cellStyle name="Formula 2 2 3 3 2 2" xfId="15138" xr:uid="{D9F61069-52EF-44DB-B82D-F68D987500FC}"/>
    <cellStyle name="Formula 2 2 3 3 2 2 2" xfId="33248" xr:uid="{ABC7CC73-A719-49DA-9FF0-D6E74E549A7A}"/>
    <cellStyle name="Formula 2 2 3 3 2 3" xfId="24195" xr:uid="{25D1225F-FA73-44A9-A197-A023568256B4}"/>
    <cellStyle name="Formula 2 2 3 3 3" xfId="9099" xr:uid="{7BAB9DED-3472-4DA1-9699-85B1926436F9}"/>
    <cellStyle name="Formula 2 2 3 3 3 2" xfId="18152" xr:uid="{96421F04-B48A-439A-9D16-C0A81F115A12}"/>
    <cellStyle name="Formula 2 2 3 3 3 2 2" xfId="36262" xr:uid="{87259B74-2AB8-4E6A-8778-5E52E896DB71}"/>
    <cellStyle name="Formula 2 2 3 3 3 3" xfId="27209" xr:uid="{6DDFE106-A373-4605-915A-F0DA397B3422}"/>
    <cellStyle name="Formula 2 2 3 3 4" xfId="12120" xr:uid="{882ACD3D-52FD-495B-9843-1B8D26CCF37D}"/>
    <cellStyle name="Formula 2 2 3 3 4 2" xfId="30230" xr:uid="{84E89FF0-EE5F-450B-AD5C-93F9638A3015}"/>
    <cellStyle name="Formula 2 2 3 3 5" xfId="21177" xr:uid="{05433DB4-231E-41F7-8E23-A60DF9BED799}"/>
    <cellStyle name="Formula 2 2 3 4" xfId="4077" xr:uid="{45DE01EF-1329-45A4-AAC7-3CB738482F6F}"/>
    <cellStyle name="Formula 2 2 3 4 2" xfId="13130" xr:uid="{E29380C5-9CF9-44EF-8720-2A7FE855012D}"/>
    <cellStyle name="Formula 2 2 3 4 2 2" xfId="31240" xr:uid="{F690D92D-B9ED-460A-A2D2-879B6FC0856A}"/>
    <cellStyle name="Formula 2 2 3 4 3" xfId="22187" xr:uid="{0D62211B-0542-4B79-B4B7-BAB8826BBDC7}"/>
    <cellStyle name="Formula 2 2 3 5" xfId="7091" xr:uid="{3FFE456C-0EFF-4B94-9101-D2B0F81E22A5}"/>
    <cellStyle name="Formula 2 2 3 5 2" xfId="16144" xr:uid="{056E4FD7-6246-4840-86D4-927DD895D479}"/>
    <cellStyle name="Formula 2 2 3 5 2 2" xfId="34254" xr:uid="{615D2889-7D3E-4410-95C2-2E684BDC216C}"/>
    <cellStyle name="Formula 2 2 3 5 3" xfId="25201" xr:uid="{E06F0956-36B8-4F83-9AFB-D80AE0D7EEC9}"/>
    <cellStyle name="Formula 2 2 3 6" xfId="10112" xr:uid="{B48E1E9B-9046-4BFF-867B-AD94B0C81D1D}"/>
    <cellStyle name="Formula 2 2 3 6 2" xfId="28222" xr:uid="{55AA6F90-0145-4E21-8F94-5659240DF4E3}"/>
    <cellStyle name="Formula 2 2 3 7" xfId="19169" xr:uid="{DAB733E9-D537-47D0-8CBB-F1DED1D35CB6}"/>
    <cellStyle name="Formula 2 2 4" xfId="1539" xr:uid="{1FA4D418-3DF7-45A6-A3B4-FC9DBC7A8036}"/>
    <cellStyle name="Formula 2 2 4 2" xfId="4618" xr:uid="{0C91141A-EEB5-43C1-92BA-09A87D60189A}"/>
    <cellStyle name="Formula 2 2 4 2 2" xfId="13671" xr:uid="{644EDF89-BBC2-4547-BADF-807397C5CC8C}"/>
    <cellStyle name="Formula 2 2 4 2 2 2" xfId="31781" xr:uid="{39BC739B-71A4-4C06-96E3-EE65F4342C21}"/>
    <cellStyle name="Formula 2 2 4 2 3" xfId="22728" xr:uid="{023F9A5C-995F-4C80-BE33-9FCC4B0D8AEF}"/>
    <cellStyle name="Formula 2 2 4 3" xfId="7632" xr:uid="{0C43B73C-00D1-442C-AE51-5457B70AA100}"/>
    <cellStyle name="Formula 2 2 4 3 2" xfId="16685" xr:uid="{7FD54550-CD16-4C02-A34B-222635E3DD87}"/>
    <cellStyle name="Formula 2 2 4 3 2 2" xfId="34795" xr:uid="{AB96DD1B-943F-4F8E-A4F4-B331A1F20B97}"/>
    <cellStyle name="Formula 2 2 4 3 3" xfId="25742" xr:uid="{5185F584-6DB9-4854-B4F7-24EF10A35C9C}"/>
    <cellStyle name="Formula 2 2 4 4" xfId="10653" xr:uid="{FF062568-3B36-4BC7-BCAF-6D73082E47AE}"/>
    <cellStyle name="Formula 2 2 4 4 2" xfId="28763" xr:uid="{4371C327-31FD-4DDE-86EE-A12D8E350138}"/>
    <cellStyle name="Formula 2 2 4 5" xfId="19710" xr:uid="{DD7D7114-407F-4E00-96A4-1BD7A1582C67}"/>
    <cellStyle name="Formula 2 2 5" xfId="2543" xr:uid="{80D0852C-7F30-4FAB-9768-0A941ED81B34}"/>
    <cellStyle name="Formula 2 2 5 2" xfId="5622" xr:uid="{44C0A8AB-A78D-4BF8-B336-B4CCC74B172B}"/>
    <cellStyle name="Formula 2 2 5 2 2" xfId="14675" xr:uid="{EC308B86-303A-4647-BF9E-28E8AC5E72F6}"/>
    <cellStyle name="Formula 2 2 5 2 2 2" xfId="32785" xr:uid="{60D14D1B-553D-4AC1-8D14-A1FFE41431C5}"/>
    <cellStyle name="Formula 2 2 5 2 3" xfId="23732" xr:uid="{A07F267C-95F2-4DDB-A9E9-52AB62677226}"/>
    <cellStyle name="Formula 2 2 5 3" xfId="8636" xr:uid="{DD78F1CE-B492-4FBE-B6B6-9CCB96D303FA}"/>
    <cellStyle name="Formula 2 2 5 3 2" xfId="17689" xr:uid="{D3C7FD78-25D8-4C39-A073-39A8970C6C94}"/>
    <cellStyle name="Formula 2 2 5 3 2 2" xfId="35799" xr:uid="{482A96B1-D7B7-40CA-8BC2-E00DB44D9778}"/>
    <cellStyle name="Formula 2 2 5 3 3" xfId="26746" xr:uid="{BB76C63B-475E-41D0-A5DC-FE45D9C024F5}"/>
    <cellStyle name="Formula 2 2 5 4" xfId="11657" xr:uid="{F287727D-411A-4736-B17B-ABE8443A4DA6}"/>
    <cellStyle name="Formula 2 2 5 4 2" xfId="29767" xr:uid="{11684390-48B1-4505-B86E-3F12B035F526}"/>
    <cellStyle name="Formula 2 2 5 5" xfId="20714" xr:uid="{7812A59D-B1D0-4888-AC3A-0081DAB42F42}"/>
    <cellStyle name="Formula 2 2 6" xfId="3613" xr:uid="{DF0E7834-55E5-482A-AB97-83C6DD91157E}"/>
    <cellStyle name="Formula 2 2 6 2" xfId="12666" xr:uid="{855CB766-4626-49FF-B7ED-94D3BB0F527F}"/>
    <cellStyle name="Formula 2 2 6 2 2" xfId="30776" xr:uid="{F191D1E6-2CAA-4631-BC55-D62D7A95772E}"/>
    <cellStyle name="Formula 2 2 6 3" xfId="21723" xr:uid="{F93ACF02-B9B1-4DF9-A985-128BAACC624E}"/>
    <cellStyle name="Formula 2 2 7" xfId="6627" xr:uid="{288775B1-7448-40F6-94BD-64621BD4CC75}"/>
    <cellStyle name="Formula 2 2 7 2" xfId="15680" xr:uid="{F3A4741E-9254-4D6B-B45A-61C536E19D61}"/>
    <cellStyle name="Formula 2 2 7 2 2" xfId="33790" xr:uid="{C4F47DAC-0958-47C4-BBC6-8678E62BB197}"/>
    <cellStyle name="Formula 2 2 7 3" xfId="24737" xr:uid="{DC1E143E-EB12-4278-9BDD-89A840917C6E}"/>
    <cellStyle name="Formula 2 2 8" xfId="9647" xr:uid="{82B325E5-CE72-49DE-BC71-2D639AB8EB4E}"/>
    <cellStyle name="Formula 2 2 8 2" xfId="27757" xr:uid="{E8F5F602-57ED-44AF-AE37-96A29FD1D52A}"/>
    <cellStyle name="Formula 2 2 9" xfId="18704" xr:uid="{790C48AA-854B-4462-B299-8761F574D0EA}"/>
    <cellStyle name="Formula 2 3" xfId="999" xr:uid="{1A225AEF-D912-4534-BE18-CFBFDEA3ED96}"/>
    <cellStyle name="Formula 2 3 2" xfId="2003" xr:uid="{360041E2-8060-4700-B9A8-32BBC20FD8C2}"/>
    <cellStyle name="Formula 2 3 2 2" xfId="5082" xr:uid="{21F94337-A561-4890-BB16-0777795504AA}"/>
    <cellStyle name="Formula 2 3 2 2 2" xfId="14135" xr:uid="{5A333214-635B-448A-B7B1-7E468A3542FB}"/>
    <cellStyle name="Formula 2 3 2 2 2 2" xfId="32245" xr:uid="{02A000CD-1725-4D12-A553-1ABA1F899ADE}"/>
    <cellStyle name="Formula 2 3 2 2 3" xfId="23192" xr:uid="{49DE396A-1195-4AFB-8E57-99F1CE13EF67}"/>
    <cellStyle name="Formula 2 3 2 3" xfId="8096" xr:uid="{09D8F76A-5D90-4546-AF36-8DA33110070C}"/>
    <cellStyle name="Formula 2 3 2 3 2" xfId="17149" xr:uid="{C43AC63B-7468-47F2-A10F-B3F0CF10F353}"/>
    <cellStyle name="Formula 2 3 2 3 2 2" xfId="35259" xr:uid="{F5A5E596-9CB2-4DC8-94A4-C48DBBD5943D}"/>
    <cellStyle name="Formula 2 3 2 3 3" xfId="26206" xr:uid="{E9703268-5EF3-47E9-8219-B644759C7855}"/>
    <cellStyle name="Formula 2 3 2 4" xfId="11117" xr:uid="{9E0210DE-9939-4C0A-8451-6259F0BC4A35}"/>
    <cellStyle name="Formula 2 3 2 4 2" xfId="29227" xr:uid="{2184F33E-F080-4067-9428-7211F136280B}"/>
    <cellStyle name="Formula 2 3 2 5" xfId="20174" xr:uid="{40327294-3B62-4474-9B72-A3F502708EEA}"/>
    <cellStyle name="Formula 2 3 3" xfId="3007" xr:uid="{585E98D6-3AE4-4EDD-BF5A-E5BDFA144203}"/>
    <cellStyle name="Formula 2 3 3 2" xfId="6086" xr:uid="{7C0B3B16-542E-4B37-850F-1398FD3FE312}"/>
    <cellStyle name="Formula 2 3 3 2 2" xfId="15139" xr:uid="{D9958B96-263A-40F4-B2F1-10FFCBED2281}"/>
    <cellStyle name="Formula 2 3 3 2 2 2" xfId="33249" xr:uid="{B858FA72-56A0-45E6-B92A-EA39DD73B8D7}"/>
    <cellStyle name="Formula 2 3 3 2 3" xfId="24196" xr:uid="{686D74DB-E4AF-4478-B1FF-DE4569BC6F1A}"/>
    <cellStyle name="Formula 2 3 3 3" xfId="9100" xr:uid="{8A4CC9D8-5D9B-44B2-806B-D9518C7FAFD8}"/>
    <cellStyle name="Formula 2 3 3 3 2" xfId="18153" xr:uid="{32DBFC1B-1010-4C8A-8FAE-D23FC1D0E534}"/>
    <cellStyle name="Formula 2 3 3 3 2 2" xfId="36263" xr:uid="{A89A40FD-5B1F-4749-9865-A6B8A498CFA1}"/>
    <cellStyle name="Formula 2 3 3 3 3" xfId="27210" xr:uid="{294AC291-D6C2-4DF3-A38C-D840E92DC98D}"/>
    <cellStyle name="Formula 2 3 3 4" xfId="12121" xr:uid="{A496ACD5-9D19-420E-8231-A1337BDD763E}"/>
    <cellStyle name="Formula 2 3 3 4 2" xfId="30231" xr:uid="{23F23780-C835-43DD-A506-E7052D0F9562}"/>
    <cellStyle name="Formula 2 3 3 5" xfId="21178" xr:uid="{DE9181CE-2801-41BA-BAE8-CAA16A318644}"/>
    <cellStyle name="Formula 2 3 4" xfId="4078" xr:uid="{8903B306-CB61-476E-8C8A-D82AF2322DB4}"/>
    <cellStyle name="Formula 2 3 4 2" xfId="13131" xr:uid="{3A815162-E788-48E7-A981-5444093B1AD5}"/>
    <cellStyle name="Formula 2 3 4 2 2" xfId="31241" xr:uid="{4FA9A95B-5BE5-43F9-8D34-A581ADD4C792}"/>
    <cellStyle name="Formula 2 3 4 3" xfId="22188" xr:uid="{AFAAC8FE-21B8-4FE1-8BB7-CE52AC1A01E9}"/>
    <cellStyle name="Formula 2 3 5" xfId="7092" xr:uid="{89DD5122-00F1-4604-B744-268451D9A636}"/>
    <cellStyle name="Formula 2 3 5 2" xfId="16145" xr:uid="{9837CBE5-3469-4860-B359-DD829DFF324A}"/>
    <cellStyle name="Formula 2 3 5 2 2" xfId="34255" xr:uid="{417A7EC3-6E6F-4E81-B324-6ECD5304B201}"/>
    <cellStyle name="Formula 2 3 5 3" xfId="25202" xr:uid="{0F3AFEED-DF6F-41EA-BF93-B81448D2EB80}"/>
    <cellStyle name="Formula 2 3 6" xfId="10113" xr:uid="{F58C6A1F-70E1-4BDB-A92E-8C4BA9FD5D94}"/>
    <cellStyle name="Formula 2 3 6 2" xfId="28223" xr:uid="{58A959AB-B6AC-4297-B334-BE0A392D0263}"/>
    <cellStyle name="Formula 2 3 7" xfId="19170" xr:uid="{1FD75733-9B4A-4188-BA36-7AF4E787AF3D}"/>
    <cellStyle name="Formula 2 4" xfId="1000" xr:uid="{2AD70BA5-71B5-492D-BDE4-A12F0339A9A2}"/>
    <cellStyle name="Formula 2 4 2" xfId="2004" xr:uid="{76536E1E-8484-4235-8946-2BD344824AC3}"/>
    <cellStyle name="Formula 2 4 2 2" xfId="5083" xr:uid="{4D41A2A3-AE23-41AB-8522-87B917206049}"/>
    <cellStyle name="Formula 2 4 2 2 2" xfId="14136" xr:uid="{D79DD8CE-4A04-4A10-8661-4DABE26F0726}"/>
    <cellStyle name="Formula 2 4 2 2 2 2" xfId="32246" xr:uid="{4FFFA21D-5B66-4BE4-B178-B39ED99C798A}"/>
    <cellStyle name="Formula 2 4 2 2 3" xfId="23193" xr:uid="{0F3B131F-ABAD-4F0E-9903-B55537DD5248}"/>
    <cellStyle name="Formula 2 4 2 3" xfId="8097" xr:uid="{9D40C7A5-161D-4739-AB00-17478CF7B65D}"/>
    <cellStyle name="Formula 2 4 2 3 2" xfId="17150" xr:uid="{CC58C55F-B3DF-4415-BB36-A7CC587DD97C}"/>
    <cellStyle name="Formula 2 4 2 3 2 2" xfId="35260" xr:uid="{E7F3010A-D3B1-4536-88B0-E84CA1923C1E}"/>
    <cellStyle name="Formula 2 4 2 3 3" xfId="26207" xr:uid="{51BA9CCB-DEA6-45B0-A0CD-8597D500B23B}"/>
    <cellStyle name="Formula 2 4 2 4" xfId="11118" xr:uid="{E0A63B68-E2FF-42AC-9EBA-E542205AD17A}"/>
    <cellStyle name="Formula 2 4 2 4 2" xfId="29228" xr:uid="{BEC83E70-E4CA-455D-9BEE-64615CD6FE98}"/>
    <cellStyle name="Formula 2 4 2 5" xfId="20175" xr:uid="{54A199E5-C849-406F-B630-528D3B2A471F}"/>
    <cellStyle name="Formula 2 4 3" xfId="3008" xr:uid="{B131F7E3-B7BD-47D7-AC91-D67F18A6F138}"/>
    <cellStyle name="Formula 2 4 3 2" xfId="6087" xr:uid="{FF5FB033-45E0-4D81-B452-C3FBFD3E0A41}"/>
    <cellStyle name="Formula 2 4 3 2 2" xfId="15140" xr:uid="{FD8AC3CA-C773-4800-AA11-AA24FB93A50C}"/>
    <cellStyle name="Formula 2 4 3 2 2 2" xfId="33250" xr:uid="{00EC62E0-EA41-43AB-8579-4EF8480D80F6}"/>
    <cellStyle name="Formula 2 4 3 2 3" xfId="24197" xr:uid="{326C6439-B456-4D14-A892-10E0F8D04E0E}"/>
    <cellStyle name="Formula 2 4 3 3" xfId="9101" xr:uid="{97F302F8-E9B1-445B-B5AD-7EF63E0AAD40}"/>
    <cellStyle name="Formula 2 4 3 3 2" xfId="18154" xr:uid="{F24CD66D-D181-4CF9-9492-9C88BF9C16F7}"/>
    <cellStyle name="Formula 2 4 3 3 2 2" xfId="36264" xr:uid="{1F2387C3-A793-44FE-A04C-C113F2DE0C00}"/>
    <cellStyle name="Formula 2 4 3 3 3" xfId="27211" xr:uid="{362A074D-B615-4E72-B545-7E1FB7636AC3}"/>
    <cellStyle name="Formula 2 4 3 4" xfId="12122" xr:uid="{CBA2A5E1-FC3D-43C5-A52B-F9D0EB8918A9}"/>
    <cellStyle name="Formula 2 4 3 4 2" xfId="30232" xr:uid="{07744B16-A85F-4E76-A062-DDB52432B615}"/>
    <cellStyle name="Formula 2 4 3 5" xfId="21179" xr:uid="{EF1D6DD3-74F4-4380-B366-CAE547D1DC87}"/>
    <cellStyle name="Formula 2 4 4" xfId="4079" xr:uid="{B60E61D3-167D-4DB0-B1F7-64CFED18FF70}"/>
    <cellStyle name="Formula 2 4 4 2" xfId="13132" xr:uid="{AA37485A-05AF-4F28-8574-5122320F7BF6}"/>
    <cellStyle name="Formula 2 4 4 2 2" xfId="31242" xr:uid="{5EC158F2-C01D-4196-B78C-B0D356D07607}"/>
    <cellStyle name="Formula 2 4 4 3" xfId="22189" xr:uid="{8C3B6E4E-4E16-4036-8992-DBCADA03C696}"/>
    <cellStyle name="Formula 2 4 5" xfId="7093" xr:uid="{A1630551-798C-4705-B7F8-C548733528DF}"/>
    <cellStyle name="Formula 2 4 5 2" xfId="16146" xr:uid="{E027F1A4-7FD0-442A-B21F-98F4E0EDABF6}"/>
    <cellStyle name="Formula 2 4 5 2 2" xfId="34256" xr:uid="{E216C67D-BCF2-4FF8-B62A-0905DFD6F616}"/>
    <cellStyle name="Formula 2 4 5 3" xfId="25203" xr:uid="{E1E7C0FB-4DF3-484F-954D-0E2589258A4C}"/>
    <cellStyle name="Formula 2 4 6" xfId="10114" xr:uid="{EEF42BD1-E6D1-4B64-9B68-1D640E0FC404}"/>
    <cellStyle name="Formula 2 4 6 2" xfId="28224" xr:uid="{FCA740A5-E812-43ED-B634-7BED3B87D44D}"/>
    <cellStyle name="Formula 2 4 7" xfId="19171" xr:uid="{9CCD9D4A-AC70-4ACE-A61F-0D9A81B78257}"/>
    <cellStyle name="Formula 2 5" xfId="1368" xr:uid="{F2A35A0D-0F12-4CEC-9919-7B3FFE37511B}"/>
    <cellStyle name="Formula 2 5 2" xfId="4447" xr:uid="{84FB29D0-4E94-49F3-98DE-40C86F13E2A7}"/>
    <cellStyle name="Formula 2 5 2 2" xfId="13500" xr:uid="{B7099F57-479A-49BD-91FA-8980C0EA47A4}"/>
    <cellStyle name="Formula 2 5 2 2 2" xfId="31610" xr:uid="{AAA500F1-243F-4329-A2A5-A3BF8231D21F}"/>
    <cellStyle name="Formula 2 5 2 3" xfId="22557" xr:uid="{3E7BBD6C-B7E1-4551-83AA-B37EC3E85219}"/>
    <cellStyle name="Formula 2 5 3" xfId="7461" xr:uid="{A0D3E872-CC89-4417-AE8A-38B359EF74C9}"/>
    <cellStyle name="Formula 2 5 3 2" xfId="16514" xr:uid="{CA5EA4F5-8F30-4C9E-8FE6-1B667FE9D16A}"/>
    <cellStyle name="Formula 2 5 3 2 2" xfId="34624" xr:uid="{75DE5B24-850A-4C80-89C4-357EA162D842}"/>
    <cellStyle name="Formula 2 5 3 3" xfId="25571" xr:uid="{787C062A-2343-4E80-ACBF-593F8FAFE41E}"/>
    <cellStyle name="Formula 2 5 4" xfId="10482" xr:uid="{4BA6C648-F59F-440D-9B19-C314437763FC}"/>
    <cellStyle name="Formula 2 5 4 2" xfId="28592" xr:uid="{2DE52846-4CC1-4369-B4BC-1A8708604258}"/>
    <cellStyle name="Formula 2 5 5" xfId="19539" xr:uid="{8FF807FA-CD4B-4798-A470-CD0DCFA6E95B}"/>
    <cellStyle name="Formula 2 6" xfId="2372" xr:uid="{36995BCF-2A4D-41A0-8E01-2D045216ABE9}"/>
    <cellStyle name="Formula 2 6 2" xfId="5451" xr:uid="{1F05EE8F-2589-43B9-B2CA-1E84F54ABB1A}"/>
    <cellStyle name="Formula 2 6 2 2" xfId="14504" xr:uid="{DE4399E6-C44C-4667-A6C3-5436F6DE105B}"/>
    <cellStyle name="Formula 2 6 2 2 2" xfId="32614" xr:uid="{7059EC87-8B49-4304-A7F4-5EF0B4220D0D}"/>
    <cellStyle name="Formula 2 6 2 3" xfId="23561" xr:uid="{F0454062-08D2-4CFF-99EA-97159BE7D92B}"/>
    <cellStyle name="Formula 2 6 3" xfId="8465" xr:uid="{BD7F2DED-F842-42FD-98EB-5BB09E5D760A}"/>
    <cellStyle name="Formula 2 6 3 2" xfId="17518" xr:uid="{A61B82FD-0EC6-4806-B913-E66B4A888749}"/>
    <cellStyle name="Formula 2 6 3 2 2" xfId="35628" xr:uid="{C3A62D20-4D2C-4B79-8BC6-514D8B4A8BA0}"/>
    <cellStyle name="Formula 2 6 3 3" xfId="26575" xr:uid="{0228F95A-F895-4C53-B171-71B310D353B2}"/>
    <cellStyle name="Formula 2 6 4" xfId="11486" xr:uid="{8EC9EA2E-1957-4508-9DB2-B7FBCB8FF8D0}"/>
    <cellStyle name="Formula 2 6 4 2" xfId="29596" xr:uid="{A7312BD3-9EF3-47A4-A816-34D552FF1C65}"/>
    <cellStyle name="Formula 2 6 5" xfId="20543" xr:uid="{F2B37E56-20B0-42F8-A657-66267A6C2E86}"/>
    <cellStyle name="Formula 2 7" xfId="3441" xr:uid="{082B5EBD-460F-402A-88BC-E3F1B6AD518A}"/>
    <cellStyle name="Formula 2 7 2" xfId="12494" xr:uid="{A469B6BF-8F48-43F1-A2B5-F82EFC991581}"/>
    <cellStyle name="Formula 2 7 2 2" xfId="30604" xr:uid="{04189444-0F6A-4D10-AEE0-28CBB0245880}"/>
    <cellStyle name="Formula 2 7 3" xfId="21551" xr:uid="{DD538FFD-311D-466C-A0AD-C1F5803E79BB}"/>
    <cellStyle name="Formula 2 8" xfId="6455" xr:uid="{2A682B6E-1550-47C2-8184-892CFB92CFF2}"/>
    <cellStyle name="Formula 2 8 2" xfId="15508" xr:uid="{6F673DF3-6E93-4034-986E-49DEC36DCC64}"/>
    <cellStyle name="Formula 2 8 2 2" xfId="33618" xr:uid="{5E28CAC8-C47B-4988-924F-BAA42E28995D}"/>
    <cellStyle name="Formula 2 8 3" xfId="24565" xr:uid="{4D0BC537-CD66-4D45-9B0A-1C25C68D39AB}"/>
    <cellStyle name="Formula 2 9" xfId="9475" xr:uid="{4AEE2451-F90C-43B7-9A4E-9923E69F3A3D}"/>
    <cellStyle name="Formula 2 9 2" xfId="27585" xr:uid="{65F60125-C878-4F1A-A4AD-457508C85A4E}"/>
    <cellStyle name="Formula 3" xfId="491" xr:uid="{C6773C2C-B623-4FB3-836F-EF1C9A3C58BC}"/>
    <cellStyle name="Formula 3 2" xfId="1001" xr:uid="{64E22B33-F880-4FFC-8868-C26D99664676}"/>
    <cellStyle name="Formula 3 2 2" xfId="2005" xr:uid="{159B768B-EB56-4DF4-BEC9-9CA720469D94}"/>
    <cellStyle name="Formula 3 2 2 2" xfId="5084" xr:uid="{88FF5C93-31B8-471D-B9A9-47844312D960}"/>
    <cellStyle name="Formula 3 2 2 2 2" xfId="14137" xr:uid="{0854A482-730C-4A77-BE79-F6ED35FF60CB}"/>
    <cellStyle name="Formula 3 2 2 2 2 2" xfId="32247" xr:uid="{E10A038B-A45F-4EA4-AB00-34C9247B5DF0}"/>
    <cellStyle name="Formula 3 2 2 2 3" xfId="23194" xr:uid="{6EF1DF87-9DAB-4FD8-A61B-D6C77C2E4B24}"/>
    <cellStyle name="Formula 3 2 2 3" xfId="8098" xr:uid="{20383E14-5057-496D-85A8-5E4F11ACD458}"/>
    <cellStyle name="Formula 3 2 2 3 2" xfId="17151" xr:uid="{ED0974EB-B832-466E-A661-3F3EE1C92D66}"/>
    <cellStyle name="Formula 3 2 2 3 2 2" xfId="35261" xr:uid="{1069D30A-5714-4AE4-AB60-A8881A8F2176}"/>
    <cellStyle name="Formula 3 2 2 3 3" xfId="26208" xr:uid="{831B617B-AA12-4078-936B-1E384D5C29E0}"/>
    <cellStyle name="Formula 3 2 2 4" xfId="11119" xr:uid="{6CBB5623-3F35-4061-9681-5F59332A17A9}"/>
    <cellStyle name="Formula 3 2 2 4 2" xfId="29229" xr:uid="{799EB4BE-63B3-49FD-AF69-67A7E81E1BEC}"/>
    <cellStyle name="Formula 3 2 2 5" xfId="20176" xr:uid="{C045B154-DE19-4701-84ED-BBF77DD09384}"/>
    <cellStyle name="Formula 3 2 3" xfId="3009" xr:uid="{992169C5-9A5A-4165-A7CC-66C735D36905}"/>
    <cellStyle name="Formula 3 2 3 2" xfId="6088" xr:uid="{1A73AB5E-4785-45E4-9B4C-45E0D831ED5A}"/>
    <cellStyle name="Formula 3 2 3 2 2" xfId="15141" xr:uid="{208028CE-232E-463F-A81C-7953C92475F9}"/>
    <cellStyle name="Formula 3 2 3 2 2 2" xfId="33251" xr:uid="{E3CB70DB-2B58-4574-A28C-102E8339F5D5}"/>
    <cellStyle name="Formula 3 2 3 2 3" xfId="24198" xr:uid="{2ADF8E46-5A11-4E72-88FD-75F96CADE2BC}"/>
    <cellStyle name="Formula 3 2 3 3" xfId="9102" xr:uid="{971F115A-4DEE-46BC-B2D8-09A1AB750B6B}"/>
    <cellStyle name="Formula 3 2 3 3 2" xfId="18155" xr:uid="{4350B4DA-9C23-435A-94E3-ACA48A48E870}"/>
    <cellStyle name="Formula 3 2 3 3 2 2" xfId="36265" xr:uid="{3708ADB3-014C-4056-9EB9-A8BE1BDEF185}"/>
    <cellStyle name="Formula 3 2 3 3 3" xfId="27212" xr:uid="{D6D09EC0-145F-4064-8958-60C73454CB57}"/>
    <cellStyle name="Formula 3 2 3 4" xfId="12123" xr:uid="{137B8BF4-5357-4101-97E0-F4AB64E0E72C}"/>
    <cellStyle name="Formula 3 2 3 4 2" xfId="30233" xr:uid="{167EB2F0-77C0-44AB-B487-96A244EAC855}"/>
    <cellStyle name="Formula 3 2 3 5" xfId="21180" xr:uid="{F8D0C260-F338-4020-97AA-56634D1BAE92}"/>
    <cellStyle name="Formula 3 2 4" xfId="4080" xr:uid="{AF019F15-E6A7-4304-B14B-9A6956527BED}"/>
    <cellStyle name="Formula 3 2 4 2" xfId="13133" xr:uid="{312F7C57-E807-4874-9C99-BCEF6701B758}"/>
    <cellStyle name="Formula 3 2 4 2 2" xfId="31243" xr:uid="{A0DC00EC-FAA7-4A69-B98E-32997220C96B}"/>
    <cellStyle name="Formula 3 2 4 3" xfId="22190" xr:uid="{36979DC6-8416-4301-AAD7-907D293258F3}"/>
    <cellStyle name="Formula 3 2 5" xfId="7094" xr:uid="{2B2B0E3A-BDC9-4A01-9BBC-0F358739EE10}"/>
    <cellStyle name="Formula 3 2 5 2" xfId="16147" xr:uid="{8487EEAB-19E7-4F8D-A9F0-EF272164F817}"/>
    <cellStyle name="Formula 3 2 5 2 2" xfId="34257" xr:uid="{7F1F396D-D4D5-4220-9908-D9A57E5D6F2A}"/>
    <cellStyle name="Formula 3 2 5 3" xfId="25204" xr:uid="{D97436A6-67CC-480F-888F-C6FD1FFE9EE3}"/>
    <cellStyle name="Formula 3 2 6" xfId="10115" xr:uid="{2BCB7368-D8BB-4953-BB31-3CD5C78EA206}"/>
    <cellStyle name="Formula 3 2 6 2" xfId="28225" xr:uid="{60F819C7-83B4-4814-9431-56A5891B2DBC}"/>
    <cellStyle name="Formula 3 2 7" xfId="19172" xr:uid="{00BA08E2-8166-458E-A483-7B20FAC22822}"/>
    <cellStyle name="Formula 3 3" xfId="1002" xr:uid="{FE36D946-2868-4CBD-8E62-FBCA6DE3F834}"/>
    <cellStyle name="Formula 3 3 2" xfId="2006" xr:uid="{5CCE90A8-807E-4D21-82A6-996D50E4B516}"/>
    <cellStyle name="Formula 3 3 2 2" xfId="5085" xr:uid="{381B74F4-AB58-4C9E-BE89-C43CA768B04A}"/>
    <cellStyle name="Formula 3 3 2 2 2" xfId="14138" xr:uid="{3EC9C9CF-0975-4737-B2A3-E4867A16F8D2}"/>
    <cellStyle name="Formula 3 3 2 2 2 2" xfId="32248" xr:uid="{E3EC94B3-B601-4B1E-A7C7-94C3D8A6CFC7}"/>
    <cellStyle name="Formula 3 3 2 2 3" xfId="23195" xr:uid="{4D90794E-E14D-4C56-93BE-F0C4C58874F6}"/>
    <cellStyle name="Formula 3 3 2 3" xfId="8099" xr:uid="{B5F6D9E7-DDF0-4651-A76A-BAD355D38D76}"/>
    <cellStyle name="Formula 3 3 2 3 2" xfId="17152" xr:uid="{43D3E31F-482A-485C-89B1-680E8CFEC02E}"/>
    <cellStyle name="Formula 3 3 2 3 2 2" xfId="35262" xr:uid="{4BCF37F1-1E60-4307-9A14-582FA67DF06E}"/>
    <cellStyle name="Formula 3 3 2 3 3" xfId="26209" xr:uid="{5F10D347-227D-4062-A9B7-25F5B9DE8903}"/>
    <cellStyle name="Formula 3 3 2 4" xfId="11120" xr:uid="{CA57C645-F22B-407C-840B-05B3F48C6E18}"/>
    <cellStyle name="Formula 3 3 2 4 2" xfId="29230" xr:uid="{22CF4464-44CD-4A53-820B-5F62341A9C94}"/>
    <cellStyle name="Formula 3 3 2 5" xfId="20177" xr:uid="{3CDC2D6C-63F1-451E-B433-85830F9957B9}"/>
    <cellStyle name="Formula 3 3 3" xfId="3010" xr:uid="{145BC4E9-7DD7-4F1D-8DC8-8C8A3FF4F328}"/>
    <cellStyle name="Formula 3 3 3 2" xfId="6089" xr:uid="{14B1CAE0-F909-4129-97E0-6A2E49175E69}"/>
    <cellStyle name="Formula 3 3 3 2 2" xfId="15142" xr:uid="{C250F1E6-1A97-4E4C-A3BC-55086DC62B7E}"/>
    <cellStyle name="Formula 3 3 3 2 2 2" xfId="33252" xr:uid="{A4D92916-08DE-456C-AFC4-1F6CA3616F2C}"/>
    <cellStyle name="Formula 3 3 3 2 3" xfId="24199" xr:uid="{2BE666E9-8A07-4F51-B65E-53922CC91C0F}"/>
    <cellStyle name="Formula 3 3 3 3" xfId="9103" xr:uid="{5545ABE9-BB10-4592-AECA-1A59B0B33EAF}"/>
    <cellStyle name="Formula 3 3 3 3 2" xfId="18156" xr:uid="{E5E0081B-ED45-4741-8E0C-C44AA05C4CEF}"/>
    <cellStyle name="Formula 3 3 3 3 2 2" xfId="36266" xr:uid="{16593467-707D-477D-8107-F201866C7F6B}"/>
    <cellStyle name="Formula 3 3 3 3 3" xfId="27213" xr:uid="{7393E754-6825-4F86-A6F1-A748BF4918AA}"/>
    <cellStyle name="Formula 3 3 3 4" xfId="12124" xr:uid="{8D5A594F-A64F-49BD-AF77-E3C107F3377D}"/>
    <cellStyle name="Formula 3 3 3 4 2" xfId="30234" xr:uid="{035F4BF5-1CD6-4A58-88D2-B8DF5565C101}"/>
    <cellStyle name="Formula 3 3 3 5" xfId="21181" xr:uid="{C350DE32-8FDD-49ED-A372-4732BA1FCFFA}"/>
    <cellStyle name="Formula 3 3 4" xfId="4081" xr:uid="{A62B142E-46A1-45AD-8C80-C87E440EC0D3}"/>
    <cellStyle name="Formula 3 3 4 2" xfId="13134" xr:uid="{2F1F9293-A570-4622-AF93-49EF327E0CF2}"/>
    <cellStyle name="Formula 3 3 4 2 2" xfId="31244" xr:uid="{9FFFAF2E-5D3A-4DAE-80F2-86CB84367CFE}"/>
    <cellStyle name="Formula 3 3 4 3" xfId="22191" xr:uid="{F9132C0B-F26C-48DC-9A94-76F61326BAFB}"/>
    <cellStyle name="Formula 3 3 5" xfId="7095" xr:uid="{198C9465-35D4-4E0B-A1B2-39FBC8082E18}"/>
    <cellStyle name="Formula 3 3 5 2" xfId="16148" xr:uid="{2705D95C-C323-4C83-8DFB-6753A0227852}"/>
    <cellStyle name="Formula 3 3 5 2 2" xfId="34258" xr:uid="{4D7FB8E8-1512-4E32-99C8-FBE79A3A9F93}"/>
    <cellStyle name="Formula 3 3 5 3" xfId="25205" xr:uid="{6A7B4C9D-1259-431C-BE6B-B04E8C73C0E2}"/>
    <cellStyle name="Formula 3 3 6" xfId="10116" xr:uid="{C23E821D-3415-44B2-87D6-27FC37567F23}"/>
    <cellStyle name="Formula 3 3 6 2" xfId="28226" xr:uid="{919D2A08-24AF-4EB0-911C-F599BD5E88BB}"/>
    <cellStyle name="Formula 3 3 7" xfId="19173" xr:uid="{507B8038-2347-4914-ADA4-7781D8ACE65D}"/>
    <cellStyle name="Formula 3 4" xfId="1500" xr:uid="{8D7FC661-A245-4C0E-85ED-3CC33DD49615}"/>
    <cellStyle name="Formula 3 4 2" xfId="4579" xr:uid="{F3B56295-B468-458F-B7A0-0EC399B3FB73}"/>
    <cellStyle name="Formula 3 4 2 2" xfId="13632" xr:uid="{D8072ACA-6543-4E0E-8F90-1BAD058B2754}"/>
    <cellStyle name="Formula 3 4 2 2 2" xfId="31742" xr:uid="{3B9AF7E2-A4C7-4272-8AF1-EC55F246F782}"/>
    <cellStyle name="Formula 3 4 2 3" xfId="22689" xr:uid="{1D480E73-C37C-4080-B726-227E46B0F13E}"/>
    <cellStyle name="Formula 3 4 3" xfId="7593" xr:uid="{E0824D9B-A5C6-445A-93B0-B90C8AB5C91F}"/>
    <cellStyle name="Formula 3 4 3 2" xfId="16646" xr:uid="{8249F53D-9786-49B0-9BA7-D1D0C7566D3A}"/>
    <cellStyle name="Formula 3 4 3 2 2" xfId="34756" xr:uid="{12C69B48-D6AC-42C6-B737-BDC718480058}"/>
    <cellStyle name="Formula 3 4 3 3" xfId="25703" xr:uid="{47300335-E705-40A6-BACD-92F0E3CAE4A0}"/>
    <cellStyle name="Formula 3 4 4" xfId="10614" xr:uid="{9CA2C928-46B4-40CA-A9DC-D6921045E6B2}"/>
    <cellStyle name="Formula 3 4 4 2" xfId="28724" xr:uid="{CC65D65B-1AA3-46E8-83F3-4C779040E582}"/>
    <cellStyle name="Formula 3 4 5" xfId="19671" xr:uid="{35C87157-82AB-4889-BB9C-8B44A4D7E6D4}"/>
    <cellStyle name="Formula 3 5" xfId="2504" xr:uid="{F2771685-E386-4148-9547-4E2D7B5489B0}"/>
    <cellStyle name="Formula 3 5 2" xfId="5583" xr:uid="{6E5A08C8-6D7B-48AD-AE77-618DDF7BB091}"/>
    <cellStyle name="Formula 3 5 2 2" xfId="14636" xr:uid="{78344A07-0F35-4C20-B9F8-794B46877750}"/>
    <cellStyle name="Formula 3 5 2 2 2" xfId="32746" xr:uid="{55861BCB-B249-4925-870A-5D8945D0719A}"/>
    <cellStyle name="Formula 3 5 2 3" xfId="23693" xr:uid="{2F989553-842B-4684-B7D4-283F8BF4C7FB}"/>
    <cellStyle name="Formula 3 5 3" xfId="8597" xr:uid="{EA2F984B-EBC3-41E0-91BE-B9527B06183A}"/>
    <cellStyle name="Formula 3 5 3 2" xfId="17650" xr:uid="{5F0F971F-BBC6-4DB9-BCE5-F8222B4CCB4D}"/>
    <cellStyle name="Formula 3 5 3 2 2" xfId="35760" xr:uid="{64C456CF-A77F-4943-A86B-157FC3469E14}"/>
    <cellStyle name="Formula 3 5 3 3" xfId="26707" xr:uid="{C77A7414-FFCE-4108-9331-58E1F045084E}"/>
    <cellStyle name="Formula 3 5 4" xfId="11618" xr:uid="{496FACA7-03A1-4700-9BAB-991B82374C4D}"/>
    <cellStyle name="Formula 3 5 4 2" xfId="29728" xr:uid="{EA8E979E-64CD-4C5E-9C7D-E4E80760CA88}"/>
    <cellStyle name="Formula 3 5 5" xfId="20675" xr:uid="{A0C80530-866D-4FD4-A3E8-0844168750D1}"/>
    <cellStyle name="Formula 3 6" xfId="3574" xr:uid="{80BD139B-CE11-4EE3-A7D5-BACB136C7CFB}"/>
    <cellStyle name="Formula 3 6 2" xfId="12627" xr:uid="{F29CC129-E516-4C7C-89F1-9EFAE55F2212}"/>
    <cellStyle name="Formula 3 6 2 2" xfId="30737" xr:uid="{F311089A-B421-4436-9640-283A58EF42D7}"/>
    <cellStyle name="Formula 3 6 3" xfId="21684" xr:uid="{2ADAC447-0044-4205-ABC2-DA6ED9A26822}"/>
    <cellStyle name="Formula 3 7" xfId="6588" xr:uid="{7A1F2796-113C-4BCB-8A2F-61351363C938}"/>
    <cellStyle name="Formula 3 7 2" xfId="15641" xr:uid="{88F00B88-C4A4-465F-84BC-B999F27174F3}"/>
    <cellStyle name="Formula 3 7 2 2" xfId="33751" xr:uid="{2F7320D7-D71C-4DC3-803B-2E2CF55A9E98}"/>
    <cellStyle name="Formula 3 7 3" xfId="24698" xr:uid="{55BE3606-599E-4FC8-BF89-2608A51E6FD5}"/>
    <cellStyle name="Formula 3 8" xfId="9608" xr:uid="{776208C7-8186-4215-B91C-6A2D71DDE392}"/>
    <cellStyle name="Formula 3 8 2" xfId="27718" xr:uid="{EC55EF52-B854-46DD-B995-D38AE5AB417B}"/>
    <cellStyle name="Formula 3 9" xfId="18665" xr:uid="{9EE329D0-691A-4407-9C5E-1855E568FE96}"/>
    <cellStyle name="Formula 4" xfId="1003" xr:uid="{5ABBE7AE-1157-4539-9FEB-898871FEEA8E}"/>
    <cellStyle name="Formula 4 2" xfId="2007" xr:uid="{F67BC74A-4718-4190-849C-3B7CD0DFF239}"/>
    <cellStyle name="Formula 4 2 2" xfId="5086" xr:uid="{D8370BBF-0D55-41FD-998B-84E636B9849A}"/>
    <cellStyle name="Formula 4 2 2 2" xfId="14139" xr:uid="{9DD52445-974A-4370-A2F1-669DEBA5228A}"/>
    <cellStyle name="Formula 4 2 2 2 2" xfId="32249" xr:uid="{C16C2F67-1811-4AC6-92A7-03A755FE7BB7}"/>
    <cellStyle name="Formula 4 2 2 3" xfId="23196" xr:uid="{EA8FA90C-C7B7-47BE-8302-96EECFDBB6A9}"/>
    <cellStyle name="Formula 4 2 3" xfId="8100" xr:uid="{771E507C-A772-45BB-9668-6D692EF529E0}"/>
    <cellStyle name="Formula 4 2 3 2" xfId="17153" xr:uid="{F95C5AB9-0B7D-4336-98F3-7AFD2E9012C5}"/>
    <cellStyle name="Formula 4 2 3 2 2" xfId="35263" xr:uid="{46A3DB68-43D5-4FDF-9AFC-E5F6B699295B}"/>
    <cellStyle name="Formula 4 2 3 3" xfId="26210" xr:uid="{6ED34137-F30C-4582-B6D7-41144A48667A}"/>
    <cellStyle name="Formula 4 2 4" xfId="11121" xr:uid="{9837B4A9-5862-4FCE-8CB2-3CBB5DFA5012}"/>
    <cellStyle name="Formula 4 2 4 2" xfId="29231" xr:uid="{7FE72971-00B2-490F-BCD3-B2B358B5D49F}"/>
    <cellStyle name="Formula 4 2 5" xfId="20178" xr:uid="{CD6DC3EC-A01E-4B08-83CB-795A4D2D03DA}"/>
    <cellStyle name="Formula 4 3" xfId="3011" xr:uid="{D10ADD9C-A90A-4A3C-A12D-CEE4BF45156F}"/>
    <cellStyle name="Formula 4 3 2" xfId="6090" xr:uid="{0C058BD6-9AF5-4BEC-A8A1-E6F0E275D459}"/>
    <cellStyle name="Formula 4 3 2 2" xfId="15143" xr:uid="{E9E63076-8FF0-488D-9184-0FAF9E575D8F}"/>
    <cellStyle name="Formula 4 3 2 2 2" xfId="33253" xr:uid="{E1E36AC4-ADE0-41EB-9EF6-B60E496E175C}"/>
    <cellStyle name="Formula 4 3 2 3" xfId="24200" xr:uid="{00F342DC-27A1-43D7-8292-71B54EDB3B4D}"/>
    <cellStyle name="Formula 4 3 3" xfId="9104" xr:uid="{28CE05CD-4894-477A-99BB-0A811331F0EF}"/>
    <cellStyle name="Formula 4 3 3 2" xfId="18157" xr:uid="{59B21513-EBB8-431A-8856-AC7E424D2C0C}"/>
    <cellStyle name="Formula 4 3 3 2 2" xfId="36267" xr:uid="{C6EB50C7-1BDD-4842-AFDD-E9207313EFFA}"/>
    <cellStyle name="Formula 4 3 3 3" xfId="27214" xr:uid="{38C1896C-7377-4553-9BAA-F55F85EFD389}"/>
    <cellStyle name="Formula 4 3 4" xfId="12125" xr:uid="{02F22F4B-FCD4-4D0D-9E7A-2E7F24CBB57C}"/>
    <cellStyle name="Formula 4 3 4 2" xfId="30235" xr:uid="{9721EDFE-553B-4056-9F8D-2BF5B27EC3D4}"/>
    <cellStyle name="Formula 4 3 5" xfId="21182" xr:uid="{24A97BF7-1E9C-4555-9743-59D71DCD1A4A}"/>
    <cellStyle name="Formula 4 4" xfId="4082" xr:uid="{1D057264-734B-4946-9EB9-5AE21C50FD09}"/>
    <cellStyle name="Formula 4 4 2" xfId="13135" xr:uid="{F359B1C7-483E-4132-9090-F69079DC247E}"/>
    <cellStyle name="Formula 4 4 2 2" xfId="31245" xr:uid="{CA54129D-8BCD-4406-8932-452DE9F4035F}"/>
    <cellStyle name="Formula 4 4 3" xfId="22192" xr:uid="{2D68573F-5A91-46A2-B4F4-D1C7A0C9DDEE}"/>
    <cellStyle name="Formula 4 5" xfId="7096" xr:uid="{22D2C097-3C93-4CC4-9BDD-ED669F247F79}"/>
    <cellStyle name="Formula 4 5 2" xfId="16149" xr:uid="{C8B93AF6-45F8-4CBC-B81D-63A749741412}"/>
    <cellStyle name="Formula 4 5 2 2" xfId="34259" xr:uid="{714463B0-2EEB-48D5-A2DF-AEB4464E36AB}"/>
    <cellStyle name="Formula 4 5 3" xfId="25206" xr:uid="{3AA3713F-DE33-4CD3-93D6-6FB65FE938C0}"/>
    <cellStyle name="Formula 4 6" xfId="10117" xr:uid="{1C4B5B23-5EFD-4C7E-A383-89067D0B52B5}"/>
    <cellStyle name="Formula 4 6 2" xfId="28227" xr:uid="{55F966D9-BF7A-41F5-B01D-CE0A3D1E74F8}"/>
    <cellStyle name="Formula 4 7" xfId="19174" xr:uid="{9A27090C-45F2-4C37-B62F-33AB681851E1}"/>
    <cellStyle name="Formula 5" xfId="1004" xr:uid="{9D4C2A7A-FE65-4188-BBF3-E987649F4331}"/>
    <cellStyle name="Formula 5 2" xfId="2008" xr:uid="{5E169F43-2DA1-4682-94EA-55AA45D51EF3}"/>
    <cellStyle name="Formula 5 2 2" xfId="5087" xr:uid="{FF5EBD48-6BD2-4393-8FF4-E50DCB233CDA}"/>
    <cellStyle name="Formula 5 2 2 2" xfId="14140" xr:uid="{63B8EB0F-00E8-4942-84B7-50CC110AD34A}"/>
    <cellStyle name="Formula 5 2 2 2 2" xfId="32250" xr:uid="{23E43275-69C9-452B-A6FA-7712C670FFB7}"/>
    <cellStyle name="Formula 5 2 2 3" xfId="23197" xr:uid="{E0C88ED7-8EC1-41DF-ADD9-B5C1254D3F9E}"/>
    <cellStyle name="Formula 5 2 3" xfId="8101" xr:uid="{CE606E1E-59FC-4F75-8134-3606E32C645E}"/>
    <cellStyle name="Formula 5 2 3 2" xfId="17154" xr:uid="{34A877F3-0B4F-4F82-884E-8B27B34EDE62}"/>
    <cellStyle name="Formula 5 2 3 2 2" xfId="35264" xr:uid="{5316F6E7-493C-4318-86E8-774348BCF5E8}"/>
    <cellStyle name="Formula 5 2 3 3" xfId="26211" xr:uid="{AFE06229-F44C-4335-B017-19B7AA299680}"/>
    <cellStyle name="Formula 5 2 4" xfId="11122" xr:uid="{4C644ED3-317F-4A8B-A247-B37BDB9E1AE6}"/>
    <cellStyle name="Formula 5 2 4 2" xfId="29232" xr:uid="{CEFBB4B5-DCB0-4106-9CE9-710727FE2F1B}"/>
    <cellStyle name="Formula 5 2 5" xfId="20179" xr:uid="{AC1C5E94-DCC6-45C2-ACA6-7A36E171BCA3}"/>
    <cellStyle name="Formula 5 3" xfId="3012" xr:uid="{7E256D74-5C38-4877-9513-27352F68E62D}"/>
    <cellStyle name="Formula 5 3 2" xfId="6091" xr:uid="{7245B648-9FEB-412C-97C8-C41383CB145A}"/>
    <cellStyle name="Formula 5 3 2 2" xfId="15144" xr:uid="{7FF893EA-EB41-4EC6-8923-48DDCF052AB4}"/>
    <cellStyle name="Formula 5 3 2 2 2" xfId="33254" xr:uid="{E5921593-88F9-459B-90FB-8D5ABD5391E5}"/>
    <cellStyle name="Formula 5 3 2 3" xfId="24201" xr:uid="{791A73CB-DFA6-47F6-978E-A412EFFC152C}"/>
    <cellStyle name="Formula 5 3 3" xfId="9105" xr:uid="{5B97CD5E-0865-4292-AFD9-B3A9670F74E5}"/>
    <cellStyle name="Formula 5 3 3 2" xfId="18158" xr:uid="{237A34CC-9CE6-4828-ACDD-D7AED888CA82}"/>
    <cellStyle name="Formula 5 3 3 2 2" xfId="36268" xr:uid="{CE6EB7A1-F47A-4DAE-99FB-6D3774951DA9}"/>
    <cellStyle name="Formula 5 3 3 3" xfId="27215" xr:uid="{B5C35787-6F8C-473C-83E7-C20CD5AF23F0}"/>
    <cellStyle name="Formula 5 3 4" xfId="12126" xr:uid="{93B4526C-92A8-4A32-A649-7DEFD5ECC66D}"/>
    <cellStyle name="Formula 5 3 4 2" xfId="30236" xr:uid="{F58291E6-F9D5-439E-84AC-1FBB5104FD15}"/>
    <cellStyle name="Formula 5 3 5" xfId="21183" xr:uid="{95B43471-33B3-43A7-B815-07E7753D0A25}"/>
    <cellStyle name="Formula 5 4" xfId="4083" xr:uid="{E5978EE6-8637-486C-B530-5384E4E5F25A}"/>
    <cellStyle name="Formula 5 4 2" xfId="13136" xr:uid="{815718C2-9343-4BB1-8C2C-C74CDD2358AE}"/>
    <cellStyle name="Formula 5 4 2 2" xfId="31246" xr:uid="{9EE161E0-A42B-44F0-A423-12A39CC7221A}"/>
    <cellStyle name="Formula 5 4 3" xfId="22193" xr:uid="{0A1B8665-240C-4575-885C-AFF07FC53D57}"/>
    <cellStyle name="Formula 5 5" xfId="7097" xr:uid="{7890C6BC-F4B2-4765-8D60-F5EBAF0C0A17}"/>
    <cellStyle name="Formula 5 5 2" xfId="16150" xr:uid="{1A841CDC-7621-479B-B23E-279518A8DDEB}"/>
    <cellStyle name="Formula 5 5 2 2" xfId="34260" xr:uid="{35D89C34-6402-4070-B7A9-DB8D1A3F3221}"/>
    <cellStyle name="Formula 5 5 3" xfId="25207" xr:uid="{F7B6B00C-BBCA-429A-A2A9-C43927835142}"/>
    <cellStyle name="Formula 5 6" xfId="10118" xr:uid="{E1B74108-860B-44EC-80C5-E11E20E11248}"/>
    <cellStyle name="Formula 5 6 2" xfId="28228" xr:uid="{C298489D-E3B3-459B-9772-F40ADB3757E8}"/>
    <cellStyle name="Formula 5 7" xfId="19175" xr:uid="{7B131FD9-ABE5-4FCB-8C4C-841BC29D18DA}"/>
    <cellStyle name="Formula 6" xfId="1329" xr:uid="{95E7F32D-F4E9-4590-9CE8-65EB4D45F591}"/>
    <cellStyle name="Formula 6 2" xfId="4408" xr:uid="{2CC4990E-FC8C-4208-80FA-09F83BA1110C}"/>
    <cellStyle name="Formula 6 2 2" xfId="13461" xr:uid="{6A8729F2-9572-42D9-B1FB-3DCB7A7D2357}"/>
    <cellStyle name="Formula 6 2 2 2" xfId="31571" xr:uid="{3A4A3D7C-6348-4167-978B-97D0E86FA179}"/>
    <cellStyle name="Formula 6 2 3" xfId="22518" xr:uid="{6E0F4858-0751-4747-823A-705B8524DE37}"/>
    <cellStyle name="Formula 6 3" xfId="7422" xr:uid="{970C9107-DCC3-4545-898A-08CF5F63AEED}"/>
    <cellStyle name="Formula 6 3 2" xfId="16475" xr:uid="{86031FD6-5BCB-4C8C-9978-6F947F435650}"/>
    <cellStyle name="Formula 6 3 2 2" xfId="34585" xr:uid="{F6ED55E8-6A00-4FDC-BA50-CA9D1421B453}"/>
    <cellStyle name="Formula 6 3 3" xfId="25532" xr:uid="{BE84D3EB-2C54-494D-8CA3-1154DA21ABF3}"/>
    <cellStyle name="Formula 6 4" xfId="10443" xr:uid="{E5AB57FF-5FEF-46F6-BD83-EA76833AC0D5}"/>
    <cellStyle name="Formula 6 4 2" xfId="28553" xr:uid="{AB072E90-B6F3-4073-9957-844174FED858}"/>
    <cellStyle name="Formula 6 5" xfId="19500" xr:uid="{EA1B3701-4DCB-4027-A7E9-24B8599309B5}"/>
    <cellStyle name="Formula 7" xfId="2333" xr:uid="{D0F62DAF-3861-4BE3-BFFA-4204E9F3DEF1}"/>
    <cellStyle name="Formula 7 2" xfId="5412" xr:uid="{5A7788BA-F30C-40E9-A601-3150AE7C12A5}"/>
    <cellStyle name="Formula 7 2 2" xfId="14465" xr:uid="{10A735E1-66D3-489A-97BB-A663C99EBFFF}"/>
    <cellStyle name="Formula 7 2 2 2" xfId="32575" xr:uid="{BB40B40F-1563-4D57-82A8-699C11A3559C}"/>
    <cellStyle name="Formula 7 2 3" xfId="23522" xr:uid="{2A3C66C6-0A78-4FC9-8339-9D7FF20A475A}"/>
    <cellStyle name="Formula 7 3" xfId="8426" xr:uid="{EB62A28F-C906-4181-8178-EBB29AFE5CAE}"/>
    <cellStyle name="Formula 7 3 2" xfId="17479" xr:uid="{49E09DF4-CEB6-4E1F-934E-E49A919023C7}"/>
    <cellStyle name="Formula 7 3 2 2" xfId="35589" xr:uid="{5DD5D898-78E0-48CC-867A-968ADFB35F92}"/>
    <cellStyle name="Formula 7 3 3" xfId="26536" xr:uid="{3FEB2D15-94BE-4854-A151-19C9EBE99C58}"/>
    <cellStyle name="Formula 7 4" xfId="11447" xr:uid="{086DCCC0-1AD4-4B4B-8458-E82583017A54}"/>
    <cellStyle name="Formula 7 4 2" xfId="29557" xr:uid="{76CF8927-FA28-4A49-81B2-9556DF8D26EB}"/>
    <cellStyle name="Formula 7 5" xfId="20504" xr:uid="{883D3F59-43DB-4E81-ACA1-06771ABE6825}"/>
    <cellStyle name="Formula 8" xfId="3402" xr:uid="{9ADF65C2-DF34-4623-8BC4-BE0FFBED1A3A}"/>
    <cellStyle name="Formula 8 2" xfId="12455" xr:uid="{1A33E8EB-6D09-4646-A786-8B890EDEB989}"/>
    <cellStyle name="Formula 8 2 2" xfId="30565" xr:uid="{487EC020-8657-4519-B5C7-A4394F12D81D}"/>
    <cellStyle name="Formula 8 3" xfId="21512" xr:uid="{5EFEC4E7-DA64-4EAB-9814-CEE7C166E957}"/>
    <cellStyle name="Formula 9" xfId="6416" xr:uid="{10FE171B-9552-4CFC-816E-535BE0B239BB}"/>
    <cellStyle name="Formula 9 2" xfId="15469" xr:uid="{79C9B22B-2507-478C-B27D-7CC48183ED15}"/>
    <cellStyle name="Formula 9 2 2" xfId="33579" xr:uid="{F2C470E9-6126-465B-861F-E8480A3B8E45}"/>
    <cellStyle name="Formula 9 3" xfId="24526" xr:uid="{D6D860EF-4227-4375-87E7-8AC5307CBD69}"/>
    <cellStyle name="Good 2" xfId="3289" xr:uid="{1517DA06-5397-4B41-BB21-D5ADAD1DEF88}"/>
    <cellStyle name="Heading 1 2" xfId="65" xr:uid="{3A1B14AD-FC7D-43B2-880F-D9D4418B3F77}"/>
    <cellStyle name="Heading 2 2" xfId="60" xr:uid="{179FC9D6-2860-4D39-A278-CCD4A5D804FE}"/>
    <cellStyle name="Heading 3 2" xfId="64" xr:uid="{A855B3B5-043A-4202-B43C-8C86614A2787}"/>
    <cellStyle name="Heading 4 2" xfId="71" xr:uid="{30AEEA19-5E93-4A75-A9A8-3C2CB520B64E}"/>
    <cellStyle name="Hiperlink" xfId="3" builtinId="8"/>
    <cellStyle name="Hyperlink 2" xfId="1" xr:uid="{6D8D30D2-469E-4868-BE52-63C86E8651C1}"/>
    <cellStyle name="Hyperlink 2 2" xfId="307" xr:uid="{C4A175E0-ED32-4FEA-9BD3-F6A9CCF78790}"/>
    <cellStyle name="Hyperlink 2 3" xfId="201" xr:uid="{5B934E43-FAF8-4F05-A763-FB42917591DF}"/>
    <cellStyle name="Hyperlink 3" xfId="385" xr:uid="{F96366C0-6219-4CE9-BA03-87403FEC7451}"/>
    <cellStyle name="Input 2" xfId="66" xr:uid="{7F6A743D-A7E6-4038-A1F1-83330842AF32}"/>
    <cellStyle name="Input 2 2" xfId="3307" xr:uid="{EF3BD747-1357-4CD0-BBD1-EAD4D3D2A262}"/>
    <cellStyle name="Input 2 3" xfId="3290" xr:uid="{603B4743-68E5-4CE6-A19B-7CA16893AF9E}"/>
    <cellStyle name="inputCell" xfId="179" xr:uid="{895E94A9-9599-4BBE-9196-358CFA8831C5}"/>
    <cellStyle name="inputCell 10" xfId="9426" xr:uid="{AA577560-E217-4EC5-9928-EA507B9E0A9C}"/>
    <cellStyle name="inputCell 10 2" xfId="27536" xr:uid="{83ECBEB5-C1C4-408D-BDD9-FA958FC027FA}"/>
    <cellStyle name="inputCell 11" xfId="18483" xr:uid="{BC623E8F-4146-42BD-BF15-5162EF5768AF}"/>
    <cellStyle name="inputCell 2" xfId="324" xr:uid="{E3B51E2D-E728-4D18-A7A4-DFCA18FC1E63}"/>
    <cellStyle name="inputCell 2 10" xfId="18522" xr:uid="{C7E95EA8-A3C2-4C6C-A27C-FF838529DAD9}"/>
    <cellStyle name="inputCell 2 2" xfId="522" xr:uid="{51DAA538-A2B7-4B5E-A125-0F8A3171952E}"/>
    <cellStyle name="inputCell 2 2 2" xfId="1005" xr:uid="{373DF545-7EA9-43B4-A4E5-D3D4A93CB2B6}"/>
    <cellStyle name="inputCell 2 2 2 2" xfId="2009" xr:uid="{9CA646D7-6905-48F2-9131-3E02D486AFC3}"/>
    <cellStyle name="inputCell 2 2 2 2 2" xfId="5088" xr:uid="{3AE8BBF9-28B4-4558-B93F-9E1C105663FF}"/>
    <cellStyle name="inputCell 2 2 2 2 2 2" xfId="14141" xr:uid="{0D905CA9-4314-49B9-8362-E30A029BFBCB}"/>
    <cellStyle name="inputCell 2 2 2 2 2 2 2" xfId="32251" xr:uid="{B32D197B-E16F-4A23-BC64-227BF96A6A56}"/>
    <cellStyle name="inputCell 2 2 2 2 2 3" xfId="23198" xr:uid="{7715A060-F7BF-4F62-98E4-53577D8E560D}"/>
    <cellStyle name="inputCell 2 2 2 2 3" xfId="8102" xr:uid="{7C394008-0965-4F4C-9DC4-4D4049588C2B}"/>
    <cellStyle name="inputCell 2 2 2 2 3 2" xfId="17155" xr:uid="{F82D1A9D-CE67-4DC3-91C9-8C0B009F6555}"/>
    <cellStyle name="inputCell 2 2 2 2 3 2 2" xfId="35265" xr:uid="{958265BE-4A8C-4151-A547-0BFEBA094DF3}"/>
    <cellStyle name="inputCell 2 2 2 2 3 3" xfId="26212" xr:uid="{97771412-1A03-4F5A-86A4-46BBE21888A0}"/>
    <cellStyle name="inputCell 2 2 2 2 4" xfId="11123" xr:uid="{D1855107-36DA-4CE8-82CE-58E504A1C492}"/>
    <cellStyle name="inputCell 2 2 2 2 4 2" xfId="29233" xr:uid="{9C145D4A-09A2-437D-83E4-BA9A594EDCE4}"/>
    <cellStyle name="inputCell 2 2 2 2 5" xfId="20180" xr:uid="{B50C5E24-1A78-46C3-A696-E446EE4CC1B3}"/>
    <cellStyle name="inputCell 2 2 2 3" xfId="3013" xr:uid="{44D99C8A-A890-4071-AA2C-7D6DC7FE3C25}"/>
    <cellStyle name="inputCell 2 2 2 3 2" xfId="6092" xr:uid="{5C61BE16-82A0-40C2-8E55-18B1BDA21EFE}"/>
    <cellStyle name="inputCell 2 2 2 3 2 2" xfId="15145" xr:uid="{1516A964-2810-46EF-9188-A2B7B3E33C22}"/>
    <cellStyle name="inputCell 2 2 2 3 2 2 2" xfId="33255" xr:uid="{316B8862-37CE-40F9-8316-34BE155F7F2A}"/>
    <cellStyle name="inputCell 2 2 2 3 2 3" xfId="24202" xr:uid="{54842ABE-DE98-4B95-853A-0D138325E6D2}"/>
    <cellStyle name="inputCell 2 2 2 3 3" xfId="9106" xr:uid="{E23615EC-2113-4BFB-ACED-43FC065872C5}"/>
    <cellStyle name="inputCell 2 2 2 3 3 2" xfId="18159" xr:uid="{C0257423-F3B1-4BC0-941E-3D03D54E5578}"/>
    <cellStyle name="inputCell 2 2 2 3 3 2 2" xfId="36269" xr:uid="{0312F2AD-97AF-4AF4-B22F-148AF42F22C9}"/>
    <cellStyle name="inputCell 2 2 2 3 3 3" xfId="27216" xr:uid="{5D53FD04-E2B6-49AB-AE4A-D2CF2E3F321B}"/>
    <cellStyle name="inputCell 2 2 2 3 4" xfId="12127" xr:uid="{3B8CC1D9-08A2-4AF4-9E2A-6BB1B0A043EA}"/>
    <cellStyle name="inputCell 2 2 2 3 4 2" xfId="30237" xr:uid="{A28CD144-813D-4579-9210-AF6667DAD04E}"/>
    <cellStyle name="inputCell 2 2 2 3 5" xfId="21184" xr:uid="{262592FC-45E6-47CE-8DAB-19AB074F0090}"/>
    <cellStyle name="inputCell 2 2 2 4" xfId="4084" xr:uid="{0542B518-1287-48DA-B28A-419E974A013A}"/>
    <cellStyle name="inputCell 2 2 2 4 2" xfId="13137" xr:uid="{2C1F302F-F50F-4282-997A-69DAE677F9A8}"/>
    <cellStyle name="inputCell 2 2 2 4 2 2" xfId="31247" xr:uid="{74EFE9C9-4562-4C62-9AD2-3E753B6F6BD1}"/>
    <cellStyle name="inputCell 2 2 2 4 3" xfId="22194" xr:uid="{20A72AC7-7E45-4715-8F79-190561CFBBE1}"/>
    <cellStyle name="inputCell 2 2 2 5" xfId="7098" xr:uid="{6D950BF9-6390-4CBC-B846-E83F44206B03}"/>
    <cellStyle name="inputCell 2 2 2 5 2" xfId="16151" xr:uid="{EE8F7928-9B4B-46CE-A665-1FB245EB91D5}"/>
    <cellStyle name="inputCell 2 2 2 5 2 2" xfId="34261" xr:uid="{DFF6A41F-C941-4D15-8973-B911AA97BE60}"/>
    <cellStyle name="inputCell 2 2 2 5 3" xfId="25208" xr:uid="{586DC150-FC97-408A-9131-8EC7D933289D}"/>
    <cellStyle name="inputCell 2 2 2 6" xfId="10119" xr:uid="{77712D78-FD1E-46BA-B4B7-29961807AB19}"/>
    <cellStyle name="inputCell 2 2 2 6 2" xfId="28229" xr:uid="{5B9D1E22-CA39-4D6D-99A6-EFEB95F4DC95}"/>
    <cellStyle name="inputCell 2 2 2 7" xfId="19176" xr:uid="{73D13112-F534-4B9F-A55E-D8C8C5F0E102}"/>
    <cellStyle name="inputCell 2 2 3" xfId="1006" xr:uid="{A490BD58-4C73-4E30-BD5B-944C2F4C7B8E}"/>
    <cellStyle name="inputCell 2 2 3 2" xfId="2010" xr:uid="{882E2D9D-8FE9-4DE7-8DF9-B4C30E3ECD91}"/>
    <cellStyle name="inputCell 2 2 3 2 2" xfId="5089" xr:uid="{DFF2CFD1-C5BC-43F8-AD0E-CADF9D4D305F}"/>
    <cellStyle name="inputCell 2 2 3 2 2 2" xfId="14142" xr:uid="{48FA71BF-A213-4329-9A80-40950BBCEE16}"/>
    <cellStyle name="inputCell 2 2 3 2 2 2 2" xfId="32252" xr:uid="{5C8834C8-84F6-4740-9C63-742E49E975F1}"/>
    <cellStyle name="inputCell 2 2 3 2 2 3" xfId="23199" xr:uid="{216A9D68-C8EF-4ED7-93BA-0A9DD66B6170}"/>
    <cellStyle name="inputCell 2 2 3 2 3" xfId="8103" xr:uid="{CBB5F64D-324B-4DFF-BF66-B702CF0054C7}"/>
    <cellStyle name="inputCell 2 2 3 2 3 2" xfId="17156" xr:uid="{15731056-CB28-4F4A-8F89-42693931C634}"/>
    <cellStyle name="inputCell 2 2 3 2 3 2 2" xfId="35266" xr:uid="{3E4A0932-9C0F-4577-9674-0A9E4ED7E4CF}"/>
    <cellStyle name="inputCell 2 2 3 2 3 3" xfId="26213" xr:uid="{0CD8B417-9EDB-40E3-885B-BEE1373CE154}"/>
    <cellStyle name="inputCell 2 2 3 2 4" xfId="11124" xr:uid="{E4D413BC-E616-4A74-85C6-A12871DB8272}"/>
    <cellStyle name="inputCell 2 2 3 2 4 2" xfId="29234" xr:uid="{FB79ABF4-02E4-4920-893E-C0A2EB8D29AD}"/>
    <cellStyle name="inputCell 2 2 3 2 5" xfId="20181" xr:uid="{E5793CB2-6FE2-47B2-8C78-009BC337782D}"/>
    <cellStyle name="inputCell 2 2 3 3" xfId="3014" xr:uid="{883DE6E9-708E-4BA6-8CF0-EDF42704C293}"/>
    <cellStyle name="inputCell 2 2 3 3 2" xfId="6093" xr:uid="{7A813DCE-09E8-470A-935D-7EC1788E9928}"/>
    <cellStyle name="inputCell 2 2 3 3 2 2" xfId="15146" xr:uid="{6D5B0FD5-C079-42BD-B201-6A7A84DD41E6}"/>
    <cellStyle name="inputCell 2 2 3 3 2 2 2" xfId="33256" xr:uid="{3A02EE04-C552-4814-A44B-360838C5BC20}"/>
    <cellStyle name="inputCell 2 2 3 3 2 3" xfId="24203" xr:uid="{A46AB1C1-ECD4-4267-914F-9EF5E0ED7EE6}"/>
    <cellStyle name="inputCell 2 2 3 3 3" xfId="9107" xr:uid="{FA8346A1-A355-49A5-92E1-A047629DBF82}"/>
    <cellStyle name="inputCell 2 2 3 3 3 2" xfId="18160" xr:uid="{14DEAC2A-88D4-48C7-9D9A-071F447604BB}"/>
    <cellStyle name="inputCell 2 2 3 3 3 2 2" xfId="36270" xr:uid="{C927F0F1-EE53-4F33-A44F-D42CBCEE823B}"/>
    <cellStyle name="inputCell 2 2 3 3 3 3" xfId="27217" xr:uid="{06FEA619-4A1A-479E-86C7-464C0B7F0C48}"/>
    <cellStyle name="inputCell 2 2 3 3 4" xfId="12128" xr:uid="{E2115755-2305-462B-BFEA-4BA2066FBE28}"/>
    <cellStyle name="inputCell 2 2 3 3 4 2" xfId="30238" xr:uid="{E55DC9C6-D1BC-4E12-93AB-A6E242D70F73}"/>
    <cellStyle name="inputCell 2 2 3 3 5" xfId="21185" xr:uid="{DD784974-0123-4C4B-9366-E397474254EC}"/>
    <cellStyle name="inputCell 2 2 3 4" xfId="4085" xr:uid="{883CC0A6-3AA3-4430-8998-ED40935D0D59}"/>
    <cellStyle name="inputCell 2 2 3 4 2" xfId="13138" xr:uid="{A23CEC5B-DAD5-4170-B9F9-B2CAFF4A8A27}"/>
    <cellStyle name="inputCell 2 2 3 4 2 2" xfId="31248" xr:uid="{8CFFEEF5-8AA8-4BF6-9B9E-7663F0E902C3}"/>
    <cellStyle name="inputCell 2 2 3 4 3" xfId="22195" xr:uid="{6B5D9ABB-5F43-4693-83F4-34AF3CB2C5D1}"/>
    <cellStyle name="inputCell 2 2 3 5" xfId="7099" xr:uid="{FBA16533-D28F-4A42-A50A-256960B9506E}"/>
    <cellStyle name="inputCell 2 2 3 5 2" xfId="16152" xr:uid="{6DB09D38-E669-4F3A-A229-16A48BA3D9CA}"/>
    <cellStyle name="inputCell 2 2 3 5 2 2" xfId="34262" xr:uid="{359DEBA3-4472-42F2-82E7-C2CA6A090FC7}"/>
    <cellStyle name="inputCell 2 2 3 5 3" xfId="25209" xr:uid="{C253BCF9-7DD5-49AD-9D24-66D60427401F}"/>
    <cellStyle name="inputCell 2 2 3 6" xfId="10120" xr:uid="{D47E9C27-8307-4F90-A05D-9AB4EA0A67C9}"/>
    <cellStyle name="inputCell 2 2 3 6 2" xfId="28230" xr:uid="{292B750B-1BEE-4D77-AAEF-28CEE3D00CC6}"/>
    <cellStyle name="inputCell 2 2 3 7" xfId="19177" xr:uid="{9F121949-6752-42F3-A9A1-0E52538528E3}"/>
    <cellStyle name="inputCell 2 2 4" xfId="1529" xr:uid="{7B998C5C-EA2B-48CB-91DE-BDFBBF335B92}"/>
    <cellStyle name="inputCell 2 2 4 2" xfId="4608" xr:uid="{7D853F73-95A3-4C2B-A63E-195B84FD84B7}"/>
    <cellStyle name="inputCell 2 2 4 2 2" xfId="13661" xr:uid="{7D72EA84-8984-4528-849C-C299194A3C1C}"/>
    <cellStyle name="inputCell 2 2 4 2 2 2" xfId="31771" xr:uid="{C5FF0412-9B61-496C-A1D0-76AD5E92863C}"/>
    <cellStyle name="inputCell 2 2 4 2 3" xfId="22718" xr:uid="{C1F643E4-CA12-420D-92DC-4B0D64D2CD3E}"/>
    <cellStyle name="inputCell 2 2 4 3" xfId="7622" xr:uid="{6534A5AB-471A-4133-B164-59FF44725401}"/>
    <cellStyle name="inputCell 2 2 4 3 2" xfId="16675" xr:uid="{06980C47-12DC-4FA9-8F7A-2DE192939CB0}"/>
    <cellStyle name="inputCell 2 2 4 3 2 2" xfId="34785" xr:uid="{C8FA0B73-F418-44A3-AD58-3EC08D59C80E}"/>
    <cellStyle name="inputCell 2 2 4 3 3" xfId="25732" xr:uid="{AD3E16C5-746D-4CE4-98CC-2E5B30207A7D}"/>
    <cellStyle name="inputCell 2 2 4 4" xfId="10643" xr:uid="{6BCF2FDD-213E-4877-95B1-29FC6C65504B}"/>
    <cellStyle name="inputCell 2 2 4 4 2" xfId="28753" xr:uid="{1B5859E3-654B-4958-9738-13E6541257EA}"/>
    <cellStyle name="inputCell 2 2 4 5" xfId="19700" xr:uid="{3FA67569-8D8C-4994-B738-856DD487EA00}"/>
    <cellStyle name="inputCell 2 2 5" xfId="2533" xr:uid="{42D03845-8EA9-496C-B395-8060B9B89D35}"/>
    <cellStyle name="inputCell 2 2 5 2" xfId="5612" xr:uid="{1475C691-C4F0-4A37-BD7C-B48C2778E5F2}"/>
    <cellStyle name="inputCell 2 2 5 2 2" xfId="14665" xr:uid="{3371F29A-899A-4BAD-91DC-A7CC9E2F5C98}"/>
    <cellStyle name="inputCell 2 2 5 2 2 2" xfId="32775" xr:uid="{7FC419A1-B035-4DB7-91CE-9EB642FC756F}"/>
    <cellStyle name="inputCell 2 2 5 2 3" xfId="23722" xr:uid="{3582B2FE-4D66-430A-8490-523B529218A1}"/>
    <cellStyle name="inputCell 2 2 5 3" xfId="8626" xr:uid="{65959A28-0DD4-40FC-A15E-456080C26C1F}"/>
    <cellStyle name="inputCell 2 2 5 3 2" xfId="17679" xr:uid="{8A86051B-2B1B-4019-8BCA-32AFB2BE3EFC}"/>
    <cellStyle name="inputCell 2 2 5 3 2 2" xfId="35789" xr:uid="{63040AAB-5602-4A23-BA5F-10DCB2F6A07A}"/>
    <cellStyle name="inputCell 2 2 5 3 3" xfId="26736" xr:uid="{100BDD7C-D915-43FE-943C-84B1675AB214}"/>
    <cellStyle name="inputCell 2 2 5 4" xfId="11647" xr:uid="{6516E819-7BBD-487A-AA5F-B09050A5B918}"/>
    <cellStyle name="inputCell 2 2 5 4 2" xfId="29757" xr:uid="{4B605CB8-B6E6-4369-AEC5-FD2A1325DC39}"/>
    <cellStyle name="inputCell 2 2 5 5" xfId="20704" xr:uid="{D999CBAE-0A02-4050-80A7-430985B5EFD6}"/>
    <cellStyle name="inputCell 2 2 6" xfId="3603" xr:uid="{E8B5AC95-2D58-4D5E-A122-7FF8FA8256B5}"/>
    <cellStyle name="inputCell 2 2 6 2" xfId="12656" xr:uid="{F098C5E4-CCEF-4F1F-8AD0-51483B1A1717}"/>
    <cellStyle name="inputCell 2 2 6 2 2" xfId="30766" xr:uid="{A5CAAC05-42D7-46D6-8263-BE8567D483FD}"/>
    <cellStyle name="inputCell 2 2 6 3" xfId="21713" xr:uid="{92265CEE-6739-43E4-BD88-37F3E21D4B4D}"/>
    <cellStyle name="inputCell 2 2 7" xfId="6617" xr:uid="{6E7E24F2-0493-41A5-9CDA-A3DCD9B1B3C7}"/>
    <cellStyle name="inputCell 2 2 7 2" xfId="15670" xr:uid="{AC158E46-7A7F-4A36-B561-F87F453C3D19}"/>
    <cellStyle name="inputCell 2 2 7 2 2" xfId="33780" xr:uid="{F01ED5D9-0C23-41EF-83F5-7CBBF272F310}"/>
    <cellStyle name="inputCell 2 2 7 3" xfId="24727" xr:uid="{0A9D1F00-F56D-467F-8546-B09FB71D58E7}"/>
    <cellStyle name="inputCell 2 2 8" xfId="9637" xr:uid="{8A9969D6-7F61-47FA-9863-CD63E6B0A83F}"/>
    <cellStyle name="inputCell 2 2 8 2" xfId="27747" xr:uid="{2AEBC22A-158D-4FCF-84E7-280BAE080239}"/>
    <cellStyle name="inputCell 2 2 9" xfId="18694" xr:uid="{A5D5F012-3005-401F-95DE-B042F6EF74EC}"/>
    <cellStyle name="inputCell 2 3" xfId="1007" xr:uid="{113CC07E-5514-4276-BEAD-D39ECD3DFC07}"/>
    <cellStyle name="inputCell 2 3 2" xfId="2011" xr:uid="{77E5599F-38A8-404E-A3A9-D87EE251CB27}"/>
    <cellStyle name="inputCell 2 3 2 2" xfId="5090" xr:uid="{1438E105-4C2C-40E6-B83A-29E21A086E93}"/>
    <cellStyle name="inputCell 2 3 2 2 2" xfId="14143" xr:uid="{4A8BCC39-B929-4D16-9F31-03561524984E}"/>
    <cellStyle name="inputCell 2 3 2 2 2 2" xfId="32253" xr:uid="{0A6BB012-B6A2-4087-8138-B660B7DDF091}"/>
    <cellStyle name="inputCell 2 3 2 2 3" xfId="23200" xr:uid="{6AB50770-51A0-4F5C-8921-5B3C1D3BF883}"/>
    <cellStyle name="inputCell 2 3 2 3" xfId="8104" xr:uid="{F887F079-3B64-4B7C-B666-19BE422168FE}"/>
    <cellStyle name="inputCell 2 3 2 3 2" xfId="17157" xr:uid="{C9E97E3C-B2CF-4D56-BE7A-4E9310CA914B}"/>
    <cellStyle name="inputCell 2 3 2 3 2 2" xfId="35267" xr:uid="{7861B909-5DC8-4473-A0DC-BB73599119D0}"/>
    <cellStyle name="inputCell 2 3 2 3 3" xfId="26214" xr:uid="{9A6EA722-FEB8-413F-B7D9-DF13E52BE437}"/>
    <cellStyle name="inputCell 2 3 2 4" xfId="11125" xr:uid="{A000CA3A-4233-408D-B32E-47147CF4E3D3}"/>
    <cellStyle name="inputCell 2 3 2 4 2" xfId="29235" xr:uid="{87073E31-C37E-4604-ADF6-CEB1B7F59529}"/>
    <cellStyle name="inputCell 2 3 2 5" xfId="20182" xr:uid="{3F73884F-289E-4B5A-8745-DCA0C68E7F52}"/>
    <cellStyle name="inputCell 2 3 3" xfId="3015" xr:uid="{9DB5F009-6D51-4766-B51E-E4CABFAE9796}"/>
    <cellStyle name="inputCell 2 3 3 2" xfId="6094" xr:uid="{60B3797F-2A7A-46EF-80A2-280AA1681351}"/>
    <cellStyle name="inputCell 2 3 3 2 2" xfId="15147" xr:uid="{E8268497-5DFD-4397-8FCB-6F7EFC715492}"/>
    <cellStyle name="inputCell 2 3 3 2 2 2" xfId="33257" xr:uid="{FE66700F-8C3D-4A7F-9F9B-C45F3BE70E9E}"/>
    <cellStyle name="inputCell 2 3 3 2 3" xfId="24204" xr:uid="{68564CE3-5E83-4F9F-B8D6-18E22156DAED}"/>
    <cellStyle name="inputCell 2 3 3 3" xfId="9108" xr:uid="{8FC7C00E-FC86-4637-A94A-20501F4D271D}"/>
    <cellStyle name="inputCell 2 3 3 3 2" xfId="18161" xr:uid="{7873D619-B480-4143-9999-ED21258B2626}"/>
    <cellStyle name="inputCell 2 3 3 3 2 2" xfId="36271" xr:uid="{ED784D84-AD6A-49EF-A7A4-D021BD42776A}"/>
    <cellStyle name="inputCell 2 3 3 3 3" xfId="27218" xr:uid="{0FBE57C4-8C75-4324-BB63-033BDEF912BB}"/>
    <cellStyle name="inputCell 2 3 3 4" xfId="12129" xr:uid="{2B23E234-2A5C-4BAB-B322-7BB9CA17748F}"/>
    <cellStyle name="inputCell 2 3 3 4 2" xfId="30239" xr:uid="{B9E7F5F6-B7FF-4039-A0D5-EA8677675C62}"/>
    <cellStyle name="inputCell 2 3 3 5" xfId="21186" xr:uid="{136E412A-179B-4492-BE14-EEA1CF9F87FC}"/>
    <cellStyle name="inputCell 2 3 4" xfId="4086" xr:uid="{F01F6380-3A08-4A28-8876-BBCCF04B2EAF}"/>
    <cellStyle name="inputCell 2 3 4 2" xfId="13139" xr:uid="{F750919C-7C6C-4695-9FC4-3AB02138EA1F}"/>
    <cellStyle name="inputCell 2 3 4 2 2" xfId="31249" xr:uid="{D6640415-7B34-42A4-8DFE-928B537D973F}"/>
    <cellStyle name="inputCell 2 3 4 3" xfId="22196" xr:uid="{CD817622-4872-4417-9DE7-C45206A418C5}"/>
    <cellStyle name="inputCell 2 3 5" xfId="7100" xr:uid="{BAAA717A-C72D-418C-8D3B-90C974C12081}"/>
    <cellStyle name="inputCell 2 3 5 2" xfId="16153" xr:uid="{D4DDFF32-F790-4572-BD8E-0BEE1537A081}"/>
    <cellStyle name="inputCell 2 3 5 2 2" xfId="34263" xr:uid="{290F7851-EA5E-458E-9090-0F8CA166EBF6}"/>
    <cellStyle name="inputCell 2 3 5 3" xfId="25210" xr:uid="{4DFF5412-A4FD-4062-AD7A-B36F188BB62A}"/>
    <cellStyle name="inputCell 2 3 6" xfId="10121" xr:uid="{A36E7A95-0B49-4EBC-A86D-71048AE67B30}"/>
    <cellStyle name="inputCell 2 3 6 2" xfId="28231" xr:uid="{03273D6A-CCD8-42FD-BAA7-74FFED8CF87F}"/>
    <cellStyle name="inputCell 2 3 7" xfId="19178" xr:uid="{3F503E13-6E1C-4FD7-9B0F-0BE6E8D5E7A9}"/>
    <cellStyle name="inputCell 2 4" xfId="1008" xr:uid="{5038782C-17D9-43BB-BD85-1F47C82B5542}"/>
    <cellStyle name="inputCell 2 4 2" xfId="2012" xr:uid="{0625E4B3-317E-4437-A391-76288BBAB0BC}"/>
    <cellStyle name="inputCell 2 4 2 2" xfId="5091" xr:uid="{E539453D-A93B-4F29-A476-B89471D073B2}"/>
    <cellStyle name="inputCell 2 4 2 2 2" xfId="14144" xr:uid="{0D2BDC88-6867-479B-8533-9C6D1C9175D9}"/>
    <cellStyle name="inputCell 2 4 2 2 2 2" xfId="32254" xr:uid="{2A4A18DA-F3F2-45CE-BFC6-0DC42C936E96}"/>
    <cellStyle name="inputCell 2 4 2 2 3" xfId="23201" xr:uid="{DAD309C6-E57A-4059-ADD5-ED8828136B02}"/>
    <cellStyle name="inputCell 2 4 2 3" xfId="8105" xr:uid="{271AB0BF-72DA-4647-A229-60ACB0F05D27}"/>
    <cellStyle name="inputCell 2 4 2 3 2" xfId="17158" xr:uid="{75BF9A43-4EC4-40BE-913A-5B3E9CBB1162}"/>
    <cellStyle name="inputCell 2 4 2 3 2 2" xfId="35268" xr:uid="{739737EC-AC4F-4571-8E9D-1BD1CA2DC072}"/>
    <cellStyle name="inputCell 2 4 2 3 3" xfId="26215" xr:uid="{527BF567-43D5-4541-99D5-7FDEDCF9CA78}"/>
    <cellStyle name="inputCell 2 4 2 4" xfId="11126" xr:uid="{C35251AA-1F5E-4BE8-9C49-70D9BF6BDFCD}"/>
    <cellStyle name="inputCell 2 4 2 4 2" xfId="29236" xr:uid="{91E3EDC4-74D9-4C42-B987-36350BE1BA30}"/>
    <cellStyle name="inputCell 2 4 2 5" xfId="20183" xr:uid="{3DEAB8E2-4E83-4EC1-8695-22712B511BE7}"/>
    <cellStyle name="inputCell 2 4 3" xfId="3016" xr:uid="{B6B71A95-2FCE-4972-BF06-B794D0DCAD33}"/>
    <cellStyle name="inputCell 2 4 3 2" xfId="6095" xr:uid="{DF43FC08-4413-4C58-B646-407674213969}"/>
    <cellStyle name="inputCell 2 4 3 2 2" xfId="15148" xr:uid="{1202EAEA-A52A-4ABA-BCC4-4CE65E1197B8}"/>
    <cellStyle name="inputCell 2 4 3 2 2 2" xfId="33258" xr:uid="{4473545E-92F6-4015-9B61-66698AAB6D25}"/>
    <cellStyle name="inputCell 2 4 3 2 3" xfId="24205" xr:uid="{63A7443F-D577-4D73-875B-DFF0AA5C3B67}"/>
    <cellStyle name="inputCell 2 4 3 3" xfId="9109" xr:uid="{1E827CE0-178F-4DC5-BF29-62A0F5E31E33}"/>
    <cellStyle name="inputCell 2 4 3 3 2" xfId="18162" xr:uid="{A44CB562-E636-4D5F-A0E4-9A54535E03BB}"/>
    <cellStyle name="inputCell 2 4 3 3 2 2" xfId="36272" xr:uid="{3ED4EE5B-644E-4C1A-8B33-F453752AE165}"/>
    <cellStyle name="inputCell 2 4 3 3 3" xfId="27219" xr:uid="{CD741BAC-73C8-4C14-8539-3F2B3C1ACA61}"/>
    <cellStyle name="inputCell 2 4 3 4" xfId="12130" xr:uid="{78A854A0-3CB9-422E-B30B-B8532550DBC8}"/>
    <cellStyle name="inputCell 2 4 3 4 2" xfId="30240" xr:uid="{279AE5F7-334F-4A2E-B342-ABDA995AE1F7}"/>
    <cellStyle name="inputCell 2 4 3 5" xfId="21187" xr:uid="{74884472-EC5D-40BA-A618-74600D4445DA}"/>
    <cellStyle name="inputCell 2 4 4" xfId="4087" xr:uid="{6B19D330-F3D6-430F-9A50-0917B9891FF8}"/>
    <cellStyle name="inputCell 2 4 4 2" xfId="13140" xr:uid="{3AFC88F1-E3E7-4C5E-AECD-A06D6A48E694}"/>
    <cellStyle name="inputCell 2 4 4 2 2" xfId="31250" xr:uid="{994D5843-0A21-4286-9102-223663E04708}"/>
    <cellStyle name="inputCell 2 4 4 3" xfId="22197" xr:uid="{9D369E36-3B5B-40E3-8F66-1BE67B4CCB7F}"/>
    <cellStyle name="inputCell 2 4 5" xfId="7101" xr:uid="{A84D41E5-06A0-4C82-B509-C22DB35BA230}"/>
    <cellStyle name="inputCell 2 4 5 2" xfId="16154" xr:uid="{C66E9195-ADBA-47E3-A055-CE60C4383D73}"/>
    <cellStyle name="inputCell 2 4 5 2 2" xfId="34264" xr:uid="{7853071E-E8A0-4EC4-8E88-4E09443CB39A}"/>
    <cellStyle name="inputCell 2 4 5 3" xfId="25211" xr:uid="{6AF6B1AC-DB2C-4BD9-A77E-6449CC13F928}"/>
    <cellStyle name="inputCell 2 4 6" xfId="10122" xr:uid="{B01914F5-2115-44FF-BB52-B9643DA7227A}"/>
    <cellStyle name="inputCell 2 4 6 2" xfId="28232" xr:uid="{6F2847BC-CFA2-43E1-AD88-127BD549C28F}"/>
    <cellStyle name="inputCell 2 4 7" xfId="19179" xr:uid="{A3ABF184-FA49-464A-982D-44A25D16F681}"/>
    <cellStyle name="inputCell 2 5" xfId="1358" xr:uid="{14DEBF46-6168-4CF5-9075-A846B7C34911}"/>
    <cellStyle name="inputCell 2 5 2" xfId="4437" xr:uid="{46D536BE-4C9A-4023-A37B-4C1601CFF12D}"/>
    <cellStyle name="inputCell 2 5 2 2" xfId="13490" xr:uid="{CD5697AA-70A3-4217-B332-C9A85FBC9FFD}"/>
    <cellStyle name="inputCell 2 5 2 2 2" xfId="31600" xr:uid="{BB6396C2-C25B-4FB0-A319-09A138C70F15}"/>
    <cellStyle name="inputCell 2 5 2 3" xfId="22547" xr:uid="{D0B4818A-74F6-48A0-8088-964176D83D3B}"/>
    <cellStyle name="inputCell 2 5 3" xfId="7451" xr:uid="{4B187B7D-23EA-4ABC-93DA-F2F910402832}"/>
    <cellStyle name="inputCell 2 5 3 2" xfId="16504" xr:uid="{345BB525-7363-4C4C-A148-2E6105D1E0DB}"/>
    <cellStyle name="inputCell 2 5 3 2 2" xfId="34614" xr:uid="{0CB32501-3CDF-4D5A-8F04-EF124492C0AF}"/>
    <cellStyle name="inputCell 2 5 3 3" xfId="25561" xr:uid="{073BAA17-07A9-48F0-9A99-7A0DF82F2BE7}"/>
    <cellStyle name="inputCell 2 5 4" xfId="10472" xr:uid="{28BA7D8C-7FED-4F7B-990E-E155E2272F87}"/>
    <cellStyle name="inputCell 2 5 4 2" xfId="28582" xr:uid="{AA817C0C-FFDA-4D87-8723-92DAEF3F97A6}"/>
    <cellStyle name="inputCell 2 5 5" xfId="19529" xr:uid="{5B0BCCF1-2915-4259-A4E5-703EDC0A82D7}"/>
    <cellStyle name="inputCell 2 6" xfId="2362" xr:uid="{6F22186D-0600-434B-8533-D5798505290A}"/>
    <cellStyle name="inputCell 2 6 2" xfId="5441" xr:uid="{C2EED6B5-C1EC-4C85-ADCD-106B499DB2E5}"/>
    <cellStyle name="inputCell 2 6 2 2" xfId="14494" xr:uid="{F8244A0B-0EEE-4CB7-B63F-45D4B9F0AE31}"/>
    <cellStyle name="inputCell 2 6 2 2 2" xfId="32604" xr:uid="{964E576D-72EA-4E6F-B7CD-DC51375A5808}"/>
    <cellStyle name="inputCell 2 6 2 3" xfId="23551" xr:uid="{666475B7-C5D6-42F0-AEBE-3B48293B3393}"/>
    <cellStyle name="inputCell 2 6 3" xfId="8455" xr:uid="{3F50CC0C-1A24-4DA5-B9E3-CFBE3840FB11}"/>
    <cellStyle name="inputCell 2 6 3 2" xfId="17508" xr:uid="{AD157644-4459-4AC8-9A72-D7A3EC778760}"/>
    <cellStyle name="inputCell 2 6 3 2 2" xfId="35618" xr:uid="{B93A13A4-8FFE-411E-B4EC-15AF93FD39D2}"/>
    <cellStyle name="inputCell 2 6 3 3" xfId="26565" xr:uid="{B32929AD-9976-485E-A905-B3B7902B581B}"/>
    <cellStyle name="inputCell 2 6 4" xfId="11476" xr:uid="{018CE6AF-8E55-4B59-8B12-FC413EF67292}"/>
    <cellStyle name="inputCell 2 6 4 2" xfId="29586" xr:uid="{6C59297E-FE98-4860-BB87-CDA8AE1EBE17}"/>
    <cellStyle name="inputCell 2 6 5" xfId="20533" xr:uid="{AECE5324-4D5B-485F-AD7A-D2229CEA8A5B}"/>
    <cellStyle name="inputCell 2 7" xfId="3431" xr:uid="{F8DDAE65-FB10-4CA8-B35D-887704879DF5}"/>
    <cellStyle name="inputCell 2 7 2" xfId="12484" xr:uid="{E8D3B617-DBFC-41FF-A41F-5E92FF037E0E}"/>
    <cellStyle name="inputCell 2 7 2 2" xfId="30594" xr:uid="{CC68F82F-DF22-4551-9961-23A14765AC0F}"/>
    <cellStyle name="inputCell 2 7 3" xfId="21541" xr:uid="{D1DB9A11-8654-4A7E-8A04-C05FF8A32DD8}"/>
    <cellStyle name="inputCell 2 8" xfId="6445" xr:uid="{F93BA09A-2FD2-4B3A-B9D7-9EF32C271101}"/>
    <cellStyle name="inputCell 2 8 2" xfId="15498" xr:uid="{E6F81E23-9B0B-4ACD-9E0B-1FC9286C35E3}"/>
    <cellStyle name="inputCell 2 8 2 2" xfId="33608" xr:uid="{38F358DD-5EB6-40E4-92A7-66A16B6D9BAC}"/>
    <cellStyle name="inputCell 2 8 3" xfId="24555" xr:uid="{070D978D-F23C-4D0E-B1E7-DC3CD5D01A8A}"/>
    <cellStyle name="inputCell 2 9" xfId="9465" xr:uid="{6AAF99E3-3A09-4E04-8F9F-30BC407868E7}"/>
    <cellStyle name="inputCell 2 9 2" xfId="27575" xr:uid="{A75E1013-54CC-4359-91D7-87A7965EAE13}"/>
    <cellStyle name="inputCell 3" xfId="481" xr:uid="{45B567F2-A66E-4F12-9287-72D241076D32}"/>
    <cellStyle name="inputCell 3 2" xfId="1009" xr:uid="{182C54E0-B7EE-47D1-93FA-8372D2A50328}"/>
    <cellStyle name="inputCell 3 2 2" xfId="2013" xr:uid="{02C929EC-9DCA-4DC6-9A0D-8F6D6921108D}"/>
    <cellStyle name="inputCell 3 2 2 2" xfId="5092" xr:uid="{65CEF0F6-B6C2-456E-AFE7-6CCC94555152}"/>
    <cellStyle name="inputCell 3 2 2 2 2" xfId="14145" xr:uid="{565B5C8C-2408-49B5-8125-2A7541B5A162}"/>
    <cellStyle name="inputCell 3 2 2 2 2 2" xfId="32255" xr:uid="{0659C0CC-EA49-4489-8EAB-4A8D2973ACD4}"/>
    <cellStyle name="inputCell 3 2 2 2 3" xfId="23202" xr:uid="{9295458F-7CF1-41D8-99DE-02CE7FAAF213}"/>
    <cellStyle name="inputCell 3 2 2 3" xfId="8106" xr:uid="{4E544C94-B885-4895-8282-B240DDF31342}"/>
    <cellStyle name="inputCell 3 2 2 3 2" xfId="17159" xr:uid="{F49BB9B2-6DF0-4A1C-B8A9-B67035243D60}"/>
    <cellStyle name="inputCell 3 2 2 3 2 2" xfId="35269" xr:uid="{69900D3A-D3F2-4A3E-95F0-E7B66614EE71}"/>
    <cellStyle name="inputCell 3 2 2 3 3" xfId="26216" xr:uid="{9FE24430-B1E0-46AD-9EE5-68C72691D24D}"/>
    <cellStyle name="inputCell 3 2 2 4" xfId="11127" xr:uid="{40E9AE88-2CDD-4B7A-9919-A6736DBA91A5}"/>
    <cellStyle name="inputCell 3 2 2 4 2" xfId="29237" xr:uid="{05DBA742-C15F-4024-8684-01867282E56B}"/>
    <cellStyle name="inputCell 3 2 2 5" xfId="20184" xr:uid="{1E2D13B7-8BBE-453C-943A-48DE3B39A144}"/>
    <cellStyle name="inputCell 3 2 3" xfId="3017" xr:uid="{E0D2F196-C274-4F08-98F7-16CC8CE26C99}"/>
    <cellStyle name="inputCell 3 2 3 2" xfId="6096" xr:uid="{D59519FD-F761-4E93-85D8-EBB5B9EB6FE6}"/>
    <cellStyle name="inputCell 3 2 3 2 2" xfId="15149" xr:uid="{F91D1182-2C97-4872-902E-9831F6F45986}"/>
    <cellStyle name="inputCell 3 2 3 2 2 2" xfId="33259" xr:uid="{87D1E55E-B7CC-4E9C-BEB2-5B69E54FC9CE}"/>
    <cellStyle name="inputCell 3 2 3 2 3" xfId="24206" xr:uid="{D9C07EF8-C41C-49C0-B294-3C06337B73D4}"/>
    <cellStyle name="inputCell 3 2 3 3" xfId="9110" xr:uid="{B9A5A763-1434-42D3-8E50-75B2C83FA177}"/>
    <cellStyle name="inputCell 3 2 3 3 2" xfId="18163" xr:uid="{7CA28E50-8B35-4212-B85D-1ED43D044DF3}"/>
    <cellStyle name="inputCell 3 2 3 3 2 2" xfId="36273" xr:uid="{05C5B861-276E-4362-B7BD-01516D6B1D6D}"/>
    <cellStyle name="inputCell 3 2 3 3 3" xfId="27220" xr:uid="{F919B13E-D8D4-4F67-96D9-1888207FEF09}"/>
    <cellStyle name="inputCell 3 2 3 4" xfId="12131" xr:uid="{AB21390A-838A-4482-8EE0-FE7AF22A6E8C}"/>
    <cellStyle name="inputCell 3 2 3 4 2" xfId="30241" xr:uid="{25D088BC-B3EF-4024-900F-D8AF95644743}"/>
    <cellStyle name="inputCell 3 2 3 5" xfId="21188" xr:uid="{4B3EE64F-4664-49E0-AF08-87D77CADE0A0}"/>
    <cellStyle name="inputCell 3 2 4" xfId="4088" xr:uid="{FD121BD4-1DFE-4966-AD28-FAC05BCA709F}"/>
    <cellStyle name="inputCell 3 2 4 2" xfId="13141" xr:uid="{7D3CFB46-D029-4A23-9BBA-ABAF4057D7DD}"/>
    <cellStyle name="inputCell 3 2 4 2 2" xfId="31251" xr:uid="{85A31BBE-158D-4518-A1B1-0B7F72A4A558}"/>
    <cellStyle name="inputCell 3 2 4 3" xfId="22198" xr:uid="{C99D2549-2E1B-4449-BF06-E7BCA537DF75}"/>
    <cellStyle name="inputCell 3 2 5" xfId="7102" xr:uid="{1BD4B992-471D-41AB-9A5F-60E49AF85CD7}"/>
    <cellStyle name="inputCell 3 2 5 2" xfId="16155" xr:uid="{348EA8C6-4E17-441B-9217-B3C668086C59}"/>
    <cellStyle name="inputCell 3 2 5 2 2" xfId="34265" xr:uid="{0574846F-53B3-4B80-B899-1B4009CF2B76}"/>
    <cellStyle name="inputCell 3 2 5 3" xfId="25212" xr:uid="{9FD7047B-3010-428B-8563-2292F2B1C4B2}"/>
    <cellStyle name="inputCell 3 2 6" xfId="10123" xr:uid="{AAE597A0-6FD0-4142-B3C3-6DFCA96640D9}"/>
    <cellStyle name="inputCell 3 2 6 2" xfId="28233" xr:uid="{B1686470-1D20-423D-9C12-853EDB1B4163}"/>
    <cellStyle name="inputCell 3 2 7" xfId="19180" xr:uid="{9C3485AC-6473-4028-93B5-26A2DA48C2AD}"/>
    <cellStyle name="inputCell 3 3" xfId="1010" xr:uid="{4DC4E1AB-5202-40D7-A5FD-754C240C0620}"/>
    <cellStyle name="inputCell 3 3 2" xfId="2014" xr:uid="{C743A457-BBF6-4625-8DE1-1363838B98A1}"/>
    <cellStyle name="inputCell 3 3 2 2" xfId="5093" xr:uid="{2C0C3E1A-8207-42D0-8B33-365FED9824BC}"/>
    <cellStyle name="inputCell 3 3 2 2 2" xfId="14146" xr:uid="{3083C107-B11C-4DD9-A540-FDA2C2B6F752}"/>
    <cellStyle name="inputCell 3 3 2 2 2 2" xfId="32256" xr:uid="{0D4F6441-5B99-469F-9DB6-FF6CA94611E1}"/>
    <cellStyle name="inputCell 3 3 2 2 3" xfId="23203" xr:uid="{25959109-5EC4-4D09-B74A-93CCF637BF6C}"/>
    <cellStyle name="inputCell 3 3 2 3" xfId="8107" xr:uid="{2737AE5D-07EB-495C-84FE-F73AD4BA65A7}"/>
    <cellStyle name="inputCell 3 3 2 3 2" xfId="17160" xr:uid="{8B4F3FF3-F826-48CA-8341-A70CECFF8E70}"/>
    <cellStyle name="inputCell 3 3 2 3 2 2" xfId="35270" xr:uid="{6AD617E5-80B2-45C9-B748-DC58C1A221D9}"/>
    <cellStyle name="inputCell 3 3 2 3 3" xfId="26217" xr:uid="{1408191D-CC30-425F-BCC0-FB18620039F1}"/>
    <cellStyle name="inputCell 3 3 2 4" xfId="11128" xr:uid="{B36091A6-A87C-43CB-A768-CA1A127B2812}"/>
    <cellStyle name="inputCell 3 3 2 4 2" xfId="29238" xr:uid="{6EF95295-4538-415C-A223-4E1772107509}"/>
    <cellStyle name="inputCell 3 3 2 5" xfId="20185" xr:uid="{97DAE170-D6D5-4677-A995-90B05C8B105E}"/>
    <cellStyle name="inputCell 3 3 3" xfId="3018" xr:uid="{1F663AE5-871F-43ED-B338-BA2CD636BD97}"/>
    <cellStyle name="inputCell 3 3 3 2" xfId="6097" xr:uid="{8A88B3F5-B67A-428A-8A09-9BEE48868399}"/>
    <cellStyle name="inputCell 3 3 3 2 2" xfId="15150" xr:uid="{48CD5F67-7524-494D-8B3E-3D6762A78868}"/>
    <cellStyle name="inputCell 3 3 3 2 2 2" xfId="33260" xr:uid="{70358528-D90A-4E06-9B35-5427BAF6433A}"/>
    <cellStyle name="inputCell 3 3 3 2 3" xfId="24207" xr:uid="{E1722494-7725-4B96-BB53-E8F181802951}"/>
    <cellStyle name="inputCell 3 3 3 3" xfId="9111" xr:uid="{F6CE260F-AC61-4635-BE52-BEAC1399CE43}"/>
    <cellStyle name="inputCell 3 3 3 3 2" xfId="18164" xr:uid="{48EF44AD-5C79-4B6B-9097-2A75C2F025A9}"/>
    <cellStyle name="inputCell 3 3 3 3 2 2" xfId="36274" xr:uid="{CFCD9599-E5EF-4A76-A86F-F24B975ADE03}"/>
    <cellStyle name="inputCell 3 3 3 3 3" xfId="27221" xr:uid="{11B335B7-11FE-4191-9C8B-9AACAE8C0013}"/>
    <cellStyle name="inputCell 3 3 3 4" xfId="12132" xr:uid="{E329421A-F689-4F8B-9DEA-AF4BB28C0C0A}"/>
    <cellStyle name="inputCell 3 3 3 4 2" xfId="30242" xr:uid="{0FD33B59-621B-4F69-B230-67770131B994}"/>
    <cellStyle name="inputCell 3 3 3 5" xfId="21189" xr:uid="{CB8BE6BE-5ACC-4296-97FE-5D5983EF070E}"/>
    <cellStyle name="inputCell 3 3 4" xfId="4089" xr:uid="{3112914D-2DBF-441C-BFAA-54A83B7718D1}"/>
    <cellStyle name="inputCell 3 3 4 2" xfId="13142" xr:uid="{D448B86E-98B5-4C14-BBFF-90700C7203FB}"/>
    <cellStyle name="inputCell 3 3 4 2 2" xfId="31252" xr:uid="{49222415-958B-4E4E-84FB-1BC802771126}"/>
    <cellStyle name="inputCell 3 3 4 3" xfId="22199" xr:uid="{3E81ADD1-0E93-4699-B254-F96F438E0DFD}"/>
    <cellStyle name="inputCell 3 3 5" xfId="7103" xr:uid="{6A544ABC-107B-47CE-A324-8091333B14F0}"/>
    <cellStyle name="inputCell 3 3 5 2" xfId="16156" xr:uid="{EB5BD46B-DDFC-42A5-B5A2-507E98596DC8}"/>
    <cellStyle name="inputCell 3 3 5 2 2" xfId="34266" xr:uid="{D9942D09-B76F-4ABF-9427-0B6FBC58BD9F}"/>
    <cellStyle name="inputCell 3 3 5 3" xfId="25213" xr:uid="{2517427E-D7D3-4942-8AC8-6F7E729DCBEF}"/>
    <cellStyle name="inputCell 3 3 6" xfId="10124" xr:uid="{0BE0A820-83C6-42CD-B1BB-0F2B59C74527}"/>
    <cellStyle name="inputCell 3 3 6 2" xfId="28234" xr:uid="{71172C75-482C-4D96-8685-CB9BD60B5ABE}"/>
    <cellStyle name="inputCell 3 3 7" xfId="19181" xr:uid="{A78764F8-74A1-4390-B29C-F70DEC822BD0}"/>
    <cellStyle name="inputCell 3 4" xfId="1490" xr:uid="{5D23FC1D-0148-43DA-8E64-ACE9F74C3335}"/>
    <cellStyle name="inputCell 3 4 2" xfId="4569" xr:uid="{00666B7F-7AC8-4C32-8ED2-57EA8474CD69}"/>
    <cellStyle name="inputCell 3 4 2 2" xfId="13622" xr:uid="{34F73FC8-B24A-40EE-841D-3C080B56D8FE}"/>
    <cellStyle name="inputCell 3 4 2 2 2" xfId="31732" xr:uid="{A1580E3A-BB82-4D43-A715-EF0BC7D6083C}"/>
    <cellStyle name="inputCell 3 4 2 3" xfId="22679" xr:uid="{2C5CB140-50A0-4567-B95E-64D558C6EC4E}"/>
    <cellStyle name="inputCell 3 4 3" xfId="7583" xr:uid="{811172AC-5EE8-414C-8EDE-B19FC08C5614}"/>
    <cellStyle name="inputCell 3 4 3 2" xfId="16636" xr:uid="{A9A8AD2C-2A06-409E-BA61-528C52E62F1A}"/>
    <cellStyle name="inputCell 3 4 3 2 2" xfId="34746" xr:uid="{F7667EEA-A6CA-4148-915C-2068D788F75D}"/>
    <cellStyle name="inputCell 3 4 3 3" xfId="25693" xr:uid="{494131EC-96C5-4D03-BC61-7395928670C7}"/>
    <cellStyle name="inputCell 3 4 4" xfId="10604" xr:uid="{13F1F765-6330-4915-8066-9BE2703EDBD2}"/>
    <cellStyle name="inputCell 3 4 4 2" xfId="28714" xr:uid="{8DB98724-BB5B-4CCC-A9A9-19FEF4FBF0E4}"/>
    <cellStyle name="inputCell 3 4 5" xfId="19661" xr:uid="{3BAE7892-9E23-4A46-828D-AC133C3B059B}"/>
    <cellStyle name="inputCell 3 5" xfId="2494" xr:uid="{794385B4-21EB-4CF5-B6E8-12D559F8F642}"/>
    <cellStyle name="inputCell 3 5 2" xfId="5573" xr:uid="{F79F88DA-F328-4D83-8319-32B28F2A6F74}"/>
    <cellStyle name="inputCell 3 5 2 2" xfId="14626" xr:uid="{530C4437-44EF-4A3D-86B9-B4FD9A81C1D0}"/>
    <cellStyle name="inputCell 3 5 2 2 2" xfId="32736" xr:uid="{88900AF0-2AF9-4303-B7FB-2753CA42CF0D}"/>
    <cellStyle name="inputCell 3 5 2 3" xfId="23683" xr:uid="{792F2001-50A9-483E-92FD-7CBD672A798D}"/>
    <cellStyle name="inputCell 3 5 3" xfId="8587" xr:uid="{090C65A8-BC4F-4A85-8FCB-1CE0E0A8B70A}"/>
    <cellStyle name="inputCell 3 5 3 2" xfId="17640" xr:uid="{0270BFAC-5476-4374-8099-BCA80FB3B461}"/>
    <cellStyle name="inputCell 3 5 3 2 2" xfId="35750" xr:uid="{C8600FB0-216B-4C24-BAB5-E553608CFE4B}"/>
    <cellStyle name="inputCell 3 5 3 3" xfId="26697" xr:uid="{D9D53806-F724-47F4-BF91-70A6B109D584}"/>
    <cellStyle name="inputCell 3 5 4" xfId="11608" xr:uid="{4548312A-8F6F-4F6C-A58B-59554CF9D73E}"/>
    <cellStyle name="inputCell 3 5 4 2" xfId="29718" xr:uid="{CA5385FA-9397-41A2-B702-FAF1E607B661}"/>
    <cellStyle name="inputCell 3 5 5" xfId="20665" xr:uid="{80B22AF2-6913-498C-BD5A-D79F43A1CD8F}"/>
    <cellStyle name="inputCell 3 6" xfId="3564" xr:uid="{70F8C056-374A-47AE-917E-C5F276CC9262}"/>
    <cellStyle name="inputCell 3 6 2" xfId="12617" xr:uid="{FC6FBDBB-CBBD-4EA3-8568-0DE33CF54D83}"/>
    <cellStyle name="inputCell 3 6 2 2" xfId="30727" xr:uid="{8F959680-F7D9-4319-AEE9-A763359D16CD}"/>
    <cellStyle name="inputCell 3 6 3" xfId="21674" xr:uid="{16BEB652-9CE1-4091-AB3D-FE537D85C848}"/>
    <cellStyle name="inputCell 3 7" xfId="6578" xr:uid="{4B3ABC69-3055-4687-8DA8-DCC119E3CA1F}"/>
    <cellStyle name="inputCell 3 7 2" xfId="15631" xr:uid="{B733B7F2-753E-41A2-B046-A6D5F1B3383F}"/>
    <cellStyle name="inputCell 3 7 2 2" xfId="33741" xr:uid="{DE042A6C-56FE-40D1-BFCB-C711F4D92FCD}"/>
    <cellStyle name="inputCell 3 7 3" xfId="24688" xr:uid="{1CE73A57-59F8-4E86-8D51-C489EF06EA9D}"/>
    <cellStyle name="inputCell 3 8" xfId="9598" xr:uid="{D5F6E14F-5191-458C-B5E2-A34D7C1698C4}"/>
    <cellStyle name="inputCell 3 8 2" xfId="27708" xr:uid="{370EE761-E70D-4066-B50F-65307353DC2C}"/>
    <cellStyle name="inputCell 3 9" xfId="18655" xr:uid="{5FA7AC0B-B989-45FD-ABE1-776F113D414C}"/>
    <cellStyle name="inputCell 4" xfId="1011" xr:uid="{2529633C-F179-4C89-95D2-3E27DDE17531}"/>
    <cellStyle name="inputCell 4 2" xfId="2015" xr:uid="{718F7BC4-CE23-4A15-A3A9-99EF37A08593}"/>
    <cellStyle name="inputCell 4 2 2" xfId="5094" xr:uid="{C677BC0E-599E-4D16-8565-E942802644A4}"/>
    <cellStyle name="inputCell 4 2 2 2" xfId="14147" xr:uid="{7BBC8477-9129-445D-9B55-6E6F80F42E7C}"/>
    <cellStyle name="inputCell 4 2 2 2 2" xfId="32257" xr:uid="{96820CB1-08DF-443F-AD89-12FD1C33BDC7}"/>
    <cellStyle name="inputCell 4 2 2 3" xfId="23204" xr:uid="{8603AC9E-0AD3-4707-8CE8-049E42134184}"/>
    <cellStyle name="inputCell 4 2 3" xfId="8108" xr:uid="{4D8690D2-98DF-4A55-ADAD-7F60F95C7B4A}"/>
    <cellStyle name="inputCell 4 2 3 2" xfId="17161" xr:uid="{9A128423-EE7B-4EF4-B751-C4EE7A0B06FF}"/>
    <cellStyle name="inputCell 4 2 3 2 2" xfId="35271" xr:uid="{CBCF6D6D-B6AF-40CD-B225-9CF79730017C}"/>
    <cellStyle name="inputCell 4 2 3 3" xfId="26218" xr:uid="{FCB7E672-9304-4612-A0B2-62A8F57559C9}"/>
    <cellStyle name="inputCell 4 2 4" xfId="11129" xr:uid="{426A4EB1-99ED-4E09-A905-6E42CCF4DEA2}"/>
    <cellStyle name="inputCell 4 2 4 2" xfId="29239" xr:uid="{11098F06-B4F7-45B6-A724-57A108EDA248}"/>
    <cellStyle name="inputCell 4 2 5" xfId="20186" xr:uid="{1E075C6D-ACFE-4EC1-A8F0-C3CA564799F6}"/>
    <cellStyle name="inputCell 4 3" xfId="3019" xr:uid="{2E9931A6-C013-4A17-8CE3-160A1134FA3E}"/>
    <cellStyle name="inputCell 4 3 2" xfId="6098" xr:uid="{835E1D4C-2812-4893-AD57-F80FBA92B8B8}"/>
    <cellStyle name="inputCell 4 3 2 2" xfId="15151" xr:uid="{F45191F5-A273-4308-88C4-CA34E5EA1051}"/>
    <cellStyle name="inputCell 4 3 2 2 2" xfId="33261" xr:uid="{8AF2D5AE-2E15-451B-A4E1-5F6003F00E61}"/>
    <cellStyle name="inputCell 4 3 2 3" xfId="24208" xr:uid="{9EF4793A-91C0-4293-BB89-85A4F2A61690}"/>
    <cellStyle name="inputCell 4 3 3" xfId="9112" xr:uid="{0DAEFC67-6EE3-4B6C-AD80-983ACCDAEEF9}"/>
    <cellStyle name="inputCell 4 3 3 2" xfId="18165" xr:uid="{CF91BF2A-C7C0-4E3E-9474-101DA31AB1AC}"/>
    <cellStyle name="inputCell 4 3 3 2 2" xfId="36275" xr:uid="{718EC5B1-4E21-4C4A-83BD-82F4AFCF3953}"/>
    <cellStyle name="inputCell 4 3 3 3" xfId="27222" xr:uid="{F17B6C1A-7968-4B51-AEA2-FA93E551E55A}"/>
    <cellStyle name="inputCell 4 3 4" xfId="12133" xr:uid="{D7605E89-B73A-4A81-9524-FBA6086EB91E}"/>
    <cellStyle name="inputCell 4 3 4 2" xfId="30243" xr:uid="{7A18EE84-AC15-4D00-80F1-08D3532976CD}"/>
    <cellStyle name="inputCell 4 3 5" xfId="21190" xr:uid="{5952343E-C0CB-448D-A8A2-F53D47B12A09}"/>
    <cellStyle name="inputCell 4 4" xfId="4090" xr:uid="{3C0340E5-4B0E-4E39-A806-308FBD2224EC}"/>
    <cellStyle name="inputCell 4 4 2" xfId="13143" xr:uid="{3077AAE2-92EB-4B2C-BD09-9A9ECA77E2AD}"/>
    <cellStyle name="inputCell 4 4 2 2" xfId="31253" xr:uid="{D0817B16-0A3B-41A5-91F5-811B5402EAE6}"/>
    <cellStyle name="inputCell 4 4 3" xfId="22200" xr:uid="{BC5A2E8A-70EF-490C-AF19-F6901311836D}"/>
    <cellStyle name="inputCell 4 5" xfId="7104" xr:uid="{7256F997-1F32-41D6-BAA8-AC5443816806}"/>
    <cellStyle name="inputCell 4 5 2" xfId="16157" xr:uid="{E1AFEA11-BD9E-42D4-902E-77109D3E49BF}"/>
    <cellStyle name="inputCell 4 5 2 2" xfId="34267" xr:uid="{79AD6902-CBC2-4D98-BD2C-9D1B1570A508}"/>
    <cellStyle name="inputCell 4 5 3" xfId="25214" xr:uid="{8CC9327F-B4C7-49AA-801C-B5A43F4AAEAA}"/>
    <cellStyle name="inputCell 4 6" xfId="10125" xr:uid="{1F1142F3-81C8-492F-B914-F5D4B02A725B}"/>
    <cellStyle name="inputCell 4 6 2" xfId="28235" xr:uid="{246D8398-22A2-4A42-9ADB-C4A4AB9B4A65}"/>
    <cellStyle name="inputCell 4 7" xfId="19182" xr:uid="{11FC3E4C-4A08-4FD0-9F5C-C2AB8BB3E971}"/>
    <cellStyle name="inputCell 5" xfId="1012" xr:uid="{2EBEACA4-BF94-4C1C-BED1-811F2F45DD13}"/>
    <cellStyle name="inputCell 5 2" xfId="2016" xr:uid="{F6D98FCA-6D70-494D-A59F-2E6F0F968A7D}"/>
    <cellStyle name="inputCell 5 2 2" xfId="5095" xr:uid="{DB68E482-5F8E-4912-940B-04AA6900D09E}"/>
    <cellStyle name="inputCell 5 2 2 2" xfId="14148" xr:uid="{47E4C3F2-9593-4685-84C0-D9723A3AF4F2}"/>
    <cellStyle name="inputCell 5 2 2 2 2" xfId="32258" xr:uid="{CB83D8DF-0C2E-4AF6-86BE-55CABD2E017D}"/>
    <cellStyle name="inputCell 5 2 2 3" xfId="23205" xr:uid="{DE47763D-6DAB-4E34-B03C-EA35974173A3}"/>
    <cellStyle name="inputCell 5 2 3" xfId="8109" xr:uid="{F41E119B-2AA9-470E-BB41-50BC79DAFB71}"/>
    <cellStyle name="inputCell 5 2 3 2" xfId="17162" xr:uid="{765701E5-A194-4E7B-A840-72EC554FB667}"/>
    <cellStyle name="inputCell 5 2 3 2 2" xfId="35272" xr:uid="{19CCDC8C-6DA5-4FE2-AB12-A8C627147009}"/>
    <cellStyle name="inputCell 5 2 3 3" xfId="26219" xr:uid="{1ACD161C-64F5-4C77-B259-73B810CC4062}"/>
    <cellStyle name="inputCell 5 2 4" xfId="11130" xr:uid="{ACCB2DFA-4BDF-4874-8C31-014D9AC2D989}"/>
    <cellStyle name="inputCell 5 2 4 2" xfId="29240" xr:uid="{FF5C31C4-4469-4A28-B2C7-344176F92A7A}"/>
    <cellStyle name="inputCell 5 2 5" xfId="20187" xr:uid="{15E0B00F-E5A0-4BEE-A8E0-0D74434D51CB}"/>
    <cellStyle name="inputCell 5 3" xfId="3020" xr:uid="{F11A05F0-0B75-44D4-873C-7A5B1432EBDA}"/>
    <cellStyle name="inputCell 5 3 2" xfId="6099" xr:uid="{71366A54-669C-4243-BE7D-3D40BAD3AD70}"/>
    <cellStyle name="inputCell 5 3 2 2" xfId="15152" xr:uid="{6C4EECAB-03E9-4E32-BC9B-20BA7D67E12D}"/>
    <cellStyle name="inputCell 5 3 2 2 2" xfId="33262" xr:uid="{EBBE96D3-E862-4865-BECC-8E8FC4CC3193}"/>
    <cellStyle name="inputCell 5 3 2 3" xfId="24209" xr:uid="{80D310EF-5FA3-4C2A-8BAF-8301B5709017}"/>
    <cellStyle name="inputCell 5 3 3" xfId="9113" xr:uid="{9CDAA025-35B6-48AE-A56F-59D77154CEAE}"/>
    <cellStyle name="inputCell 5 3 3 2" xfId="18166" xr:uid="{A0125301-3A4C-4508-B98E-9B26C5BF477F}"/>
    <cellStyle name="inputCell 5 3 3 2 2" xfId="36276" xr:uid="{3376ADCF-F31B-4A3A-97E9-5D8D2E0037FC}"/>
    <cellStyle name="inputCell 5 3 3 3" xfId="27223" xr:uid="{2CBEDBD2-1DD1-4854-BB57-5CDEC71B9B8F}"/>
    <cellStyle name="inputCell 5 3 4" xfId="12134" xr:uid="{1D9F495B-174B-4263-B925-6357CFC680E9}"/>
    <cellStyle name="inputCell 5 3 4 2" xfId="30244" xr:uid="{D07678EC-E13D-4A7E-9FFB-A76C31FA30BC}"/>
    <cellStyle name="inputCell 5 3 5" xfId="21191" xr:uid="{5EA26F94-C396-4D04-BCD4-629BA64553A4}"/>
    <cellStyle name="inputCell 5 4" xfId="4091" xr:uid="{2B551073-3AF5-4A7F-A82E-7AF7092274D7}"/>
    <cellStyle name="inputCell 5 4 2" xfId="13144" xr:uid="{4441FC61-CAC3-4335-AD81-949940DEFF16}"/>
    <cellStyle name="inputCell 5 4 2 2" xfId="31254" xr:uid="{AE4C4F91-5115-4FF3-BB7F-3397AE6D3FB5}"/>
    <cellStyle name="inputCell 5 4 3" xfId="22201" xr:uid="{2C64E549-56DD-431F-9C7A-F7E971F30E2A}"/>
    <cellStyle name="inputCell 5 5" xfId="7105" xr:uid="{C2B85CC8-0E80-4963-B66B-5EB82FBD09C9}"/>
    <cellStyle name="inputCell 5 5 2" xfId="16158" xr:uid="{28E22AF2-6411-43C4-BE64-A55F5E0E4EDE}"/>
    <cellStyle name="inputCell 5 5 2 2" xfId="34268" xr:uid="{3E8D97C8-99DC-47EC-9839-65BDF77EA01B}"/>
    <cellStyle name="inputCell 5 5 3" xfId="25215" xr:uid="{2C783727-8C1A-4929-8737-711CB674A71B}"/>
    <cellStyle name="inputCell 5 6" xfId="10126" xr:uid="{22B7EC8C-25D1-4162-82F5-1469FF5E992F}"/>
    <cellStyle name="inputCell 5 6 2" xfId="28236" xr:uid="{12DE4784-BFB6-4678-A715-5FD16677179F}"/>
    <cellStyle name="inputCell 5 7" xfId="19183" xr:uid="{9A11919B-E91B-44D5-8FA6-3B61B4E64376}"/>
    <cellStyle name="inputCell 6" xfId="1319" xr:uid="{0C8DF41D-1FCA-42FD-9E7C-BA42670EF7D8}"/>
    <cellStyle name="inputCell 6 2" xfId="4398" xr:uid="{A4A80655-EB37-461B-AF26-B9383EECEC7B}"/>
    <cellStyle name="inputCell 6 2 2" xfId="13451" xr:uid="{A2864471-3390-447D-8428-587B61B89883}"/>
    <cellStyle name="inputCell 6 2 2 2" xfId="31561" xr:uid="{A6C1198A-5F7B-4B3A-BEF0-74C063EB494C}"/>
    <cellStyle name="inputCell 6 2 3" xfId="22508" xr:uid="{191A15C3-7EE6-4680-8F45-43D42E70AED4}"/>
    <cellStyle name="inputCell 6 3" xfId="7412" xr:uid="{DE6D7B6E-4C4F-4A15-B08B-D7BA7754DAB2}"/>
    <cellStyle name="inputCell 6 3 2" xfId="16465" xr:uid="{4F753401-C1BA-4849-9D17-8C3A03141C3B}"/>
    <cellStyle name="inputCell 6 3 2 2" xfId="34575" xr:uid="{28974C67-BC55-493F-A25C-A8DCBA2D105D}"/>
    <cellStyle name="inputCell 6 3 3" xfId="25522" xr:uid="{BBA2751D-71AB-422B-9A85-113C966CF09D}"/>
    <cellStyle name="inputCell 6 4" xfId="10433" xr:uid="{BDA2C9EB-5ED5-4675-8124-F901EB6025B9}"/>
    <cellStyle name="inputCell 6 4 2" xfId="28543" xr:uid="{6018CF31-3C92-470E-AFD1-979050C84C02}"/>
    <cellStyle name="inputCell 6 5" xfId="19490" xr:uid="{ABDE7202-0633-4A5D-A9CD-B807EA6A81EE}"/>
    <cellStyle name="inputCell 7" xfId="2323" xr:uid="{A419764D-4A63-47FE-A41C-70C4C9DCE0A1}"/>
    <cellStyle name="inputCell 7 2" xfId="5402" xr:uid="{26861D0F-A872-48A8-841A-63A32495EE06}"/>
    <cellStyle name="inputCell 7 2 2" xfId="14455" xr:uid="{272B3D83-94D9-40A6-8AA9-54A62701ADFB}"/>
    <cellStyle name="inputCell 7 2 2 2" xfId="32565" xr:uid="{009E258A-DB66-4370-930B-594BE30729C8}"/>
    <cellStyle name="inputCell 7 2 3" xfId="23512" xr:uid="{FC225839-8940-4415-A64F-1807D1206DAA}"/>
    <cellStyle name="inputCell 7 3" xfId="8416" xr:uid="{14E38F6B-073C-46ED-994C-462C059BA46B}"/>
    <cellStyle name="inputCell 7 3 2" xfId="17469" xr:uid="{AF86C7AD-BFD5-4F0A-A1F4-AC795BF16B6C}"/>
    <cellStyle name="inputCell 7 3 2 2" xfId="35579" xr:uid="{D6F80D7C-58FE-45DC-A45E-A87F40AC68AE}"/>
    <cellStyle name="inputCell 7 3 3" xfId="26526" xr:uid="{7261101D-51B0-4C6A-B11B-E8F719640443}"/>
    <cellStyle name="inputCell 7 4" xfId="11437" xr:uid="{181669B8-1330-4D68-A072-2BE78FF254CA}"/>
    <cellStyle name="inputCell 7 4 2" xfId="29547" xr:uid="{B323860B-D0DF-475D-89D1-24083F3A93CA}"/>
    <cellStyle name="inputCell 7 5" xfId="20494" xr:uid="{EB4D5064-94F0-480E-8229-0649AAD46F02}"/>
    <cellStyle name="inputCell 8" xfId="3392" xr:uid="{317082E5-4C08-4F04-99E6-D582FA2A184A}"/>
    <cellStyle name="inputCell 8 2" xfId="12445" xr:uid="{81F9EA1B-F29B-4384-84C3-E3F667C7AF5D}"/>
    <cellStyle name="inputCell 8 2 2" xfId="30555" xr:uid="{0B370765-1392-415B-B393-C53267DA4036}"/>
    <cellStyle name="inputCell 8 3" xfId="21502" xr:uid="{62FBC181-F343-42A2-B800-5AA8F8C5E645}"/>
    <cellStyle name="inputCell 9" xfId="6406" xr:uid="{F2EB306A-C2D5-4F64-A16C-B767149EDAAD}"/>
    <cellStyle name="inputCell 9 2" xfId="15459" xr:uid="{F4240CF1-2688-4FFE-B994-1BC3E0D375EE}"/>
    <cellStyle name="inputCell 9 2 2" xfId="33569" xr:uid="{D0CCC3E6-5C15-4F28-9571-B52DBB6D0799}"/>
    <cellStyle name="inputCell 9 3" xfId="24516" xr:uid="{ACBC286C-A418-49E9-8284-BD185F704705}"/>
    <cellStyle name="Linked Cell 2" xfId="63" xr:uid="{FB8B8F82-08B4-489D-BFCB-BB9ECAE81E2D}"/>
    <cellStyle name="Linked Cell 2 2" xfId="3304" xr:uid="{ECFADA59-7DE7-4CB9-9A72-92ACF5C78D9A}"/>
    <cellStyle name="Linked Cell 2 3" xfId="3291" xr:uid="{6B8E66A6-694E-4D0B-B51E-EF49D7B71348}"/>
    <cellStyle name="Moeda 2" xfId="3259" xr:uid="{2E272F27-0CD8-4A61-9901-516E570767D7}"/>
    <cellStyle name="Moeda 2 2" xfId="12368" xr:uid="{321F9B7B-469E-4249-9CED-A1E5F3B3C3E1}"/>
    <cellStyle name="Moeda 2 2 2" xfId="30478" xr:uid="{546621F4-4776-4E69-BE6A-383774B85364}"/>
    <cellStyle name="Moeda 2 3" xfId="21425" xr:uid="{7910B314-1FB3-4BEC-B523-BD3946BC0700}"/>
    <cellStyle name="Neutral 2" xfId="250" xr:uid="{59371E57-2774-44B4-8339-E0AFF29EE622}"/>
    <cellStyle name="Neutral 2 2" xfId="3292" xr:uid="{0941674B-47B5-42B7-9B46-24A81D650248}"/>
    <cellStyle name="Neutro" xfId="12" builtinId="28" customBuiltin="1"/>
    <cellStyle name="Normal" xfId="0" builtinId="0"/>
    <cellStyle name="Normal - Style1" xfId="234" xr:uid="{73BE68AA-3AA1-44F7-A1D1-C44824CF581A}"/>
    <cellStyle name="Normal - Style1 11" xfId="202" xr:uid="{81453578-1188-4C48-8262-F26CF963CA14}"/>
    <cellStyle name="Normal 10" xfId="206" xr:uid="{3A33C3E3-F815-4076-93D2-4B7973A4B5DB}"/>
    <cellStyle name="Normal 10 2" xfId="75" xr:uid="{89FDD454-30B1-4BBA-BF54-C87B1FBD5194}"/>
    <cellStyle name="Normal 10 2 2" xfId="294" xr:uid="{38AACA33-39F5-427B-BECE-47354D1634DE}"/>
    <cellStyle name="Normal 10 3" xfId="273" xr:uid="{3D575FBD-0AAE-463B-BF04-AF2FB264EF2C}"/>
    <cellStyle name="Normal 10 4" xfId="312" xr:uid="{2A04D57C-5264-4BE7-B2DF-C0C2FEB72AC4}"/>
    <cellStyle name="Normal 10 5" xfId="314" xr:uid="{AE15ECC3-755B-4970-9E26-F1D4D5B51C9F}"/>
    <cellStyle name="Normal 100" xfId="171" xr:uid="{DBA1A38D-F54E-4FBC-8C1C-64E88A846E5C}"/>
    <cellStyle name="Normal 102" xfId="170" xr:uid="{D6867191-5203-4BA4-BD16-E21023926DF1}"/>
    <cellStyle name="Normal 104" xfId="169" xr:uid="{B85DE331-1CE1-46ED-A2D7-DDCDC93FE31B}"/>
    <cellStyle name="Normal 106 2" xfId="251" xr:uid="{5490C954-4C80-4AA3-8A7D-10E762D5C948}"/>
    <cellStyle name="Normal 106 2 2 2" xfId="194" xr:uid="{7420E47E-ECE9-420C-98E3-3A05445B4BA3}"/>
    <cellStyle name="Normal 11" xfId="229" xr:uid="{9B690E67-2A22-40B2-8AAB-DD72411DEC18}"/>
    <cellStyle name="Normal 11 2" xfId="285" xr:uid="{65BD0EEA-A168-4DC0-9BFC-F28A3DBF66AB}"/>
    <cellStyle name="Normal 11 3" xfId="297" xr:uid="{674B49E8-9DE9-4103-B345-5F8E6C4D96F1}"/>
    <cellStyle name="Normal 11 4" xfId="310" xr:uid="{71335E11-EBBF-4E1A-8D52-E5417E698293}"/>
    <cellStyle name="Normal 12" xfId="193" xr:uid="{1FC2FF06-52D8-47D6-9028-9651B8522A8A}"/>
    <cellStyle name="Normal 12 2" xfId="286" xr:uid="{0F28A62E-A97C-4635-BFC8-D161C4480F78}"/>
    <cellStyle name="Normal 13" xfId="224" xr:uid="{5972DFB4-170F-4882-8FA2-2FC64F8C2FA4}"/>
    <cellStyle name="Normal 13 2" xfId="289" xr:uid="{80FA0572-71A9-4BA7-A5DB-FDDE4B3A7B53}"/>
    <cellStyle name="Normal 14" xfId="228" xr:uid="{253DED02-BB66-4852-AF32-E55FBD91888F}"/>
    <cellStyle name="Normal 14 2" xfId="290" xr:uid="{007FE968-E8D8-444D-9125-706510FF17E3}"/>
    <cellStyle name="Normal 15" xfId="252" xr:uid="{3A751B0F-E871-40D5-BDD8-602BDBDBE86E}"/>
    <cellStyle name="Normal 16" xfId="253" xr:uid="{CB338446-9429-4BD7-B333-65A70D1F1AD8}"/>
    <cellStyle name="Normal 16 2" xfId="293" xr:uid="{BE69F4E4-4F64-4B9C-A7BB-9B8D7F786F3A}"/>
    <cellStyle name="Normal 17" xfId="258" xr:uid="{09311D4A-1586-45F5-90AB-3ACA5131A46B}"/>
    <cellStyle name="Normal 18" xfId="260" xr:uid="{6B4D281D-5412-4384-88DA-7DFC8E0C6CDA}"/>
    <cellStyle name="Normal 19" xfId="261" xr:uid="{C7DC6F89-7E69-4CD5-9E12-33A2F97B7548}"/>
    <cellStyle name="Normal 2" xfId="48" xr:uid="{4F86A0D0-61CA-44DF-B823-9063D5EBDD3B}"/>
    <cellStyle name="Normal 2 10" xfId="368" xr:uid="{B19D4C21-CF19-4D52-B58D-7086365E10BC}"/>
    <cellStyle name="Normal 2 11" xfId="404" xr:uid="{59E158F0-EAF2-4B9D-868F-15EA38543EA6}"/>
    <cellStyle name="Normal 2 12" xfId="3255" xr:uid="{1ECBC322-0719-4BDD-81A8-6537C5054F4C}"/>
    <cellStyle name="Normal 2 13" xfId="18403" xr:uid="{6F1C6A3B-84EA-4AA7-AFFA-71B68392118A}"/>
    <cellStyle name="Normal 2 14" xfId="53" xr:uid="{195234C0-487D-4176-A60B-FB3E527C73CA}"/>
    <cellStyle name="Normal 2 16 2" xfId="175" xr:uid="{BB4094C3-C63E-4FF3-B020-597DB4BC26B9}"/>
    <cellStyle name="Normal 2 2" xfId="49" xr:uid="{E4E7A356-1BFB-4F17-B2DC-D5DBF7C2BE72}"/>
    <cellStyle name="Normal 2 2 2" xfId="160" xr:uid="{DEE93DAF-258E-478A-A654-431F890DFDC7}"/>
    <cellStyle name="Normal 2 2 2 2" xfId="280" xr:uid="{4070C54D-810B-45E7-8ED5-A7C37D50A70C}"/>
    <cellStyle name="Normal 2 2 2 3" xfId="214" xr:uid="{DA6A5E3B-76C0-4356-AF39-62A0D373A388}"/>
    <cellStyle name="Normal 2 2 2 4" xfId="162" xr:uid="{FB6CB1FC-A351-43FF-A358-152768A9747D}"/>
    <cellStyle name="Normal 2 2 3" xfId="236" xr:uid="{DF99AC62-26B5-41CC-915A-ABA46AE657D5}"/>
    <cellStyle name="Normal 2 2 4" xfId="264" xr:uid="{EB3EF8E8-1373-4DD4-A833-7B3E8584E494}"/>
    <cellStyle name="Normal 2 2 5" xfId="407" xr:uid="{13EAA895-58FF-4485-ACA5-16C97788D066}"/>
    <cellStyle name="Normal 2 2 6" xfId="394" xr:uid="{7B021F70-C746-4859-B8D9-3600384D7992}"/>
    <cellStyle name="Normal 2 2 7" xfId="58" xr:uid="{AFCBF79C-84E4-49E7-A10B-8ED2AB083E23}"/>
    <cellStyle name="Normal 2 3" xfId="55" xr:uid="{C34B4542-E7F5-4D1B-B08D-83DD07D31060}"/>
    <cellStyle name="Normal 2 3 2" xfId="254" xr:uid="{1426681B-204D-46CB-A7AF-132190507934}"/>
    <cellStyle name="Normal 2 3 2 2" xfId="311" xr:uid="{05561EF0-F52A-4A5D-9AEF-B18E80B5032A}"/>
    <cellStyle name="Normal 2 4" xfId="149" xr:uid="{BB4C25C0-12F4-40BA-B352-5153747D598C}"/>
    <cellStyle name="Normal 2 4 2" xfId="279" xr:uid="{7912678F-9954-49CD-8082-56BDD350AA5E}"/>
    <cellStyle name="Normal 2 4 2 2 2" xfId="150" xr:uid="{DF75B62B-7433-4C47-BC01-E5D8A8B247CF}"/>
    <cellStyle name="Normal 2 5" xfId="172" xr:uid="{B59A8550-22D6-4B24-A318-ABE7E5CB9BFA}"/>
    <cellStyle name="Normal 2 6" xfId="213" xr:uid="{93A9C62A-4591-49CE-8AC0-C8CB9AA4A8A9}"/>
    <cellStyle name="Normal 2 7" xfId="257" xr:uid="{65C72410-F364-4703-99F3-8D6827CBAF26}"/>
    <cellStyle name="Normal 2 8" xfId="287" xr:uid="{EF913DE9-9E4E-438F-9FDB-859832228D60}"/>
    <cellStyle name="Normal 2 9" xfId="262" xr:uid="{16A2D36D-D9EF-4DD2-803E-2DE8338A5705}"/>
    <cellStyle name="Normal 20" xfId="196" xr:uid="{A618FAEE-E4DB-4C7B-B5D3-C78706D35E7E}"/>
    <cellStyle name="Normal 20 2" xfId="313" xr:uid="{CAD53C14-951B-4D97-9066-3D62B1755F4D}"/>
    <cellStyle name="Normal 21" xfId="299" xr:uid="{6B8B18F4-88C2-4DA6-8B48-7E115DAF1024}"/>
    <cellStyle name="Normal 22" xfId="244" xr:uid="{98F71BE2-6BDE-4732-9877-CCCCC8B709E3}"/>
    <cellStyle name="Normal 23" xfId="301" xr:uid="{2D52D864-9F8A-4E71-8228-1E71567BD52A}"/>
    <cellStyle name="Normal 24" xfId="302" xr:uid="{D3123965-32CE-4128-AFB5-5409A8AE28CE}"/>
    <cellStyle name="Normal 25" xfId="306" xr:uid="{945BFCF6-C807-42C6-A4FB-F88837BDBB0C}"/>
    <cellStyle name="Normal 26" xfId="315" xr:uid="{B18736AC-DD9C-486A-8F87-999C754068E8}"/>
    <cellStyle name="Normal 27" xfId="316" xr:uid="{BF90CF0D-80C2-4F69-98C3-FFDE0A6F07B3}"/>
    <cellStyle name="Normal 28" xfId="205" xr:uid="{4650E7D1-FFC0-44B4-AEA8-3B3286D36E14}"/>
    <cellStyle name="Normal 29" xfId="216" xr:uid="{D18D8F7D-2275-4306-B648-4535F3A194F0}"/>
    <cellStyle name="Normal 3" xfId="52" xr:uid="{B503FC08-B5EF-42E9-8152-63620318B979}"/>
    <cellStyle name="Normal 3 2" xfId="76" xr:uid="{C4B88A9B-5DBC-4D45-B1EF-51652F5D0737}"/>
    <cellStyle name="Normal 3 2 2" xfId="256" xr:uid="{FD8C61D8-6CC1-4F8F-B195-9D8CAEE5C1A9}"/>
    <cellStyle name="Normal 3 2 3" xfId="3299" xr:uid="{B1AEB102-2923-4850-9AB0-6CB6060A7878}"/>
    <cellStyle name="Normal 3 3" xfId="155" xr:uid="{F071FB34-ED82-483A-A51F-D8CF473923CD}"/>
    <cellStyle name="Normal 3 3 2" xfId="255" xr:uid="{C52A2633-DB53-4336-B665-623ED7B6B87D}"/>
    <cellStyle name="Normal 3 3 3" xfId="185" xr:uid="{3E7CE552-B0E3-456F-8076-3841A985D5DA}"/>
    <cellStyle name="Normal 3 3 4" xfId="3312" xr:uid="{1CE3037F-BCAC-4D84-8CAA-CF75DCEDB5EB}"/>
    <cellStyle name="Normal 3 4" xfId="215" xr:uid="{ACD2BE02-B87D-4B38-B24A-B0DB0BD502CD}"/>
    <cellStyle name="Normal 3 5" xfId="207" xr:uid="{B47D01F6-13AC-4B8F-BBD7-9D2CAC4DA5DF}"/>
    <cellStyle name="Normal 3 53" xfId="308" xr:uid="{2C5114CD-21E4-452F-B3F2-DCDFA774EDBA}"/>
    <cellStyle name="Normal 3 6" xfId="163" xr:uid="{172B9326-05DD-4F5F-A0B6-AAD6D34DBC5B}"/>
    <cellStyle name="Normal 3 7" xfId="403" xr:uid="{315619B0-83C0-4914-AF51-C2FD40A5521D}"/>
    <cellStyle name="Normal 30" xfId="317" xr:uid="{D28F33D5-F273-4EE8-91FE-DFDF93EB27FC}"/>
    <cellStyle name="Normal 31" xfId="359" xr:uid="{88E3BE3C-FB5A-4F91-89E8-473A7D18368D}"/>
    <cellStyle name="Normal 32" xfId="364" xr:uid="{030473EE-32F6-49CC-A75F-25FFFE66A5AF}"/>
    <cellStyle name="Normal 33" xfId="376" xr:uid="{F15074D7-D4CB-49B1-B325-36231FC7AFF9}"/>
    <cellStyle name="Normal 34" xfId="239" xr:uid="{C21D0A89-C52B-440C-9A67-D3E9C2122990}"/>
    <cellStyle name="Normal 35" xfId="362" xr:uid="{D775F620-FE55-4256-A7D7-39D1EFCB746D}"/>
    <cellStyle name="Normal 36" xfId="372" xr:uid="{C1E8B242-0188-49F7-9D3D-B10667D696CB}"/>
    <cellStyle name="Normal 37" xfId="369" xr:uid="{3F07E651-1803-4BDA-9429-B0F6D2E42D96}"/>
    <cellStyle name="Normal 38" xfId="365" xr:uid="{320358B9-ADC9-4BDB-BBAB-03B6EA6C8E0D}"/>
    <cellStyle name="Normal 39" xfId="375" xr:uid="{463BD59A-B775-4C0D-A807-E58ACD6DD038}"/>
    <cellStyle name="Normal 4" xfId="89" xr:uid="{28735FA1-B2E2-4BF2-B304-6352F898DFAB}"/>
    <cellStyle name="Normal 4 2" xfId="235" xr:uid="{308A7F79-680C-4678-A6A0-E5EF78DC7EF8}"/>
    <cellStyle name="Normal 4 2 2" xfId="3315" xr:uid="{1AFC72E1-D8B9-4F92-A5E6-A11A3D39119E}"/>
    <cellStyle name="Normal 4 3" xfId="263" xr:uid="{FFA0A714-EA2E-430E-86DF-A751FC21B301}"/>
    <cellStyle name="Normal 4 4" xfId="192" xr:uid="{D5D15EC6-702F-4DBE-864C-D1B1B3C885C8}"/>
    <cellStyle name="Normal 4 5" xfId="416" xr:uid="{D75A338C-E072-4B3E-9547-1721A4D668E4}"/>
    <cellStyle name="Normal 4 6" xfId="398" xr:uid="{78B96D56-065B-4BA8-9A4B-553E2DB78D84}"/>
    <cellStyle name="Normal 4 7" xfId="3258" xr:uid="{E4DFD411-4159-4A85-B7F5-C1EB9C03CE2A}"/>
    <cellStyle name="Normal 40" xfId="382" xr:uid="{FD312A70-FE2A-4FE8-9170-238737EE843B}"/>
    <cellStyle name="Normal 40 10 2 2" xfId="168" xr:uid="{27BF3E49-DAAD-4FF1-A094-55C2D1A0B9AF}"/>
    <cellStyle name="Normal 41" xfId="384" xr:uid="{F447B678-138C-4123-9666-E2E822609A14}"/>
    <cellStyle name="Normal 42" xfId="387" xr:uid="{40A28D48-9A44-429C-A8FA-D67C0F623556}"/>
    <cellStyle name="Normal 5" xfId="51" xr:uid="{1F63B81A-5F61-4D5C-9A3B-AD667C94CC06}"/>
    <cellStyle name="Normal 5 2" xfId="152" xr:uid="{ED42981E-02E9-4CA8-A17A-74559A95D44F}"/>
    <cellStyle name="Normal 5 2 2" xfId="269" xr:uid="{A0770190-95A7-4F85-9809-16CF89C74952}"/>
    <cellStyle name="Normal 5 3" xfId="295" xr:uid="{D5428B5B-3D90-4DD1-B2BB-B373F98C7335}"/>
    <cellStyle name="Normal 5 4" xfId="210" xr:uid="{FBD49B68-B651-4EC1-95EC-99BF97B7DABB}"/>
    <cellStyle name="Normal 5 5" xfId="200" xr:uid="{C8E8AEAE-FC4E-4CFF-8A33-421C12BC711C}"/>
    <cellStyle name="Normal 5 6" xfId="402" xr:uid="{B3135C08-62A6-42FA-9154-29586E243D20}"/>
    <cellStyle name="Normal 5 7" xfId="3260" xr:uid="{9806F53A-BFE9-4CED-BA5C-32F0C270868B}"/>
    <cellStyle name="Normal 6" xfId="159" xr:uid="{A2E44862-7002-420F-8D41-54F86B4F6BFB}"/>
    <cellStyle name="Normal 6 2" xfId="276" xr:uid="{10B9C1F4-C2FE-4999-8F84-5A592FF8A497}"/>
    <cellStyle name="Normal 6 2 2" xfId="3314" xr:uid="{E67BC6A9-8261-473F-846A-96B192D76215}"/>
    <cellStyle name="Normal 6 3" xfId="3293" xr:uid="{D4D94EA7-E4A7-447F-8AC4-CC43430EC713}"/>
    <cellStyle name="Normal 63" xfId="246" xr:uid="{2C6C3922-CBDD-4D05-805D-2C2E9FC72CC2}"/>
    <cellStyle name="Normal 69" xfId="248" xr:uid="{587786BC-B0FB-4C77-B9DB-D3719904846A}"/>
    <cellStyle name="Normal 7" xfId="212" xr:uid="{C9DD990F-39EF-4C73-B6E0-9E97790C6370}"/>
    <cellStyle name="Normal 7 2" xfId="278" xr:uid="{11764223-C4CA-4B5C-A192-5CF653A6C1C1}"/>
    <cellStyle name="Normal 7 2 2" xfId="242" xr:uid="{FB397235-0B0F-4F1D-B85E-8C4C50C63717}"/>
    <cellStyle name="Normal 7 2 2 10" xfId="9450" xr:uid="{19F18CCF-C3FB-4F95-8817-519F0D6B9603}"/>
    <cellStyle name="Normal 7 2 2 10 2" xfId="27560" xr:uid="{27885304-FFE4-484E-ABE6-79C2ECA6B031}"/>
    <cellStyle name="Normal 7 2 2 11" xfId="18507" xr:uid="{6169C700-70FD-4994-B4B9-A4499C639D80}"/>
    <cellStyle name="Normal 7 2 2 2" xfId="348" xr:uid="{509A8561-3427-4A3E-80B0-EA1EA313E2CD}"/>
    <cellStyle name="Normal 7 2 2 2 10" xfId="18546" xr:uid="{68688457-B3D5-4D5A-A508-E0DA8FEE343B}"/>
    <cellStyle name="Normal 7 2 2 2 2" xfId="546" xr:uid="{4EE72959-0018-4D88-8E9A-ABEB02DF1543}"/>
    <cellStyle name="Normal 7 2 2 2 2 2" xfId="1013" xr:uid="{C41C2526-6FA6-473A-A863-389D4A4EDDD6}"/>
    <cellStyle name="Normal 7 2 2 2 2 2 2" xfId="2017" xr:uid="{BAC3B180-AEC0-4372-9323-67DCA0A6B7E3}"/>
    <cellStyle name="Normal 7 2 2 2 2 2 2 2" xfId="5096" xr:uid="{3303E7F1-1A91-4488-BFB2-BF56BF2B7F6F}"/>
    <cellStyle name="Normal 7 2 2 2 2 2 2 2 2" xfId="14149" xr:uid="{58A58424-3C68-47F2-B778-ACA60194CCEB}"/>
    <cellStyle name="Normal 7 2 2 2 2 2 2 2 2 2" xfId="32259" xr:uid="{4B4633B7-0755-45FB-9F82-EB4440A48A6C}"/>
    <cellStyle name="Normal 7 2 2 2 2 2 2 2 3" xfId="23206" xr:uid="{DC4CED51-D2DC-4BEE-9512-4ADCDF36134F}"/>
    <cellStyle name="Normal 7 2 2 2 2 2 2 3" xfId="8110" xr:uid="{85B39576-3069-47EF-B2F4-6F19B7DFEA0F}"/>
    <cellStyle name="Normal 7 2 2 2 2 2 2 3 2" xfId="17163" xr:uid="{2938BE0E-5A92-4890-AB51-A6F73E6A5D58}"/>
    <cellStyle name="Normal 7 2 2 2 2 2 2 3 2 2" xfId="35273" xr:uid="{6973EE06-E0A6-445D-812A-DA071E0994E5}"/>
    <cellStyle name="Normal 7 2 2 2 2 2 2 3 3" xfId="26220" xr:uid="{4B4D706D-BB8C-48EE-92C3-CA002B599888}"/>
    <cellStyle name="Normal 7 2 2 2 2 2 2 4" xfId="11131" xr:uid="{A51D4824-2E05-445D-8117-EE39FB020961}"/>
    <cellStyle name="Normal 7 2 2 2 2 2 2 4 2" xfId="29241" xr:uid="{A2129598-4B2B-4BBF-8754-130413A3E6BA}"/>
    <cellStyle name="Normal 7 2 2 2 2 2 2 5" xfId="20188" xr:uid="{7E497B98-AC10-4E6E-8A9F-2ED40EE1B11B}"/>
    <cellStyle name="Normal 7 2 2 2 2 2 3" xfId="3021" xr:uid="{9C4333B5-A5A4-43A2-84A3-2B889845B0ED}"/>
    <cellStyle name="Normal 7 2 2 2 2 2 3 2" xfId="6100" xr:uid="{E4493D8B-BD5B-4376-B7CC-9EE3BDF8BF2B}"/>
    <cellStyle name="Normal 7 2 2 2 2 2 3 2 2" xfId="15153" xr:uid="{9E867CB7-6C78-4F36-92DB-6F7FE4C80808}"/>
    <cellStyle name="Normal 7 2 2 2 2 2 3 2 2 2" xfId="33263" xr:uid="{79398498-1C14-4C0B-8469-763F09FCD354}"/>
    <cellStyle name="Normal 7 2 2 2 2 2 3 2 3" xfId="24210" xr:uid="{1987BA7D-6243-49CC-9C88-0968236DCB98}"/>
    <cellStyle name="Normal 7 2 2 2 2 2 3 3" xfId="9114" xr:uid="{9C2DAAD3-2C34-45B4-8125-2147739E172A}"/>
    <cellStyle name="Normal 7 2 2 2 2 2 3 3 2" xfId="18167" xr:uid="{13BB6CF4-555B-4A20-87FC-C3A2B7EACC4B}"/>
    <cellStyle name="Normal 7 2 2 2 2 2 3 3 2 2" xfId="36277" xr:uid="{D4A9A930-20C7-483B-B9D0-F7EE6DF19654}"/>
    <cellStyle name="Normal 7 2 2 2 2 2 3 3 3" xfId="27224" xr:uid="{22BC1066-6096-40CC-ABD8-6961328DDB98}"/>
    <cellStyle name="Normal 7 2 2 2 2 2 3 4" xfId="12135" xr:uid="{7AD5B2A4-88D6-4779-9820-A26F4C5E63BA}"/>
    <cellStyle name="Normal 7 2 2 2 2 2 3 4 2" xfId="30245" xr:uid="{D36F4C19-9170-444A-9839-B79D3F1526D3}"/>
    <cellStyle name="Normal 7 2 2 2 2 2 3 5" xfId="21192" xr:uid="{08E13DCA-1DAE-4A56-8E76-6764D4D7CB42}"/>
    <cellStyle name="Normal 7 2 2 2 2 2 4" xfId="4092" xr:uid="{F186AA6E-229F-459D-901C-EB57212A32D7}"/>
    <cellStyle name="Normal 7 2 2 2 2 2 4 2" xfId="13145" xr:uid="{D8AC3F2B-DBF5-4652-85D0-D07211E84231}"/>
    <cellStyle name="Normal 7 2 2 2 2 2 4 2 2" xfId="31255" xr:uid="{7CCA001F-B8F1-431B-A14A-2D5040C85DA1}"/>
    <cellStyle name="Normal 7 2 2 2 2 2 4 3" xfId="22202" xr:uid="{61376DC6-8103-4713-93A3-82451EA9C377}"/>
    <cellStyle name="Normal 7 2 2 2 2 2 5" xfId="7106" xr:uid="{603DF4CB-F256-4174-A69E-11EFD0305E49}"/>
    <cellStyle name="Normal 7 2 2 2 2 2 5 2" xfId="16159" xr:uid="{15F115C3-F3A2-419D-9ABC-8F981F4DF94F}"/>
    <cellStyle name="Normal 7 2 2 2 2 2 5 2 2" xfId="34269" xr:uid="{9BA1BB20-A639-4BF3-ACFB-AA160F02F42A}"/>
    <cellStyle name="Normal 7 2 2 2 2 2 5 3" xfId="25216" xr:uid="{EB75D309-249C-4ECF-A463-E32EBAB89FB6}"/>
    <cellStyle name="Normal 7 2 2 2 2 2 6" xfId="10127" xr:uid="{285CAB85-AD80-4609-8405-257D57A4CF6A}"/>
    <cellStyle name="Normal 7 2 2 2 2 2 6 2" xfId="28237" xr:uid="{13B342AB-A1CF-4C84-AEDA-FA2F2342DF7D}"/>
    <cellStyle name="Normal 7 2 2 2 2 2 7" xfId="19184" xr:uid="{4F08337D-E3D9-47FE-B505-6D4641E6CB70}"/>
    <cellStyle name="Normal 7 2 2 2 2 3" xfId="1014" xr:uid="{99FFEAFC-A456-43ED-B6F3-8290A33D632F}"/>
    <cellStyle name="Normal 7 2 2 2 2 3 2" xfId="2018" xr:uid="{3BB31053-B7BA-49AB-9041-6AB4032F9D86}"/>
    <cellStyle name="Normal 7 2 2 2 2 3 2 2" xfId="5097" xr:uid="{11BF6CC9-4941-4684-BBE3-5BE7DECB1140}"/>
    <cellStyle name="Normal 7 2 2 2 2 3 2 2 2" xfId="14150" xr:uid="{DFB63A57-D740-48CE-8D79-9D3719473BF9}"/>
    <cellStyle name="Normal 7 2 2 2 2 3 2 2 2 2" xfId="32260" xr:uid="{27FECA80-F206-4505-B12C-02EB884A00D0}"/>
    <cellStyle name="Normal 7 2 2 2 2 3 2 2 3" xfId="23207" xr:uid="{13643E1C-E3D6-4019-99AD-58D643455735}"/>
    <cellStyle name="Normal 7 2 2 2 2 3 2 3" xfId="8111" xr:uid="{3F502752-5F23-4E58-A7C0-AEF8A599998A}"/>
    <cellStyle name="Normal 7 2 2 2 2 3 2 3 2" xfId="17164" xr:uid="{EB61EB76-8D1F-4BD7-9C72-6B1071671434}"/>
    <cellStyle name="Normal 7 2 2 2 2 3 2 3 2 2" xfId="35274" xr:uid="{CFB8F7F9-BFFF-4F39-88D7-4761ECDF0EFA}"/>
    <cellStyle name="Normal 7 2 2 2 2 3 2 3 3" xfId="26221" xr:uid="{56D1D752-8328-404C-94B9-FD2A07985C49}"/>
    <cellStyle name="Normal 7 2 2 2 2 3 2 4" xfId="11132" xr:uid="{AEB80832-B7ED-4788-9713-FABE9ABDC219}"/>
    <cellStyle name="Normal 7 2 2 2 2 3 2 4 2" xfId="29242" xr:uid="{F12A0E61-029D-4EF1-B287-565221ED34B2}"/>
    <cellStyle name="Normal 7 2 2 2 2 3 2 5" xfId="20189" xr:uid="{CE895871-067A-456B-9AE4-CD4D482C961D}"/>
    <cellStyle name="Normal 7 2 2 2 2 3 3" xfId="3022" xr:uid="{7DEA2417-7BEF-4F66-B337-1F8A1DDAC356}"/>
    <cellStyle name="Normal 7 2 2 2 2 3 3 2" xfId="6101" xr:uid="{F04C967A-8996-4848-8B63-B67D4C630B46}"/>
    <cellStyle name="Normal 7 2 2 2 2 3 3 2 2" xfId="15154" xr:uid="{3D67DFC8-471D-476D-A964-5CC2637EFCD2}"/>
    <cellStyle name="Normal 7 2 2 2 2 3 3 2 2 2" xfId="33264" xr:uid="{1621693F-64F2-45F7-A803-4746BE3A346A}"/>
    <cellStyle name="Normal 7 2 2 2 2 3 3 2 3" xfId="24211" xr:uid="{6A7AB0C7-F6E2-4835-8CD2-32A89560EEB9}"/>
    <cellStyle name="Normal 7 2 2 2 2 3 3 3" xfId="9115" xr:uid="{0B0F86FC-08B2-48EB-9A69-6ABD035D413A}"/>
    <cellStyle name="Normal 7 2 2 2 2 3 3 3 2" xfId="18168" xr:uid="{2B3DDC75-20A1-4659-AECE-9C9B0041E4A7}"/>
    <cellStyle name="Normal 7 2 2 2 2 3 3 3 2 2" xfId="36278" xr:uid="{FA61C0C0-8C97-4C3C-B835-52F9E97B3F8B}"/>
    <cellStyle name="Normal 7 2 2 2 2 3 3 3 3" xfId="27225" xr:uid="{3C55B433-822F-4F0A-8A90-3DB5A2D11ADA}"/>
    <cellStyle name="Normal 7 2 2 2 2 3 3 4" xfId="12136" xr:uid="{B726D1DB-5C3D-499D-83E2-64C7604B9FE0}"/>
    <cellStyle name="Normal 7 2 2 2 2 3 3 4 2" xfId="30246" xr:uid="{9C88E6CA-AEBE-4DA5-9AD9-5A863927014D}"/>
    <cellStyle name="Normal 7 2 2 2 2 3 3 5" xfId="21193" xr:uid="{5A22D208-BB0C-492E-9513-C9115C95FD7F}"/>
    <cellStyle name="Normal 7 2 2 2 2 3 4" xfId="4093" xr:uid="{04BA8457-47F6-42B1-B990-764E7B2113D4}"/>
    <cellStyle name="Normal 7 2 2 2 2 3 4 2" xfId="13146" xr:uid="{314DEEBC-B7E7-452D-8ED2-65D31DE1EA53}"/>
    <cellStyle name="Normal 7 2 2 2 2 3 4 2 2" xfId="31256" xr:uid="{F2530E1A-E75D-462C-88DC-E1E4C00303A8}"/>
    <cellStyle name="Normal 7 2 2 2 2 3 4 3" xfId="22203" xr:uid="{E006C692-205E-4592-8A86-73DFC1B5B1FE}"/>
    <cellStyle name="Normal 7 2 2 2 2 3 5" xfId="7107" xr:uid="{12D6AB57-8989-49ED-8A41-B16B91293265}"/>
    <cellStyle name="Normal 7 2 2 2 2 3 5 2" xfId="16160" xr:uid="{9DD01BC9-39D8-4CC1-8C4E-F357AA682C01}"/>
    <cellStyle name="Normal 7 2 2 2 2 3 5 2 2" xfId="34270" xr:uid="{C7FBF75E-26CA-476A-A63E-E8F76600EE96}"/>
    <cellStyle name="Normal 7 2 2 2 2 3 5 3" xfId="25217" xr:uid="{722EC6D6-05FF-4EBD-95CE-339CDA77E9E6}"/>
    <cellStyle name="Normal 7 2 2 2 2 3 6" xfId="10128" xr:uid="{034066BD-5833-4F4D-8660-2331358F6D3F}"/>
    <cellStyle name="Normal 7 2 2 2 2 3 6 2" xfId="28238" xr:uid="{6533E631-791F-4755-8930-40676FF62038}"/>
    <cellStyle name="Normal 7 2 2 2 2 3 7" xfId="19185" xr:uid="{78E2620B-6641-4670-90C8-CCE0F983AE50}"/>
    <cellStyle name="Normal 7 2 2 2 2 4" xfId="1553" xr:uid="{467E8F6D-5526-4506-9CEE-9655D3502BBC}"/>
    <cellStyle name="Normal 7 2 2 2 2 4 2" xfId="4632" xr:uid="{F7760A4E-0463-44EF-A27C-54E29A740920}"/>
    <cellStyle name="Normal 7 2 2 2 2 4 2 2" xfId="13685" xr:uid="{5BA7B51F-0ADF-4831-99F6-376AA2BBF5C8}"/>
    <cellStyle name="Normal 7 2 2 2 2 4 2 2 2" xfId="31795" xr:uid="{0141145D-299F-4EF3-B741-1FCBAD04AE14}"/>
    <cellStyle name="Normal 7 2 2 2 2 4 2 3" xfId="22742" xr:uid="{2303A1E0-8380-4A07-9FA8-FC5D27B2007C}"/>
    <cellStyle name="Normal 7 2 2 2 2 4 3" xfId="7646" xr:uid="{A0C7F9D1-76D6-40C7-A679-EB5193EF3B7A}"/>
    <cellStyle name="Normal 7 2 2 2 2 4 3 2" xfId="16699" xr:uid="{1C9AC85F-F97B-4559-B94F-E81845BFF845}"/>
    <cellStyle name="Normal 7 2 2 2 2 4 3 2 2" xfId="34809" xr:uid="{38D136EE-EE5D-4A63-BA8A-247ADCB32F96}"/>
    <cellStyle name="Normal 7 2 2 2 2 4 3 3" xfId="25756" xr:uid="{E18FE6ED-14A2-40C9-9EDC-D26BAE5121B3}"/>
    <cellStyle name="Normal 7 2 2 2 2 4 4" xfId="10667" xr:uid="{225FB846-B3F0-422A-9B7E-EFFF4817FDB5}"/>
    <cellStyle name="Normal 7 2 2 2 2 4 4 2" xfId="28777" xr:uid="{102125D0-8DA3-49A6-A75F-1F6F8A8A71ED}"/>
    <cellStyle name="Normal 7 2 2 2 2 4 5" xfId="19724" xr:uid="{96BC7974-1048-424B-870B-80D068AB718B}"/>
    <cellStyle name="Normal 7 2 2 2 2 5" xfId="2557" xr:uid="{BA718A94-5013-45F8-A2D3-B19C47CCDDF0}"/>
    <cellStyle name="Normal 7 2 2 2 2 5 2" xfId="5636" xr:uid="{A3405EC6-3E17-44F0-AA5A-F42BA4CF3F45}"/>
    <cellStyle name="Normal 7 2 2 2 2 5 2 2" xfId="14689" xr:uid="{82C48E52-ED50-4DDD-A31D-A944C69DF365}"/>
    <cellStyle name="Normal 7 2 2 2 2 5 2 2 2" xfId="32799" xr:uid="{C013C568-F3E7-49CF-9EAD-CCAA5EED8145}"/>
    <cellStyle name="Normal 7 2 2 2 2 5 2 3" xfId="23746" xr:uid="{6040EF7F-B961-408F-8D88-64A46F5E402A}"/>
    <cellStyle name="Normal 7 2 2 2 2 5 3" xfId="8650" xr:uid="{22BB1658-E4EB-43CE-91C4-BCA16106A512}"/>
    <cellStyle name="Normal 7 2 2 2 2 5 3 2" xfId="17703" xr:uid="{4C5ACA62-DF82-4DC0-B85C-450FCF9E7C13}"/>
    <cellStyle name="Normal 7 2 2 2 2 5 3 2 2" xfId="35813" xr:uid="{3DA1E0AA-6AAE-4293-BD5C-42FA033C9457}"/>
    <cellStyle name="Normal 7 2 2 2 2 5 3 3" xfId="26760" xr:uid="{687E85CE-8CF1-466B-AF34-B5E3138C0665}"/>
    <cellStyle name="Normal 7 2 2 2 2 5 4" xfId="11671" xr:uid="{46EC7A53-8420-49EC-87A5-FF4A31C70BE2}"/>
    <cellStyle name="Normal 7 2 2 2 2 5 4 2" xfId="29781" xr:uid="{F18A4B42-C817-45C1-9E61-4C432AF2840A}"/>
    <cellStyle name="Normal 7 2 2 2 2 5 5" xfId="20728" xr:uid="{F5AFF7DE-3B25-4F99-92B1-142CFA21C9F0}"/>
    <cellStyle name="Normal 7 2 2 2 2 6" xfId="3627" xr:uid="{37DFFCD0-E9A1-461D-BB5D-77C474F8F66B}"/>
    <cellStyle name="Normal 7 2 2 2 2 6 2" xfId="12680" xr:uid="{F68EF5F1-F96C-48B1-9CD6-8A6774E3583B}"/>
    <cellStyle name="Normal 7 2 2 2 2 6 2 2" xfId="30790" xr:uid="{030D5D22-BB1E-447F-B949-062A7F73919D}"/>
    <cellStyle name="Normal 7 2 2 2 2 6 3" xfId="21737" xr:uid="{25BDA3E5-A77E-42E1-9AE1-4C04D3648D81}"/>
    <cellStyle name="Normal 7 2 2 2 2 7" xfId="6641" xr:uid="{866EBF9C-F753-4F0D-B5DE-3D080C4FB534}"/>
    <cellStyle name="Normal 7 2 2 2 2 7 2" xfId="15694" xr:uid="{4EAF7C41-AEC6-4BB0-94FB-0CA8FC20586D}"/>
    <cellStyle name="Normal 7 2 2 2 2 7 2 2" xfId="33804" xr:uid="{C162D77B-6385-4AD1-AB4B-3CB6E82E5F00}"/>
    <cellStyle name="Normal 7 2 2 2 2 7 3" xfId="24751" xr:uid="{8F7B34D8-751B-474A-A28E-6770821EC845}"/>
    <cellStyle name="Normal 7 2 2 2 2 8" xfId="9661" xr:uid="{F267CF71-D5C8-4314-9A4B-3C83CDD63D80}"/>
    <cellStyle name="Normal 7 2 2 2 2 8 2" xfId="27771" xr:uid="{9066CDEE-1DBE-42FB-BCE4-EF6D01EC6CA9}"/>
    <cellStyle name="Normal 7 2 2 2 2 9" xfId="18718" xr:uid="{4CAA72D4-4222-4EB1-878D-99432E289F46}"/>
    <cellStyle name="Normal 7 2 2 2 3" xfId="1015" xr:uid="{5914201A-0872-40BE-9663-2996593A9DF6}"/>
    <cellStyle name="Normal 7 2 2 2 3 2" xfId="2019" xr:uid="{151002B4-2630-4E01-B14E-03B8739A1B96}"/>
    <cellStyle name="Normal 7 2 2 2 3 2 2" xfId="5098" xr:uid="{84DDAC23-7896-489D-82C5-35912B1D0E6F}"/>
    <cellStyle name="Normal 7 2 2 2 3 2 2 2" xfId="14151" xr:uid="{76CB8CAA-9415-4C5D-8D7C-369D41B666B7}"/>
    <cellStyle name="Normal 7 2 2 2 3 2 2 2 2" xfId="32261" xr:uid="{5CEB9DCF-F861-45E4-9A86-569374F2AB33}"/>
    <cellStyle name="Normal 7 2 2 2 3 2 2 3" xfId="23208" xr:uid="{8ED0D10E-EB54-4BA4-9D81-A90EFA7D6204}"/>
    <cellStyle name="Normal 7 2 2 2 3 2 3" xfId="8112" xr:uid="{91641DC2-F24D-4D7B-8A2D-80BC9AD23A56}"/>
    <cellStyle name="Normal 7 2 2 2 3 2 3 2" xfId="17165" xr:uid="{44ED603F-7701-4FC9-826B-C7FBDF50865D}"/>
    <cellStyle name="Normal 7 2 2 2 3 2 3 2 2" xfId="35275" xr:uid="{1596D4F4-E147-46A0-A786-8E6F7B0AE0C2}"/>
    <cellStyle name="Normal 7 2 2 2 3 2 3 3" xfId="26222" xr:uid="{8C7C29FF-5ED0-4B1C-AB50-3D29475F8D15}"/>
    <cellStyle name="Normal 7 2 2 2 3 2 4" xfId="11133" xr:uid="{CF3FB004-25AA-497B-999B-DFCFF15F5739}"/>
    <cellStyle name="Normal 7 2 2 2 3 2 4 2" xfId="29243" xr:uid="{62E61DEA-C6AF-4825-82E4-7207BE164775}"/>
    <cellStyle name="Normal 7 2 2 2 3 2 5" xfId="20190" xr:uid="{31E1597C-DA86-4FC9-A7B2-5BA48A59F1E3}"/>
    <cellStyle name="Normal 7 2 2 2 3 3" xfId="3023" xr:uid="{98E23B9D-BFCE-4467-A6D5-E1D8D74FC62D}"/>
    <cellStyle name="Normal 7 2 2 2 3 3 2" xfId="6102" xr:uid="{59521A7B-76A4-4685-A7B0-D363E642BB2A}"/>
    <cellStyle name="Normal 7 2 2 2 3 3 2 2" xfId="15155" xr:uid="{50A8CE57-3CF9-4CBD-B321-FC668B7AE02F}"/>
    <cellStyle name="Normal 7 2 2 2 3 3 2 2 2" xfId="33265" xr:uid="{5FD0DFB9-D17A-47C0-964E-A39E3754194C}"/>
    <cellStyle name="Normal 7 2 2 2 3 3 2 3" xfId="24212" xr:uid="{64BB6722-978C-4F76-B28A-670F1838F8F5}"/>
    <cellStyle name="Normal 7 2 2 2 3 3 3" xfId="9116" xr:uid="{9A3D8D85-8B5B-4598-B009-FE76DF30F8F9}"/>
    <cellStyle name="Normal 7 2 2 2 3 3 3 2" xfId="18169" xr:uid="{23982238-4832-4EF0-9F04-5186F53A2C0F}"/>
    <cellStyle name="Normal 7 2 2 2 3 3 3 2 2" xfId="36279" xr:uid="{B8C21383-CF39-4CA3-95B1-5ED3DE6498A8}"/>
    <cellStyle name="Normal 7 2 2 2 3 3 3 3" xfId="27226" xr:uid="{2346829D-71BC-44B5-A4A8-00D6B678F280}"/>
    <cellStyle name="Normal 7 2 2 2 3 3 4" xfId="12137" xr:uid="{7EE23976-E190-4323-955A-8F7EA337AB16}"/>
    <cellStyle name="Normal 7 2 2 2 3 3 4 2" xfId="30247" xr:uid="{D8E67F25-AB57-4E2D-B7E2-E87AFB1A7F02}"/>
    <cellStyle name="Normal 7 2 2 2 3 3 5" xfId="21194" xr:uid="{3471CA80-A37C-4D9A-8059-1DF523654BF6}"/>
    <cellStyle name="Normal 7 2 2 2 3 4" xfId="4094" xr:uid="{C4579A3A-14E5-4FBC-897E-0A921066429A}"/>
    <cellStyle name="Normal 7 2 2 2 3 4 2" xfId="13147" xr:uid="{56BC1835-B1BB-4893-B00D-C4EC00271745}"/>
    <cellStyle name="Normal 7 2 2 2 3 4 2 2" xfId="31257" xr:uid="{1EEFC502-052C-4EC7-B7F9-EDA88F3E532A}"/>
    <cellStyle name="Normal 7 2 2 2 3 4 3" xfId="22204" xr:uid="{FBF5444A-EFA4-48E7-925C-3A1C40664379}"/>
    <cellStyle name="Normal 7 2 2 2 3 5" xfId="7108" xr:uid="{20119E9E-A5F9-4B47-8187-C01F4D59715B}"/>
    <cellStyle name="Normal 7 2 2 2 3 5 2" xfId="16161" xr:uid="{47D86335-9C94-41E8-A867-3BBDA4ACA676}"/>
    <cellStyle name="Normal 7 2 2 2 3 5 2 2" xfId="34271" xr:uid="{223403C3-27A7-4190-9C0F-96B129D09304}"/>
    <cellStyle name="Normal 7 2 2 2 3 5 3" xfId="25218" xr:uid="{DB18EB84-DD36-46A9-8563-42D445D60F1D}"/>
    <cellStyle name="Normal 7 2 2 2 3 6" xfId="10129" xr:uid="{85C7BD04-1BD1-4C63-87AD-035016639382}"/>
    <cellStyle name="Normal 7 2 2 2 3 6 2" xfId="28239" xr:uid="{7FF1DBD7-C975-4AEB-A7D2-B77AE6A79305}"/>
    <cellStyle name="Normal 7 2 2 2 3 7" xfId="19186" xr:uid="{F47A1029-2C7C-4423-8B74-82D571919764}"/>
    <cellStyle name="Normal 7 2 2 2 4" xfId="1016" xr:uid="{6FCAEC41-E1AB-44F9-A166-50AFE825C552}"/>
    <cellStyle name="Normal 7 2 2 2 4 2" xfId="2020" xr:uid="{59AE8399-0ED4-40A8-A7F7-B79C9A56EA66}"/>
    <cellStyle name="Normal 7 2 2 2 4 2 2" xfId="5099" xr:uid="{09246CB7-C2E4-4B73-9700-700D8AAE3539}"/>
    <cellStyle name="Normal 7 2 2 2 4 2 2 2" xfId="14152" xr:uid="{3F15E81A-D8AF-4422-9C0C-0F942C3D785E}"/>
    <cellStyle name="Normal 7 2 2 2 4 2 2 2 2" xfId="32262" xr:uid="{53F902D8-7765-4261-A552-D37346821011}"/>
    <cellStyle name="Normal 7 2 2 2 4 2 2 3" xfId="23209" xr:uid="{22FAF758-AED2-4663-8575-B2178D147CBB}"/>
    <cellStyle name="Normal 7 2 2 2 4 2 3" xfId="8113" xr:uid="{ECD9A0A0-00DD-445E-9985-B214046F5CE3}"/>
    <cellStyle name="Normal 7 2 2 2 4 2 3 2" xfId="17166" xr:uid="{D8F140B7-DFCA-4DFE-ADAA-091C8EB07A3E}"/>
    <cellStyle name="Normal 7 2 2 2 4 2 3 2 2" xfId="35276" xr:uid="{758B736A-B018-4732-A42F-1D906C124DA9}"/>
    <cellStyle name="Normal 7 2 2 2 4 2 3 3" xfId="26223" xr:uid="{A2BDC09F-E6F8-45FB-B154-F0CD1C387204}"/>
    <cellStyle name="Normal 7 2 2 2 4 2 4" xfId="11134" xr:uid="{30C81B82-54A0-47AB-859C-A84A84E14F07}"/>
    <cellStyle name="Normal 7 2 2 2 4 2 4 2" xfId="29244" xr:uid="{70AD4C0A-8595-4FB7-919B-95D8A3CCABF2}"/>
    <cellStyle name="Normal 7 2 2 2 4 2 5" xfId="20191" xr:uid="{2597F2B8-F2EA-40D2-992D-448BDD9602FD}"/>
    <cellStyle name="Normal 7 2 2 2 4 3" xfId="3024" xr:uid="{A94BDCFC-98C8-4472-9621-5D3568053371}"/>
    <cellStyle name="Normal 7 2 2 2 4 3 2" xfId="6103" xr:uid="{156FE3B1-32DB-4A56-8EB9-2761844A2903}"/>
    <cellStyle name="Normal 7 2 2 2 4 3 2 2" xfId="15156" xr:uid="{0BCC4676-9378-4964-B21E-AFCD0EB6ED21}"/>
    <cellStyle name="Normal 7 2 2 2 4 3 2 2 2" xfId="33266" xr:uid="{79B52659-67C1-4F2D-AE27-F629576156B4}"/>
    <cellStyle name="Normal 7 2 2 2 4 3 2 3" xfId="24213" xr:uid="{993E5496-E857-4D0F-9445-1F1AD11EBC9A}"/>
    <cellStyle name="Normal 7 2 2 2 4 3 3" xfId="9117" xr:uid="{DC23F2B4-E34B-494A-80B5-4785445CFC57}"/>
    <cellStyle name="Normal 7 2 2 2 4 3 3 2" xfId="18170" xr:uid="{C3A6B520-114E-4E90-99A4-94A9E465DF4D}"/>
    <cellStyle name="Normal 7 2 2 2 4 3 3 2 2" xfId="36280" xr:uid="{64C752FD-F314-4566-9AB8-018367B35C8D}"/>
    <cellStyle name="Normal 7 2 2 2 4 3 3 3" xfId="27227" xr:uid="{3AD2BE73-5441-4D60-B577-54E5318EC359}"/>
    <cellStyle name="Normal 7 2 2 2 4 3 4" xfId="12138" xr:uid="{D87780B3-3C9E-45EF-877E-3065BA3201A2}"/>
    <cellStyle name="Normal 7 2 2 2 4 3 4 2" xfId="30248" xr:uid="{2299080F-9FE7-467E-90A9-DAF4C3BF15F2}"/>
    <cellStyle name="Normal 7 2 2 2 4 3 5" xfId="21195" xr:uid="{4B4DCBA8-378F-40DE-9A0D-D5C2DD4A8FD2}"/>
    <cellStyle name="Normal 7 2 2 2 4 4" xfId="4095" xr:uid="{6BBA8BF9-4F5E-47B2-B8D1-B2980E6F3BD0}"/>
    <cellStyle name="Normal 7 2 2 2 4 4 2" xfId="13148" xr:uid="{349A4EAB-80C5-476A-AA7D-0A0734D33A30}"/>
    <cellStyle name="Normal 7 2 2 2 4 4 2 2" xfId="31258" xr:uid="{045190C8-0F33-4C5B-A9DA-AC934519940D}"/>
    <cellStyle name="Normal 7 2 2 2 4 4 3" xfId="22205" xr:uid="{0F5E81EE-3436-4F8E-A7A6-57D758B7E081}"/>
    <cellStyle name="Normal 7 2 2 2 4 5" xfId="7109" xr:uid="{0C65D9CA-C95B-401B-A39B-93EA5DB3371C}"/>
    <cellStyle name="Normal 7 2 2 2 4 5 2" xfId="16162" xr:uid="{509DDEA8-CCB6-4786-AE31-0EA624815D08}"/>
    <cellStyle name="Normal 7 2 2 2 4 5 2 2" xfId="34272" xr:uid="{1855164C-FBCD-422B-960A-D7BD3F64BA15}"/>
    <cellStyle name="Normal 7 2 2 2 4 5 3" xfId="25219" xr:uid="{C41086DA-E374-4D88-9940-EAE9616442AF}"/>
    <cellStyle name="Normal 7 2 2 2 4 6" xfId="10130" xr:uid="{747FB031-90E7-453B-B4BE-391302DDAD0B}"/>
    <cellStyle name="Normal 7 2 2 2 4 6 2" xfId="28240" xr:uid="{33669560-3F5E-4150-9379-1E5B3F0FFE78}"/>
    <cellStyle name="Normal 7 2 2 2 4 7" xfId="19187" xr:uid="{3093D515-71C4-4059-A701-9B27AD32D5DC}"/>
    <cellStyle name="Normal 7 2 2 2 5" xfId="1382" xr:uid="{EBB836F5-B322-4FDA-A521-AF8ADCF60948}"/>
    <cellStyle name="Normal 7 2 2 2 5 2" xfId="4461" xr:uid="{9E98165C-F983-4EC0-B3D9-CB8965088942}"/>
    <cellStyle name="Normal 7 2 2 2 5 2 2" xfId="13514" xr:uid="{86538E47-741E-4A8C-8DAD-F3A61B9B00AE}"/>
    <cellStyle name="Normal 7 2 2 2 5 2 2 2" xfId="31624" xr:uid="{901DBAD7-89CA-456A-AA5E-AEE9DBC00D8C}"/>
    <cellStyle name="Normal 7 2 2 2 5 2 3" xfId="22571" xr:uid="{B2B095EA-E872-4A9E-8951-FE62892C8123}"/>
    <cellStyle name="Normal 7 2 2 2 5 3" xfId="7475" xr:uid="{466493A3-A486-46D7-89DB-25969A3CEEE1}"/>
    <cellStyle name="Normal 7 2 2 2 5 3 2" xfId="16528" xr:uid="{F02D0626-B29A-4231-A05F-5AF2AC4CFA13}"/>
    <cellStyle name="Normal 7 2 2 2 5 3 2 2" xfId="34638" xr:uid="{8CD67B69-EEA9-40EE-BE1C-EC62FAE593A8}"/>
    <cellStyle name="Normal 7 2 2 2 5 3 3" xfId="25585" xr:uid="{20332148-A79E-4893-A92A-6FF14E541BE8}"/>
    <cellStyle name="Normal 7 2 2 2 5 4" xfId="10496" xr:uid="{51A6E2ED-91DE-4470-AF26-78AA6EB207CE}"/>
    <cellStyle name="Normal 7 2 2 2 5 4 2" xfId="28606" xr:uid="{BA4C9753-13AC-4185-9757-B52AD4F93A94}"/>
    <cellStyle name="Normal 7 2 2 2 5 5" xfId="19553" xr:uid="{D62DD8E9-DFA7-4876-9096-A3DF89B54A48}"/>
    <cellStyle name="Normal 7 2 2 2 6" xfId="2386" xr:uid="{EE820968-0F8E-4813-A0A0-FC4A37800C44}"/>
    <cellStyle name="Normal 7 2 2 2 6 2" xfId="5465" xr:uid="{E3B17F7C-D55B-453B-AC7D-65AFCC050462}"/>
    <cellStyle name="Normal 7 2 2 2 6 2 2" xfId="14518" xr:uid="{1EDEE0E1-6E0A-4DF3-85A8-56194D2A1F40}"/>
    <cellStyle name="Normal 7 2 2 2 6 2 2 2" xfId="32628" xr:uid="{284F5CD5-33EE-41C7-917A-4DC06F6E924D}"/>
    <cellStyle name="Normal 7 2 2 2 6 2 3" xfId="23575" xr:uid="{6E058E43-9508-4E30-908E-B865C7DF6A57}"/>
    <cellStyle name="Normal 7 2 2 2 6 3" xfId="8479" xr:uid="{878BAEB0-6A72-4B15-919F-B30476F6046B}"/>
    <cellStyle name="Normal 7 2 2 2 6 3 2" xfId="17532" xr:uid="{DA5F1D2E-774A-4195-A60C-0CB68CAA18C8}"/>
    <cellStyle name="Normal 7 2 2 2 6 3 2 2" xfId="35642" xr:uid="{A3C5975A-586D-4FC7-9F2E-D8C010D4E6B5}"/>
    <cellStyle name="Normal 7 2 2 2 6 3 3" xfId="26589" xr:uid="{94C8C559-1E19-4BAB-80DB-6A1C15ECAA0A}"/>
    <cellStyle name="Normal 7 2 2 2 6 4" xfId="11500" xr:uid="{A44D68CE-1E4C-4402-B4E2-A79FDE309D42}"/>
    <cellStyle name="Normal 7 2 2 2 6 4 2" xfId="29610" xr:uid="{47AF00CF-799C-4AB0-9088-5F96DDFAD4BD}"/>
    <cellStyle name="Normal 7 2 2 2 6 5" xfId="20557" xr:uid="{766DFD05-2711-4E10-887A-BDBC275EB0DD}"/>
    <cellStyle name="Normal 7 2 2 2 7" xfId="3455" xr:uid="{6B01BCFE-4D34-4013-9A71-EC626CD36F38}"/>
    <cellStyle name="Normal 7 2 2 2 7 2" xfId="12508" xr:uid="{CDEAEC64-8FCD-48BB-B6C9-E9D85CC151BC}"/>
    <cellStyle name="Normal 7 2 2 2 7 2 2" xfId="30618" xr:uid="{5236AC68-F404-4C8D-B0BD-18C5942EF975}"/>
    <cellStyle name="Normal 7 2 2 2 7 3" xfId="21565" xr:uid="{D140A239-179B-4EE8-AE6A-ACA858587323}"/>
    <cellStyle name="Normal 7 2 2 2 8" xfId="6469" xr:uid="{DF9C73BF-EB5B-4BB7-9BE6-093ED1317D44}"/>
    <cellStyle name="Normal 7 2 2 2 8 2" xfId="15522" xr:uid="{1C3D6D68-F021-4095-995C-B30DCBAE6D2A}"/>
    <cellStyle name="Normal 7 2 2 2 8 2 2" xfId="33632" xr:uid="{544D0A41-F190-41FD-912C-A1F51B79679D}"/>
    <cellStyle name="Normal 7 2 2 2 8 3" xfId="24579" xr:uid="{0586540F-4DCD-4F82-8CA6-00B44E700FFF}"/>
    <cellStyle name="Normal 7 2 2 2 9" xfId="9489" xr:uid="{4107145A-9EF4-41A7-B049-3362B78D05D8}"/>
    <cellStyle name="Normal 7 2 2 2 9 2" xfId="27599" xr:uid="{EE1F7BDB-2114-4D54-B016-E0F811735306}"/>
    <cellStyle name="Normal 7 2 2 3" xfId="506" xr:uid="{9D0B076D-FBE7-4B1F-BBA2-634EC5213A38}"/>
    <cellStyle name="Normal 7 2 2 3 2" xfId="1017" xr:uid="{DBC94AA2-1D55-4598-887F-327B2E313A58}"/>
    <cellStyle name="Normal 7 2 2 3 2 2" xfId="2021" xr:uid="{B5E3AC38-CA05-488B-8933-0DD66DFCDB95}"/>
    <cellStyle name="Normal 7 2 2 3 2 2 2" xfId="5100" xr:uid="{6DB108F0-F57A-436C-BAEA-F5780C47432F}"/>
    <cellStyle name="Normal 7 2 2 3 2 2 2 2" xfId="14153" xr:uid="{E80AF348-C300-4E92-B497-53AD037B5C7B}"/>
    <cellStyle name="Normal 7 2 2 3 2 2 2 2 2" xfId="32263" xr:uid="{EB09C29E-D836-412E-8583-2F87A8972FB1}"/>
    <cellStyle name="Normal 7 2 2 3 2 2 2 3" xfId="23210" xr:uid="{A0A5EE91-F0D5-4050-8B8C-F543980BBF77}"/>
    <cellStyle name="Normal 7 2 2 3 2 2 3" xfId="8114" xr:uid="{0E378A16-7983-404F-A195-3FDD360FAE1C}"/>
    <cellStyle name="Normal 7 2 2 3 2 2 3 2" xfId="17167" xr:uid="{12302DCE-7035-4431-A485-D3984DE882AF}"/>
    <cellStyle name="Normal 7 2 2 3 2 2 3 2 2" xfId="35277" xr:uid="{5CCC05C2-D7E6-4761-BC65-39712B02BB42}"/>
    <cellStyle name="Normal 7 2 2 3 2 2 3 3" xfId="26224" xr:uid="{AFDBE3B8-77A0-40DF-9298-45E2B282ABCD}"/>
    <cellStyle name="Normal 7 2 2 3 2 2 4" xfId="11135" xr:uid="{3BAEB03E-FC20-4F54-BD3D-ABF11247B041}"/>
    <cellStyle name="Normal 7 2 2 3 2 2 4 2" xfId="29245" xr:uid="{1AC10135-F63E-42CC-A945-6BF683F4686F}"/>
    <cellStyle name="Normal 7 2 2 3 2 2 5" xfId="20192" xr:uid="{53B4080D-E6F5-474B-A292-89A61E582752}"/>
    <cellStyle name="Normal 7 2 2 3 2 3" xfId="3025" xr:uid="{CED3F3D4-226F-47F3-8E67-61169FF35F87}"/>
    <cellStyle name="Normal 7 2 2 3 2 3 2" xfId="6104" xr:uid="{AEDD8ADA-9E41-4E06-ADC6-69A838229EAE}"/>
    <cellStyle name="Normal 7 2 2 3 2 3 2 2" xfId="15157" xr:uid="{E1362B43-13CA-4AA3-9965-EA5184D944FC}"/>
    <cellStyle name="Normal 7 2 2 3 2 3 2 2 2" xfId="33267" xr:uid="{8F24FA90-2115-46CE-8F54-4CE8406C6E87}"/>
    <cellStyle name="Normal 7 2 2 3 2 3 2 3" xfId="24214" xr:uid="{41F28487-C68C-4363-8A24-69E6027DCEA3}"/>
    <cellStyle name="Normal 7 2 2 3 2 3 3" xfId="9118" xr:uid="{5DF4D0BB-4646-4509-B67D-F74213E996B6}"/>
    <cellStyle name="Normal 7 2 2 3 2 3 3 2" xfId="18171" xr:uid="{76C20AD6-E7CE-4889-8360-C2EE2F7D8FD7}"/>
    <cellStyle name="Normal 7 2 2 3 2 3 3 2 2" xfId="36281" xr:uid="{1E73D0CF-EDE9-4294-A0BB-8E5AD1AA5A6E}"/>
    <cellStyle name="Normal 7 2 2 3 2 3 3 3" xfId="27228" xr:uid="{B34DDEC9-58AF-43A2-A6AE-AE32E821F75A}"/>
    <cellStyle name="Normal 7 2 2 3 2 3 4" xfId="12139" xr:uid="{CF3E3217-FAED-4354-ADBE-4DBAD6F1C9C2}"/>
    <cellStyle name="Normal 7 2 2 3 2 3 4 2" xfId="30249" xr:uid="{86B7B293-4B8E-43F1-9B9E-0BCB92C410B9}"/>
    <cellStyle name="Normal 7 2 2 3 2 3 5" xfId="21196" xr:uid="{394841B7-986C-4BFC-AF6B-3BB79B19D036}"/>
    <cellStyle name="Normal 7 2 2 3 2 4" xfId="4096" xr:uid="{740FCE27-AC21-4DDD-8FD9-F98C54C70E0E}"/>
    <cellStyle name="Normal 7 2 2 3 2 4 2" xfId="13149" xr:uid="{A56AB2F2-726A-48EF-9F96-F4398A9BC4FD}"/>
    <cellStyle name="Normal 7 2 2 3 2 4 2 2" xfId="31259" xr:uid="{20972F30-0095-4328-94E3-37BC600747BE}"/>
    <cellStyle name="Normal 7 2 2 3 2 4 3" xfId="22206" xr:uid="{B1B5818D-C696-4641-8278-973D676E476C}"/>
    <cellStyle name="Normal 7 2 2 3 2 5" xfId="7110" xr:uid="{5CB7450C-FA5B-42D7-B7C6-45179E224986}"/>
    <cellStyle name="Normal 7 2 2 3 2 5 2" xfId="16163" xr:uid="{78CE0C79-3678-410F-BA22-4A56E6147AAE}"/>
    <cellStyle name="Normal 7 2 2 3 2 5 2 2" xfId="34273" xr:uid="{E0032D73-E417-4702-AAB9-FEDAF258A219}"/>
    <cellStyle name="Normal 7 2 2 3 2 5 3" xfId="25220" xr:uid="{47F619B8-27D9-4DEE-94CE-77774EBBC3C6}"/>
    <cellStyle name="Normal 7 2 2 3 2 6" xfId="10131" xr:uid="{DEE73D17-1953-4554-A92C-1E91926BBD3A}"/>
    <cellStyle name="Normal 7 2 2 3 2 6 2" xfId="28241" xr:uid="{C16F61ED-091F-4CCA-AA4C-13DD6D55D9FC}"/>
    <cellStyle name="Normal 7 2 2 3 2 7" xfId="19188" xr:uid="{8DCB41DA-3289-42A5-A122-590F7DC82A19}"/>
    <cellStyle name="Normal 7 2 2 3 3" xfId="1018" xr:uid="{1D727719-2CD8-4DA4-A9E9-49F4E6F0EB5A}"/>
    <cellStyle name="Normal 7 2 2 3 3 2" xfId="2022" xr:uid="{7018442B-821F-4BF6-BEE5-E8065D4C6D6F}"/>
    <cellStyle name="Normal 7 2 2 3 3 2 2" xfId="5101" xr:uid="{FC9DA048-CDA5-48CE-B21F-C9BEC82D0CD6}"/>
    <cellStyle name="Normal 7 2 2 3 3 2 2 2" xfId="14154" xr:uid="{5CB0346D-A8B4-45E3-97DA-484AB49AE798}"/>
    <cellStyle name="Normal 7 2 2 3 3 2 2 2 2" xfId="32264" xr:uid="{074692FB-DB21-47C3-A26B-2942F49D999A}"/>
    <cellStyle name="Normal 7 2 2 3 3 2 2 3" xfId="23211" xr:uid="{C389FA16-2E78-4E64-8F05-581A6642A892}"/>
    <cellStyle name="Normal 7 2 2 3 3 2 3" xfId="8115" xr:uid="{A5B7D8B3-1F63-405E-8405-D6D6541E4B6D}"/>
    <cellStyle name="Normal 7 2 2 3 3 2 3 2" xfId="17168" xr:uid="{D5FE9205-8AA1-4B96-999C-9BD59DACD82C}"/>
    <cellStyle name="Normal 7 2 2 3 3 2 3 2 2" xfId="35278" xr:uid="{5098B93F-223D-46CA-BF9A-ACB9CAC17D2E}"/>
    <cellStyle name="Normal 7 2 2 3 3 2 3 3" xfId="26225" xr:uid="{5F592826-C405-4773-9F3B-3F018E574591}"/>
    <cellStyle name="Normal 7 2 2 3 3 2 4" xfId="11136" xr:uid="{D051E7B9-7DD8-4BD3-8FC4-B66F77373551}"/>
    <cellStyle name="Normal 7 2 2 3 3 2 4 2" xfId="29246" xr:uid="{9ABFE6F9-C921-499A-9146-CD481D6768CE}"/>
    <cellStyle name="Normal 7 2 2 3 3 2 5" xfId="20193" xr:uid="{DCC1DAC6-029D-4CBF-AA0D-CF5CAC2E275C}"/>
    <cellStyle name="Normal 7 2 2 3 3 3" xfId="3026" xr:uid="{DEF433FB-1246-40A4-90B0-1A2BBCC74B78}"/>
    <cellStyle name="Normal 7 2 2 3 3 3 2" xfId="6105" xr:uid="{B5529AFE-90BD-4E08-BB4B-FAFD7F762422}"/>
    <cellStyle name="Normal 7 2 2 3 3 3 2 2" xfId="15158" xr:uid="{0ED3EF16-2113-4E05-8C10-F55197AD85C6}"/>
    <cellStyle name="Normal 7 2 2 3 3 3 2 2 2" xfId="33268" xr:uid="{13D2C3A5-91A7-40B3-8633-F55BE6884F8B}"/>
    <cellStyle name="Normal 7 2 2 3 3 3 2 3" xfId="24215" xr:uid="{2B08BA71-6667-428C-AD03-5C3198DFDCA6}"/>
    <cellStyle name="Normal 7 2 2 3 3 3 3" xfId="9119" xr:uid="{2D9881BA-2B73-4316-8AD8-85E62E42096F}"/>
    <cellStyle name="Normal 7 2 2 3 3 3 3 2" xfId="18172" xr:uid="{EFD30393-3778-48E3-949E-469CBD33A1ED}"/>
    <cellStyle name="Normal 7 2 2 3 3 3 3 2 2" xfId="36282" xr:uid="{4A0EABA1-A06B-4911-8880-FFB77AFCF4E1}"/>
    <cellStyle name="Normal 7 2 2 3 3 3 3 3" xfId="27229" xr:uid="{C5C51859-F085-4790-A756-BE06B9F74E26}"/>
    <cellStyle name="Normal 7 2 2 3 3 3 4" xfId="12140" xr:uid="{7B8C0AAA-67CE-4BC9-A255-A12B5EC0437D}"/>
    <cellStyle name="Normal 7 2 2 3 3 3 4 2" xfId="30250" xr:uid="{8B8C6479-5C2B-47FC-9140-639B37A7018C}"/>
    <cellStyle name="Normal 7 2 2 3 3 3 5" xfId="21197" xr:uid="{3A1016F3-963A-4223-A734-EED7E6DC9ACC}"/>
    <cellStyle name="Normal 7 2 2 3 3 4" xfId="4097" xr:uid="{B6F9BC29-0266-4D36-9196-F00B8459AEF8}"/>
    <cellStyle name="Normal 7 2 2 3 3 4 2" xfId="13150" xr:uid="{4742ABE4-51B7-4D8E-93E0-26B47C144C70}"/>
    <cellStyle name="Normal 7 2 2 3 3 4 2 2" xfId="31260" xr:uid="{DBCFC443-7176-429C-AE3E-DA10F8ECDA38}"/>
    <cellStyle name="Normal 7 2 2 3 3 4 3" xfId="22207" xr:uid="{9C19AB5D-1613-4C1A-948F-88F3C55235E9}"/>
    <cellStyle name="Normal 7 2 2 3 3 5" xfId="7111" xr:uid="{1102EFA6-6003-46C6-976C-ABF2011291B1}"/>
    <cellStyle name="Normal 7 2 2 3 3 5 2" xfId="16164" xr:uid="{8D2B9E91-4F71-4BD6-9D15-B85D35A5ED7C}"/>
    <cellStyle name="Normal 7 2 2 3 3 5 2 2" xfId="34274" xr:uid="{CF985421-959F-494D-894F-2A36B36D6780}"/>
    <cellStyle name="Normal 7 2 2 3 3 5 3" xfId="25221" xr:uid="{098854A2-6EC1-476D-97BE-89E5D2CAAFDF}"/>
    <cellStyle name="Normal 7 2 2 3 3 6" xfId="10132" xr:uid="{9FE70307-E673-4F37-8831-D42FCA492F62}"/>
    <cellStyle name="Normal 7 2 2 3 3 6 2" xfId="28242" xr:uid="{9555D664-ACF6-49AD-A898-F52823820ACB}"/>
    <cellStyle name="Normal 7 2 2 3 3 7" xfId="19189" xr:uid="{34C42263-BAFC-430A-856C-3DAD3EA28D52}"/>
    <cellStyle name="Normal 7 2 2 3 4" xfId="1514" xr:uid="{B6014035-FB33-4F5F-B012-4954CEF8D0BA}"/>
    <cellStyle name="Normal 7 2 2 3 4 2" xfId="4593" xr:uid="{E18EABA8-83DC-4C50-99D6-98E4CAEF0463}"/>
    <cellStyle name="Normal 7 2 2 3 4 2 2" xfId="13646" xr:uid="{C0B9D834-0CB5-4856-9033-7DD56C93BF40}"/>
    <cellStyle name="Normal 7 2 2 3 4 2 2 2" xfId="31756" xr:uid="{3A27386F-C4FA-4274-8D33-D7BFBEFA7079}"/>
    <cellStyle name="Normal 7 2 2 3 4 2 3" xfId="22703" xr:uid="{0B528F26-DF88-4C7C-A973-A108E40B9178}"/>
    <cellStyle name="Normal 7 2 2 3 4 3" xfId="7607" xr:uid="{B94EA000-2813-4E96-9AA8-9FD3B863DA23}"/>
    <cellStyle name="Normal 7 2 2 3 4 3 2" xfId="16660" xr:uid="{C06F1E24-5B54-475D-A8DB-0F6B2B9DCEAC}"/>
    <cellStyle name="Normal 7 2 2 3 4 3 2 2" xfId="34770" xr:uid="{C2E398EC-873B-4B73-9EAE-9FA29CFCDC06}"/>
    <cellStyle name="Normal 7 2 2 3 4 3 3" xfId="25717" xr:uid="{764690C2-2946-49A7-A9DC-D1F29ECADA6D}"/>
    <cellStyle name="Normal 7 2 2 3 4 4" xfId="10628" xr:uid="{62E695D1-DDDC-4628-BF80-BC704768E18E}"/>
    <cellStyle name="Normal 7 2 2 3 4 4 2" xfId="28738" xr:uid="{AF8A037B-EE96-41E0-BA9C-63A4518F3D6C}"/>
    <cellStyle name="Normal 7 2 2 3 4 5" xfId="19685" xr:uid="{FF484592-C358-4028-90FD-93BA077FE025}"/>
    <cellStyle name="Normal 7 2 2 3 5" xfId="2518" xr:uid="{DF233AAA-461B-4EF1-84EB-9FFCDBA8A3DF}"/>
    <cellStyle name="Normal 7 2 2 3 5 2" xfId="5597" xr:uid="{5E81C45C-C177-4640-AF00-C40FA057DB7F}"/>
    <cellStyle name="Normal 7 2 2 3 5 2 2" xfId="14650" xr:uid="{33994D53-DF28-4A7F-B575-81B75163D4A9}"/>
    <cellStyle name="Normal 7 2 2 3 5 2 2 2" xfId="32760" xr:uid="{6D5BFE74-4930-42E7-A015-BBF3A804FBFD}"/>
    <cellStyle name="Normal 7 2 2 3 5 2 3" xfId="23707" xr:uid="{8CF8C438-C953-435C-A684-159B9097CC6B}"/>
    <cellStyle name="Normal 7 2 2 3 5 3" xfId="8611" xr:uid="{58A7B295-8B97-40BB-B4DE-86296A7A6421}"/>
    <cellStyle name="Normal 7 2 2 3 5 3 2" xfId="17664" xr:uid="{1DCF8656-9BBD-4B32-9190-015D703CAEED}"/>
    <cellStyle name="Normal 7 2 2 3 5 3 2 2" xfId="35774" xr:uid="{9CC5A8C9-07D9-48DC-A782-7A9E4562E853}"/>
    <cellStyle name="Normal 7 2 2 3 5 3 3" xfId="26721" xr:uid="{573733D3-7DE7-4520-ADFA-2F69F53AB87F}"/>
    <cellStyle name="Normal 7 2 2 3 5 4" xfId="11632" xr:uid="{FC95CE41-0A57-498C-955D-18676BACABFD}"/>
    <cellStyle name="Normal 7 2 2 3 5 4 2" xfId="29742" xr:uid="{23BED735-76C3-4A68-B3F5-294CA8F9FB2C}"/>
    <cellStyle name="Normal 7 2 2 3 5 5" xfId="20689" xr:uid="{9B0F9DDE-D816-47B4-8617-DB68D9DCAEA1}"/>
    <cellStyle name="Normal 7 2 2 3 6" xfId="3588" xr:uid="{72B2E9D5-3B1C-42FC-9D96-578EDA023E30}"/>
    <cellStyle name="Normal 7 2 2 3 6 2" xfId="12641" xr:uid="{D0DF50B3-F7FD-4C4B-A921-FC393E431C49}"/>
    <cellStyle name="Normal 7 2 2 3 6 2 2" xfId="30751" xr:uid="{E2B4159B-FA47-4624-A0E2-0B87699B18C6}"/>
    <cellStyle name="Normal 7 2 2 3 6 3" xfId="21698" xr:uid="{BFCADB5B-8A7F-48A3-95D5-D2C397441F53}"/>
    <cellStyle name="Normal 7 2 2 3 7" xfId="6602" xr:uid="{1960EDD2-39FC-4492-9E39-DDB4D542D5B0}"/>
    <cellStyle name="Normal 7 2 2 3 7 2" xfId="15655" xr:uid="{71D408F7-CC37-4ACF-8A3E-3F89855067FA}"/>
    <cellStyle name="Normal 7 2 2 3 7 2 2" xfId="33765" xr:uid="{4D3473C5-04E0-4336-A7F9-FFF162718283}"/>
    <cellStyle name="Normal 7 2 2 3 7 3" xfId="24712" xr:uid="{64560298-F19B-400E-9C2A-F67335EF08BE}"/>
    <cellStyle name="Normal 7 2 2 3 8" xfId="9622" xr:uid="{1CC35B9D-9FDF-4216-9A13-C3A03F068AA7}"/>
    <cellStyle name="Normal 7 2 2 3 8 2" xfId="27732" xr:uid="{F3A45727-D818-4129-80B8-5A4347EF4E28}"/>
    <cellStyle name="Normal 7 2 2 3 9" xfId="18679" xr:uid="{1822ADA5-E064-403B-9A76-DE6CBFDEC4FB}"/>
    <cellStyle name="Normal 7 2 2 4" xfId="1019" xr:uid="{82116DAC-AD2F-4ECA-B5E4-008B236200B8}"/>
    <cellStyle name="Normal 7 2 2 4 2" xfId="2023" xr:uid="{CD2DBAB5-E1AD-4FB1-ABE2-19A97E46C1B3}"/>
    <cellStyle name="Normal 7 2 2 4 2 2" xfId="5102" xr:uid="{485856D0-E0B9-4BFF-AE0A-182ECFBEC3AD}"/>
    <cellStyle name="Normal 7 2 2 4 2 2 2" xfId="14155" xr:uid="{3522C410-E233-4162-B70F-5F1B9137730F}"/>
    <cellStyle name="Normal 7 2 2 4 2 2 2 2" xfId="32265" xr:uid="{4CA5A8DB-316F-4AA6-BCDF-75A5C13CDF51}"/>
    <cellStyle name="Normal 7 2 2 4 2 2 3" xfId="23212" xr:uid="{0984CCFF-5D34-4011-933E-6D5AE0E20120}"/>
    <cellStyle name="Normal 7 2 2 4 2 3" xfId="8116" xr:uid="{C159A054-1609-4869-9F39-7D5CB0C82466}"/>
    <cellStyle name="Normal 7 2 2 4 2 3 2" xfId="17169" xr:uid="{0891D81F-2EF4-401D-996B-A132A5B9E5B5}"/>
    <cellStyle name="Normal 7 2 2 4 2 3 2 2" xfId="35279" xr:uid="{1DB26D73-D839-430C-AF40-5587DC72C934}"/>
    <cellStyle name="Normal 7 2 2 4 2 3 3" xfId="26226" xr:uid="{86328F18-9F76-4983-B4B1-170FB53D6B4F}"/>
    <cellStyle name="Normal 7 2 2 4 2 4" xfId="11137" xr:uid="{EE2A7A50-0948-4690-A3EA-A66E1E37F962}"/>
    <cellStyle name="Normal 7 2 2 4 2 4 2" xfId="29247" xr:uid="{3A3306D1-39F5-481A-B7EB-8CDB64446E3E}"/>
    <cellStyle name="Normal 7 2 2 4 2 5" xfId="20194" xr:uid="{791E7502-C1EA-41BE-AF23-CBDE6C1C04B9}"/>
    <cellStyle name="Normal 7 2 2 4 3" xfId="3027" xr:uid="{34CC478D-704F-433F-AE95-5D9A7AAA38FC}"/>
    <cellStyle name="Normal 7 2 2 4 3 2" xfId="6106" xr:uid="{50B90BBA-4C1F-482F-B5CF-FBC148E8613C}"/>
    <cellStyle name="Normal 7 2 2 4 3 2 2" xfId="15159" xr:uid="{C2FC73A1-CAB7-42E2-9E99-049B4EAB87F6}"/>
    <cellStyle name="Normal 7 2 2 4 3 2 2 2" xfId="33269" xr:uid="{7CAE1A1C-E069-4A0B-A4E4-C5E36EE7CC28}"/>
    <cellStyle name="Normal 7 2 2 4 3 2 3" xfId="24216" xr:uid="{BB2D5C2F-8002-4A63-A694-EBEC7A97D5AD}"/>
    <cellStyle name="Normal 7 2 2 4 3 3" xfId="9120" xr:uid="{191A30E0-44E4-4D7D-9D4A-51BAEF528EEA}"/>
    <cellStyle name="Normal 7 2 2 4 3 3 2" xfId="18173" xr:uid="{5A449435-17D3-4FB9-9E77-AAEAA9849492}"/>
    <cellStyle name="Normal 7 2 2 4 3 3 2 2" xfId="36283" xr:uid="{C07560B6-2C70-42A1-BC0E-0C239E795D3D}"/>
    <cellStyle name="Normal 7 2 2 4 3 3 3" xfId="27230" xr:uid="{EDBF3C95-0E32-4CCF-A8A9-C2FF3F6E0A94}"/>
    <cellStyle name="Normal 7 2 2 4 3 4" xfId="12141" xr:uid="{86B7E687-77C0-4E84-8675-8CDB42499385}"/>
    <cellStyle name="Normal 7 2 2 4 3 4 2" xfId="30251" xr:uid="{2B8B549B-6223-43BE-95AC-6574D8543EE5}"/>
    <cellStyle name="Normal 7 2 2 4 3 5" xfId="21198" xr:uid="{B707FD9B-2F2E-4023-9E96-2541BEA49E88}"/>
    <cellStyle name="Normal 7 2 2 4 4" xfId="4098" xr:uid="{C1900297-CF4F-48C5-98E0-3806E6A16E9F}"/>
    <cellStyle name="Normal 7 2 2 4 4 2" xfId="13151" xr:uid="{ECA8DCA1-C307-40E4-BD10-7FED9684AC6A}"/>
    <cellStyle name="Normal 7 2 2 4 4 2 2" xfId="31261" xr:uid="{ED6FD627-24AB-4BAF-986D-373FFA172024}"/>
    <cellStyle name="Normal 7 2 2 4 4 3" xfId="22208" xr:uid="{6CD588B7-8C88-43B1-83F0-59F2FC692A01}"/>
    <cellStyle name="Normal 7 2 2 4 5" xfId="7112" xr:uid="{86A6E817-0F5D-4BFF-AF9F-62D45BEC58CC}"/>
    <cellStyle name="Normal 7 2 2 4 5 2" xfId="16165" xr:uid="{FCF57078-969B-458D-981E-1D6BC8BDADDF}"/>
    <cellStyle name="Normal 7 2 2 4 5 2 2" xfId="34275" xr:uid="{E30DAFBD-95E5-4EAC-90C4-493C6A06291D}"/>
    <cellStyle name="Normal 7 2 2 4 5 3" xfId="25222" xr:uid="{B99A82ED-9D6E-4E47-BA27-40B0598FC0BE}"/>
    <cellStyle name="Normal 7 2 2 4 6" xfId="10133" xr:uid="{FCED8F28-A448-45F8-870B-7F27C77FAD8F}"/>
    <cellStyle name="Normal 7 2 2 4 6 2" xfId="28243" xr:uid="{8FF8F6D6-6413-4E2F-9A94-990541D84641}"/>
    <cellStyle name="Normal 7 2 2 4 7" xfId="19190" xr:uid="{3B844F8D-7FFC-4760-8C6F-6056700262A5}"/>
    <cellStyle name="Normal 7 2 2 5" xfId="1020" xr:uid="{2D0E9CF3-9BCF-4176-AE41-F6EFEA9E81B1}"/>
    <cellStyle name="Normal 7 2 2 5 2" xfId="2024" xr:uid="{B7218F46-6EFB-488E-AFEF-9714244F7596}"/>
    <cellStyle name="Normal 7 2 2 5 2 2" xfId="5103" xr:uid="{B6AE3B16-8F48-4BBC-AA8C-76369C7D4216}"/>
    <cellStyle name="Normal 7 2 2 5 2 2 2" xfId="14156" xr:uid="{2BDFD502-EB9D-40CA-931E-2F428992C972}"/>
    <cellStyle name="Normal 7 2 2 5 2 2 2 2" xfId="32266" xr:uid="{53377270-1A9B-4DC4-B514-42C93B98CD7C}"/>
    <cellStyle name="Normal 7 2 2 5 2 2 3" xfId="23213" xr:uid="{DB5CB92E-510E-40AA-B9A6-AC291F528ACB}"/>
    <cellStyle name="Normal 7 2 2 5 2 3" xfId="8117" xr:uid="{8F929D59-794E-4FF7-8D6B-FC2BBC580043}"/>
    <cellStyle name="Normal 7 2 2 5 2 3 2" xfId="17170" xr:uid="{BA87111A-413D-402D-B668-1EE56A0C9C90}"/>
    <cellStyle name="Normal 7 2 2 5 2 3 2 2" xfId="35280" xr:uid="{1F9D197B-B304-42F8-AD54-CD5F1FCE2E68}"/>
    <cellStyle name="Normal 7 2 2 5 2 3 3" xfId="26227" xr:uid="{96498010-9D9D-4B15-88C5-216CBB66666C}"/>
    <cellStyle name="Normal 7 2 2 5 2 4" xfId="11138" xr:uid="{5611E8BA-29C5-4EE9-AA3E-5358B21781AA}"/>
    <cellStyle name="Normal 7 2 2 5 2 4 2" xfId="29248" xr:uid="{033377F4-3F74-4C38-90B3-AF7D0D5BDAD8}"/>
    <cellStyle name="Normal 7 2 2 5 2 5" xfId="20195" xr:uid="{58ECC158-6C2F-49CB-A18B-E90A8D1EDC82}"/>
    <cellStyle name="Normal 7 2 2 5 3" xfId="3028" xr:uid="{826E3AA3-5673-4D1C-BD6A-74883F671D9E}"/>
    <cellStyle name="Normal 7 2 2 5 3 2" xfId="6107" xr:uid="{1A40105B-CFBF-4806-9EF5-30C2DC90FE69}"/>
    <cellStyle name="Normal 7 2 2 5 3 2 2" xfId="15160" xr:uid="{3CCA4575-E89C-4A28-9E29-B4AEED472C18}"/>
    <cellStyle name="Normal 7 2 2 5 3 2 2 2" xfId="33270" xr:uid="{5155FD97-5483-41EB-9758-AE37C4EEDD55}"/>
    <cellStyle name="Normal 7 2 2 5 3 2 3" xfId="24217" xr:uid="{01B8AB78-1D16-4346-B24D-FF6067078E0A}"/>
    <cellStyle name="Normal 7 2 2 5 3 3" xfId="9121" xr:uid="{EB6832D4-CC69-49FD-B8D3-37FCA4F06BAE}"/>
    <cellStyle name="Normal 7 2 2 5 3 3 2" xfId="18174" xr:uid="{2D3D817D-6AE7-4E98-9E8F-7FC88923A1A9}"/>
    <cellStyle name="Normal 7 2 2 5 3 3 2 2" xfId="36284" xr:uid="{80908E80-6CD3-4E65-B878-37BD933C1A88}"/>
    <cellStyle name="Normal 7 2 2 5 3 3 3" xfId="27231" xr:uid="{2C9B23A0-EB62-4F09-B4FC-BF84D19DE8C5}"/>
    <cellStyle name="Normal 7 2 2 5 3 4" xfId="12142" xr:uid="{C1EE2A62-87F2-4F98-9414-11F665003488}"/>
    <cellStyle name="Normal 7 2 2 5 3 4 2" xfId="30252" xr:uid="{3754974C-2576-4E9F-8539-9DDF01BCB725}"/>
    <cellStyle name="Normal 7 2 2 5 3 5" xfId="21199" xr:uid="{687F094B-4E20-48B8-B54A-5B58F81924D2}"/>
    <cellStyle name="Normal 7 2 2 5 4" xfId="4099" xr:uid="{07A1B4CA-6C7F-4E63-AF1D-2F99B3387942}"/>
    <cellStyle name="Normal 7 2 2 5 4 2" xfId="13152" xr:uid="{F7F511EA-1818-4446-8F47-620F4ECC883A}"/>
    <cellStyle name="Normal 7 2 2 5 4 2 2" xfId="31262" xr:uid="{7D9A6FF0-EFC5-439C-9915-8AA72FA1093E}"/>
    <cellStyle name="Normal 7 2 2 5 4 3" xfId="22209" xr:uid="{30442598-CAD7-45AD-A329-EC5360364A75}"/>
    <cellStyle name="Normal 7 2 2 5 5" xfId="7113" xr:uid="{1BAEFFB7-0877-43A9-86CD-93D6D350877A}"/>
    <cellStyle name="Normal 7 2 2 5 5 2" xfId="16166" xr:uid="{57B3CF7D-092A-4CE3-8842-7BAB971AD037}"/>
    <cellStyle name="Normal 7 2 2 5 5 2 2" xfId="34276" xr:uid="{D7A1811D-0667-4030-8D0F-17C4A6316A0D}"/>
    <cellStyle name="Normal 7 2 2 5 5 3" xfId="25223" xr:uid="{959F0772-45FC-4E53-83FF-9D47DCB47498}"/>
    <cellStyle name="Normal 7 2 2 5 6" xfId="10134" xr:uid="{B0AE1201-C993-4366-A60E-169617B36470}"/>
    <cellStyle name="Normal 7 2 2 5 6 2" xfId="28244" xr:uid="{C2EA2936-0F80-4A3B-B7C1-00413E7A8741}"/>
    <cellStyle name="Normal 7 2 2 5 7" xfId="19191" xr:uid="{06E925E4-8804-4B8E-9129-EA1DF74D74C4}"/>
    <cellStyle name="Normal 7 2 2 6" xfId="1343" xr:uid="{DBFD85F1-38E9-4C10-A0B0-ABFCAB8FCD29}"/>
    <cellStyle name="Normal 7 2 2 6 2" xfId="4422" xr:uid="{B18ED388-AC01-4787-BC08-BE364ACE5AD5}"/>
    <cellStyle name="Normal 7 2 2 6 2 2" xfId="13475" xr:uid="{8EFA89F2-D115-47D2-A2B2-A0E8C548727E}"/>
    <cellStyle name="Normal 7 2 2 6 2 2 2" xfId="31585" xr:uid="{DBDACCFF-78ED-4340-A4A3-6BF83204BD59}"/>
    <cellStyle name="Normal 7 2 2 6 2 3" xfId="22532" xr:uid="{43F413B3-EC87-4A63-948E-B0115AB0BACD}"/>
    <cellStyle name="Normal 7 2 2 6 3" xfId="7436" xr:uid="{3F9FBAB2-F474-4DA7-968C-AEC679149B83}"/>
    <cellStyle name="Normal 7 2 2 6 3 2" xfId="16489" xr:uid="{5DF32B27-16E4-4475-AFE8-DFCA4FB87F90}"/>
    <cellStyle name="Normal 7 2 2 6 3 2 2" xfId="34599" xr:uid="{D4AC4609-6612-43E5-9A3C-CDE24CB8757D}"/>
    <cellStyle name="Normal 7 2 2 6 3 3" xfId="25546" xr:uid="{715BA04C-CBE5-4F52-8326-13F75C0FD9E9}"/>
    <cellStyle name="Normal 7 2 2 6 4" xfId="10457" xr:uid="{1B41FE98-5C16-4D0D-B7CD-BC29E1646265}"/>
    <cellStyle name="Normal 7 2 2 6 4 2" xfId="28567" xr:uid="{F82BB533-FA88-45B8-9179-326BD567CF76}"/>
    <cellStyle name="Normal 7 2 2 6 5" xfId="19514" xr:uid="{972443C6-49E5-4A66-8C48-DD9351571D81}"/>
    <cellStyle name="Normal 7 2 2 7" xfId="2347" xr:uid="{05291AF5-2700-4278-9AD5-4DFEAA593253}"/>
    <cellStyle name="Normal 7 2 2 7 2" xfId="5426" xr:uid="{4451BFF5-8306-42DA-8F1C-E064E03BBF7D}"/>
    <cellStyle name="Normal 7 2 2 7 2 2" xfId="14479" xr:uid="{47D9131C-4F41-4A2C-B762-737EB5932E49}"/>
    <cellStyle name="Normal 7 2 2 7 2 2 2" xfId="32589" xr:uid="{070B81FF-62AC-4D56-9F6C-01E929B802E9}"/>
    <cellStyle name="Normal 7 2 2 7 2 3" xfId="23536" xr:uid="{8EC0D9AD-9196-48ED-9571-09CFFF3D25B0}"/>
    <cellStyle name="Normal 7 2 2 7 3" xfId="8440" xr:uid="{744B0A53-C8C5-4C4F-9533-DDF633A250F2}"/>
    <cellStyle name="Normal 7 2 2 7 3 2" xfId="17493" xr:uid="{3C5802F6-5222-4E2C-A4A2-0444FCE428C5}"/>
    <cellStyle name="Normal 7 2 2 7 3 2 2" xfId="35603" xr:uid="{C6089BFC-8C22-4333-9398-C2BB3009E1A7}"/>
    <cellStyle name="Normal 7 2 2 7 3 3" xfId="26550" xr:uid="{9E2EAA67-B464-4595-8142-BC59D39B7F7C}"/>
    <cellStyle name="Normal 7 2 2 7 4" xfId="11461" xr:uid="{6DB47261-E75A-4A33-8866-C516D57810E4}"/>
    <cellStyle name="Normal 7 2 2 7 4 2" xfId="29571" xr:uid="{67909376-D060-4D45-A691-3834631DAF8C}"/>
    <cellStyle name="Normal 7 2 2 7 5" xfId="20518" xr:uid="{91C8FC26-6F56-4F2A-932B-EA224DF0E530}"/>
    <cellStyle name="Normal 7 2 2 8" xfId="3416" xr:uid="{859A6249-9614-4518-A535-705DA5BA9E1A}"/>
    <cellStyle name="Normal 7 2 2 8 2" xfId="12469" xr:uid="{180292E4-C325-4C32-926D-49B78AB74F83}"/>
    <cellStyle name="Normal 7 2 2 8 2 2" xfId="30579" xr:uid="{649DB040-9E1B-4EF1-B31C-C27C53EA92C1}"/>
    <cellStyle name="Normal 7 2 2 8 3" xfId="21526" xr:uid="{7B3C44BF-E7C5-48E5-B804-F8D330A2C820}"/>
    <cellStyle name="Normal 7 2 2 9" xfId="6430" xr:uid="{01CF30CD-A3F2-4BCC-BAFD-A4CC986A32D0}"/>
    <cellStyle name="Normal 7 2 2 9 2" xfId="15483" xr:uid="{0E6BFE64-B534-4B84-A7DA-C4A169E4B32B}"/>
    <cellStyle name="Normal 7 2 2 9 2 2" xfId="33593" xr:uid="{A8590AB3-9E0D-46E7-9AD9-58459A543489}"/>
    <cellStyle name="Normal 7 2 2 9 3" xfId="24540" xr:uid="{1AC70C2A-F20B-4AAC-986A-A94231792D62}"/>
    <cellStyle name="Normal 7 3" xfId="494" xr:uid="{DA349EEC-3E19-4DF9-85E1-C5B8620F4F43}"/>
    <cellStyle name="Normal 7 4" xfId="397" xr:uid="{83C56599-D96C-4D0A-89B1-96CC1263CD33}"/>
    <cellStyle name="Normal 8" xfId="222" xr:uid="{27622726-6620-4E18-9E76-B22F59D8D4FB}"/>
    <cellStyle name="Normal 8 10" xfId="184" xr:uid="{9E8B770C-D878-42A6-9554-F9CB1F6F4E83}"/>
    <cellStyle name="Normal 8 2" xfId="282" xr:uid="{30FBAA71-23ED-4642-BAFE-E8461629B05A}"/>
    <cellStyle name="Normal 8 3" xfId="3302" xr:uid="{E917274A-3C18-49DB-B9DF-5B537C015386}"/>
    <cellStyle name="Normal 9" xfId="225" xr:uid="{F21F87BA-57F6-4BFA-877A-BCDC09B3721E}"/>
    <cellStyle name="Normal 9 2" xfId="283" xr:uid="{854874E8-952F-4630-9244-462AB0BC1F61}"/>
    <cellStyle name="Normal 9 3" xfId="3316" xr:uid="{FD84FEC8-C42C-4B97-8078-52C63FC2C5AD}"/>
    <cellStyle name="Normal 93" xfId="573" xr:uid="{5AF5DE4C-68F8-4D0B-8C8D-23C98E178AA2}"/>
    <cellStyle name="Nota" xfId="19" builtinId="10" customBuiltin="1"/>
    <cellStyle name="Note 2" xfId="3294" xr:uid="{C1186378-068F-4980-984D-680A878A12A4}"/>
    <cellStyle name="Offsheet" xfId="177" xr:uid="{C7AF6689-7AA6-4702-917E-ED1EDE59A42C}"/>
    <cellStyle name="Output 2" xfId="3295" xr:uid="{73055311-0ECF-4FA5-BAAD-ADEF9F3356A3}"/>
    <cellStyle name="Percent 10" xfId="518" xr:uid="{536FB5B5-85BE-4A74-B9FD-08FA91532CEB}"/>
    <cellStyle name="Percent 11" xfId="277" xr:uid="{62450B7C-FDCE-4A8A-ABF6-DAE2180286E3}"/>
    <cellStyle name="Percent 12" xfId="157" xr:uid="{2789E555-390F-4346-9935-871050A76D09}"/>
    <cellStyle name="Percent 13" xfId="3253" xr:uid="{3454596A-62A8-403C-8145-6E2E18CFB0A2}"/>
    <cellStyle name="Percent 2" xfId="154" xr:uid="{22A94E42-718C-4D53-B0CB-05FAA2A4F9EF}"/>
    <cellStyle name="Percent 2 2" xfId="173" xr:uid="{02278B8F-0F50-42D5-AE34-6D037E001376}"/>
    <cellStyle name="Percent 2 2 2" xfId="274" xr:uid="{46A000B0-C73F-405D-97C2-FC509E2940FD}"/>
    <cellStyle name="Percent 2 2 3" xfId="265" xr:uid="{EBD86DD0-9781-46AB-A4DA-CC50DE650A65}"/>
    <cellStyle name="Percent 2 3" xfId="237" xr:uid="{8E587AD1-D747-4D1D-8FAB-D74161AEDFD6}"/>
    <cellStyle name="Percent 2 3 2" xfId="296" xr:uid="{9E60A296-407A-49CC-9120-AC6DA985A768}"/>
    <cellStyle name="Percent 2 4" xfId="178" xr:uid="{774F9F4E-C3A0-4C37-BD59-3015579721E0}"/>
    <cellStyle name="Percent 2 5" xfId="309" xr:uid="{0425EE91-24AF-412C-8084-218F224DB7CF}"/>
    <cellStyle name="Percent 2 6" xfId="166" xr:uid="{577CF58B-493D-4C17-8274-38AA24A3FE0C}"/>
    <cellStyle name="Percent 2 6 2" xfId="363" xr:uid="{B8140C57-780F-4727-9ED9-5CD8506662FC}"/>
    <cellStyle name="Percent 3" xfId="188" xr:uid="{E122B311-0E92-4D33-93FA-9A889CEAB8D8}"/>
    <cellStyle name="Percent 3 2" xfId="219" xr:uid="{A5A6B4D5-3468-4741-86EB-E641AF7B0AAE}"/>
    <cellStyle name="Percent 3 3" xfId="266" xr:uid="{2366FBC3-06E5-46B0-BC6F-3591740A3993}"/>
    <cellStyle name="Percent 3 4" xfId="208" xr:uid="{636070E8-4A7E-4E66-9942-9010F4C76613}"/>
    <cellStyle name="Percent 4" xfId="180" xr:uid="{9DD07B20-799E-4181-BEFD-7EEAF6BED98A}"/>
    <cellStyle name="Percent 4 2" xfId="247" xr:uid="{A376A513-5808-4D2A-9C44-42CE0B69F91F}"/>
    <cellStyle name="Percent 4 2 2" xfId="272" xr:uid="{385A073E-EE50-453C-80BF-0A9743E0009D}"/>
    <cellStyle name="Percent 4 3" xfId="268" xr:uid="{587449DA-B670-474B-83CD-F408A8F786F0}"/>
    <cellStyle name="Percent 5" xfId="199" xr:uid="{8F44BD82-DD60-4804-B11A-2D8E5BBCD0B9}"/>
    <cellStyle name="Percent 5 2" xfId="284" xr:uid="{013FDB5A-9F8C-4D85-8258-B9CF74BEF6E6}"/>
    <cellStyle name="Percent 6" xfId="198" xr:uid="{C95E778D-411D-49AB-864F-3C6EF698DC8C}"/>
    <cellStyle name="Percent 7" xfId="232" xr:uid="{695A85C6-282D-4937-84E2-F59EDFE6E261}"/>
    <cellStyle name="Percent 8" xfId="303" xr:uid="{391C36DE-59FB-43EC-9CE3-3AA40736030C}"/>
    <cellStyle name="Percent 9" xfId="320" xr:uid="{8001B793-70B8-477E-A1EB-E1A0951434A8}"/>
    <cellStyle name="Percentual (2casas)" xfId="67" xr:uid="{822C9804-97EB-4798-9B9C-56C389AD1E29}"/>
    <cellStyle name="Porcentagem" xfId="2" builtinId="5"/>
    <cellStyle name="Porcentagem 2" xfId="47" xr:uid="{BB4E35E2-9AD3-4E55-ADE6-D0F09766F367}"/>
    <cellStyle name="Porcentagem 2 2" xfId="3306" xr:uid="{BF2D290B-24D7-4DCF-BA9B-3A2107F7879B}"/>
    <cellStyle name="Porcentagem 2 3" xfId="151" xr:uid="{3B403D37-D0CD-44F1-9516-C164345DAFA2}"/>
    <cellStyle name="Porcentagem 2 4" xfId="3257" xr:uid="{F8DB434C-325B-4DE1-A5D2-0DF84382D2A3}"/>
    <cellStyle name="Porcentagem 3" xfId="78" xr:uid="{85C698D8-BA61-4F8B-A3A1-62A16DAE65CD}"/>
    <cellStyle name="Porcentagem 3 2" xfId="3313" xr:uid="{11F6FA73-1381-432C-A32E-F419EFE95787}"/>
    <cellStyle name="Porcentagem 3 3" xfId="3301" xr:uid="{8D73F320-1F75-4E4B-BD58-600120DE43D5}"/>
    <cellStyle name="Porcentagem 4" xfId="61" xr:uid="{B0135D9C-0CD9-4740-9311-EA53B4EAB57F}"/>
    <cellStyle name="Porcentagem 5" xfId="3254" xr:uid="{B10926C4-F277-47A3-AECF-2F6A8812BBD3}"/>
    <cellStyle name="RowTotal" xfId="181" xr:uid="{E8F6E081-4404-4448-B512-9BBA38A091EE}"/>
    <cellStyle name="RowTotal 10" xfId="9427" xr:uid="{A8691625-247B-4503-8C5B-285FA342D427}"/>
    <cellStyle name="RowTotal 10 2" xfId="27537" xr:uid="{FC407589-EAB2-4B06-A694-AAABA0EECA10}"/>
    <cellStyle name="RowTotal 11" xfId="18484" xr:uid="{489EC3D1-98FB-4B05-B682-0FF25D1CE57A}"/>
    <cellStyle name="RowTotal 2" xfId="325" xr:uid="{809175E1-24C2-4C15-82CF-C93ED3F810D0}"/>
    <cellStyle name="RowTotal 2 10" xfId="18523" xr:uid="{9AA7E714-BBEB-4D2C-8DC8-E9A4B58B060C}"/>
    <cellStyle name="RowTotal 2 2" xfId="523" xr:uid="{A770B03D-223C-4D1E-808D-7B6653339A15}"/>
    <cellStyle name="RowTotal 2 2 2" xfId="1021" xr:uid="{A5348F97-AF48-4083-83C6-638D85B8A65B}"/>
    <cellStyle name="RowTotal 2 2 2 2" xfId="2025" xr:uid="{57BD34F5-EF94-4834-A246-C04A05F0B795}"/>
    <cellStyle name="RowTotal 2 2 2 2 2" xfId="5104" xr:uid="{88284069-87CA-4A7D-A09E-BF1CE4BD7854}"/>
    <cellStyle name="RowTotal 2 2 2 2 2 2" xfId="14157" xr:uid="{84AC6E71-7B05-4159-9E0F-E4398F6CD11D}"/>
    <cellStyle name="RowTotal 2 2 2 2 2 2 2" xfId="32267" xr:uid="{A4E45F3E-A8E0-4BD3-94B3-A8F6F39F8F4F}"/>
    <cellStyle name="RowTotal 2 2 2 2 2 3" xfId="23214" xr:uid="{19E5BAE2-354E-4154-8B77-07BD206C63B8}"/>
    <cellStyle name="RowTotal 2 2 2 2 3" xfId="8118" xr:uid="{2377AF46-E172-4E79-A724-622AA2E3B836}"/>
    <cellStyle name="RowTotal 2 2 2 2 3 2" xfId="17171" xr:uid="{274753DD-C158-4D67-8F50-94FA144B7E6A}"/>
    <cellStyle name="RowTotal 2 2 2 2 3 2 2" xfId="35281" xr:uid="{0833FD9F-5D17-4B93-8A68-19736B81EE96}"/>
    <cellStyle name="RowTotal 2 2 2 2 3 3" xfId="26228" xr:uid="{13EDFA98-EC6A-4370-8655-0E0988A7D128}"/>
    <cellStyle name="RowTotal 2 2 2 2 4" xfId="11139" xr:uid="{514255B8-6035-4435-958F-B5FE4C002149}"/>
    <cellStyle name="RowTotal 2 2 2 2 4 2" xfId="29249" xr:uid="{330A86E2-0356-4EC5-B77F-8C4F836323ED}"/>
    <cellStyle name="RowTotal 2 2 2 2 5" xfId="20196" xr:uid="{D5D3CCF7-503E-41EF-9730-29FC978BD6C5}"/>
    <cellStyle name="RowTotal 2 2 2 3" xfId="3029" xr:uid="{E8F1F89E-4145-47A5-9AD2-8AE7A226EBCB}"/>
    <cellStyle name="RowTotal 2 2 2 3 2" xfId="6108" xr:uid="{9B9F464A-14B5-41DB-9238-2727A8E0F81E}"/>
    <cellStyle name="RowTotal 2 2 2 3 2 2" xfId="15161" xr:uid="{FE44D590-F369-48A6-BEBC-F54D0527234B}"/>
    <cellStyle name="RowTotal 2 2 2 3 2 2 2" xfId="33271" xr:uid="{ABE398EE-3693-4878-9880-F6CC465E1D8C}"/>
    <cellStyle name="RowTotal 2 2 2 3 2 3" xfId="24218" xr:uid="{59D81C05-9BF3-4030-AD71-530B5B233F4A}"/>
    <cellStyle name="RowTotal 2 2 2 3 3" xfId="9122" xr:uid="{A0DADE3B-858F-4305-9C08-A232A2216EE7}"/>
    <cellStyle name="RowTotal 2 2 2 3 3 2" xfId="18175" xr:uid="{E406300B-AC28-4964-8E60-7F9272034763}"/>
    <cellStyle name="RowTotal 2 2 2 3 3 2 2" xfId="36285" xr:uid="{66612941-B8B6-4D44-AB0F-96539F632439}"/>
    <cellStyle name="RowTotal 2 2 2 3 3 3" xfId="27232" xr:uid="{25E494F9-0E1B-413D-BB5C-DE2E8AF94C0B}"/>
    <cellStyle name="RowTotal 2 2 2 3 4" xfId="12143" xr:uid="{49050DB5-A185-49EC-B4B9-EEDB1D39120E}"/>
    <cellStyle name="RowTotal 2 2 2 3 4 2" xfId="30253" xr:uid="{70788A16-9CFB-471E-8D88-7A0158BC59A6}"/>
    <cellStyle name="RowTotal 2 2 2 3 5" xfId="21200" xr:uid="{A6321C82-2342-4B26-81E7-941B937F6222}"/>
    <cellStyle name="RowTotal 2 2 2 4" xfId="4100" xr:uid="{6A1C040E-7E2A-409A-8F7E-2A3ACF056EF0}"/>
    <cellStyle name="RowTotal 2 2 2 4 2" xfId="13153" xr:uid="{8AFC2844-B58C-486B-BF8D-1F40F23B7359}"/>
    <cellStyle name="RowTotal 2 2 2 4 2 2" xfId="31263" xr:uid="{C256584C-46C7-4809-A4D6-855F8F50263E}"/>
    <cellStyle name="RowTotal 2 2 2 4 3" xfId="22210" xr:uid="{22160CAF-A5F5-4DCB-A3A8-D1A1740C9E9E}"/>
    <cellStyle name="RowTotal 2 2 2 5" xfId="7114" xr:uid="{2FAA3169-043E-42E1-928C-31CF26C65AEB}"/>
    <cellStyle name="RowTotal 2 2 2 5 2" xfId="16167" xr:uid="{9125C8FA-4083-49DD-8C0B-53466F38DA8A}"/>
    <cellStyle name="RowTotal 2 2 2 5 2 2" xfId="34277" xr:uid="{7EBDFD77-75C4-4081-AA98-0C3E22D6C722}"/>
    <cellStyle name="RowTotal 2 2 2 5 3" xfId="25224" xr:uid="{DA9923F6-8F05-4358-8F27-E1BC74D9E0A7}"/>
    <cellStyle name="RowTotal 2 2 2 6" xfId="10135" xr:uid="{E3BB3DCA-7BF8-4813-B370-96F85DFE4335}"/>
    <cellStyle name="RowTotal 2 2 2 6 2" xfId="28245" xr:uid="{67BB60EB-F59E-4CA0-AD10-959410AE068C}"/>
    <cellStyle name="RowTotal 2 2 2 7" xfId="19192" xr:uid="{C0952EF6-71C1-4631-A057-624B63E29993}"/>
    <cellStyle name="RowTotal 2 2 3" xfId="1022" xr:uid="{5F41B762-8457-46E8-B4E0-9D4202329E0B}"/>
    <cellStyle name="RowTotal 2 2 3 2" xfId="2026" xr:uid="{6CEC83A4-F944-4505-919A-4F2E13E9D45A}"/>
    <cellStyle name="RowTotal 2 2 3 2 2" xfId="5105" xr:uid="{BA025D84-6DB7-449D-B216-1D64D0324124}"/>
    <cellStyle name="RowTotal 2 2 3 2 2 2" xfId="14158" xr:uid="{4B14E739-512C-4557-9565-B19D6F1FDF5A}"/>
    <cellStyle name="RowTotal 2 2 3 2 2 2 2" xfId="32268" xr:uid="{76985960-B35C-48D0-9DD5-46C23AA68F12}"/>
    <cellStyle name="RowTotal 2 2 3 2 2 3" xfId="23215" xr:uid="{38AF0E2A-173E-4361-AE10-CF630834CC0A}"/>
    <cellStyle name="RowTotal 2 2 3 2 3" xfId="8119" xr:uid="{477F492A-D630-4620-9066-45E5DE9F25F7}"/>
    <cellStyle name="RowTotal 2 2 3 2 3 2" xfId="17172" xr:uid="{C7F4405B-CB8C-42DB-9604-7041D351678A}"/>
    <cellStyle name="RowTotal 2 2 3 2 3 2 2" xfId="35282" xr:uid="{838121A9-5DD1-4D10-AAE6-A5E19132B20F}"/>
    <cellStyle name="RowTotal 2 2 3 2 3 3" xfId="26229" xr:uid="{234BC267-15C8-4937-8A3C-8070E9726557}"/>
    <cellStyle name="RowTotal 2 2 3 2 4" xfId="11140" xr:uid="{33FF1E38-EFC6-42F9-A220-655DA529A152}"/>
    <cellStyle name="RowTotal 2 2 3 2 4 2" xfId="29250" xr:uid="{517CDCC2-AE47-48D9-B262-38E4B8E578F5}"/>
    <cellStyle name="RowTotal 2 2 3 2 5" xfId="20197" xr:uid="{A9894A6F-1BFD-4283-B085-31C68D846159}"/>
    <cellStyle name="RowTotal 2 2 3 3" xfId="3030" xr:uid="{C35C32F0-B5FB-43C7-ACC3-D26E2AF1B6CE}"/>
    <cellStyle name="RowTotal 2 2 3 3 2" xfId="6109" xr:uid="{27A62066-EDEE-4830-BA16-90D6DCB11609}"/>
    <cellStyle name="RowTotal 2 2 3 3 2 2" xfId="15162" xr:uid="{A516FF7F-D9EB-4036-A44E-CF83BC628D12}"/>
    <cellStyle name="RowTotal 2 2 3 3 2 2 2" xfId="33272" xr:uid="{5DD1E39B-9360-4B56-AEB8-5799BD879905}"/>
    <cellStyle name="RowTotal 2 2 3 3 2 3" xfId="24219" xr:uid="{08AD7A5C-5FEF-4903-819E-1BA261DAE24F}"/>
    <cellStyle name="RowTotal 2 2 3 3 3" xfId="9123" xr:uid="{3428E286-E07A-4D2F-9C7F-E3A2CDADA0D1}"/>
    <cellStyle name="RowTotal 2 2 3 3 3 2" xfId="18176" xr:uid="{A21FACF9-4FCF-4A0E-9BA3-979353D1F0EF}"/>
    <cellStyle name="RowTotal 2 2 3 3 3 2 2" xfId="36286" xr:uid="{E244C166-5C95-44FF-B1CE-034958554302}"/>
    <cellStyle name="RowTotal 2 2 3 3 3 3" xfId="27233" xr:uid="{FE12E7DB-4C8F-407F-A3D4-9C1DFD8D8518}"/>
    <cellStyle name="RowTotal 2 2 3 3 4" xfId="12144" xr:uid="{D8DF324F-8CBA-47E8-B431-D93EB47F6B4E}"/>
    <cellStyle name="RowTotal 2 2 3 3 4 2" xfId="30254" xr:uid="{FEFDA616-700B-4370-BBB3-4367803302D1}"/>
    <cellStyle name="RowTotal 2 2 3 3 5" xfId="21201" xr:uid="{6F4EB094-1974-4A52-98C9-FC6244772CA7}"/>
    <cellStyle name="RowTotal 2 2 3 4" xfId="4101" xr:uid="{1FAD5072-00EE-4F0C-8516-4F99D39A391B}"/>
    <cellStyle name="RowTotal 2 2 3 4 2" xfId="13154" xr:uid="{D1C627A0-D982-4FC5-BF5C-E48D6FC466A8}"/>
    <cellStyle name="RowTotal 2 2 3 4 2 2" xfId="31264" xr:uid="{03C02756-FC1E-4D59-A00D-9598E2AAF887}"/>
    <cellStyle name="RowTotal 2 2 3 4 3" xfId="22211" xr:uid="{C9E08DBC-BE0D-498C-A54F-67EDE99D8D28}"/>
    <cellStyle name="RowTotal 2 2 3 5" xfId="7115" xr:uid="{3E4ACC5C-B870-4944-9A02-6ADB54C200CC}"/>
    <cellStyle name="RowTotal 2 2 3 5 2" xfId="16168" xr:uid="{1787A5FC-0C07-493B-BAB2-E58430699A05}"/>
    <cellStyle name="RowTotal 2 2 3 5 2 2" xfId="34278" xr:uid="{B0134E02-5030-4126-9FB0-A313E3C0DCC1}"/>
    <cellStyle name="RowTotal 2 2 3 5 3" xfId="25225" xr:uid="{F353EFE2-B6EA-4B97-834A-0075C6BBDA35}"/>
    <cellStyle name="RowTotal 2 2 3 6" xfId="10136" xr:uid="{F0D61ABD-104D-4B13-8298-32D248050AAB}"/>
    <cellStyle name="RowTotal 2 2 3 6 2" xfId="28246" xr:uid="{916760EA-C6D8-4907-BD3D-998E4C912B7F}"/>
    <cellStyle name="RowTotal 2 2 3 7" xfId="19193" xr:uid="{D0CF3F6D-F8D3-4824-A04C-0E4F0F574720}"/>
    <cellStyle name="RowTotal 2 2 4" xfId="1530" xr:uid="{AD146E27-AC4D-4124-82A2-DF6E3904C50D}"/>
    <cellStyle name="RowTotal 2 2 4 2" xfId="4609" xr:uid="{2F3B478D-B2DF-4FB2-8F2F-54245B591176}"/>
    <cellStyle name="RowTotal 2 2 4 2 2" xfId="13662" xr:uid="{9981D1E2-12A3-4DE7-A534-C64E115CC97B}"/>
    <cellStyle name="RowTotal 2 2 4 2 2 2" xfId="31772" xr:uid="{ECD5829A-A889-47A0-B5B4-733EA19DCEE0}"/>
    <cellStyle name="RowTotal 2 2 4 2 3" xfId="22719" xr:uid="{186D0DCB-2153-4516-9DCF-86872FEB44CD}"/>
    <cellStyle name="RowTotal 2 2 4 3" xfId="7623" xr:uid="{BB3B92E4-8C9F-4B84-9230-00E498812350}"/>
    <cellStyle name="RowTotal 2 2 4 3 2" xfId="16676" xr:uid="{62D80601-A7EF-4652-8E20-AEDA43E3F9A1}"/>
    <cellStyle name="RowTotal 2 2 4 3 2 2" xfId="34786" xr:uid="{DC3988D9-D90F-4D0F-B348-9A530B4ACF50}"/>
    <cellStyle name="RowTotal 2 2 4 3 3" xfId="25733" xr:uid="{47050390-0BCF-499B-B4C9-75480645E753}"/>
    <cellStyle name="RowTotal 2 2 4 4" xfId="10644" xr:uid="{42F2D028-98F9-4544-878D-D8DBC146276F}"/>
    <cellStyle name="RowTotal 2 2 4 4 2" xfId="28754" xr:uid="{425B8F2E-A984-4590-85DD-00CA42FED7CE}"/>
    <cellStyle name="RowTotal 2 2 4 5" xfId="19701" xr:uid="{24F9691D-967D-4AF7-B919-D87D706EF47C}"/>
    <cellStyle name="RowTotal 2 2 5" xfId="2534" xr:uid="{DB5CF4C2-222C-4E65-A5C5-FEDCB0FFC7E4}"/>
    <cellStyle name="RowTotal 2 2 5 2" xfId="5613" xr:uid="{0BC19E80-BE3B-4263-8924-C1FC93CCA7E1}"/>
    <cellStyle name="RowTotal 2 2 5 2 2" xfId="14666" xr:uid="{976A7C2B-F8F6-4934-8EBE-AA5E7487A5B9}"/>
    <cellStyle name="RowTotal 2 2 5 2 2 2" xfId="32776" xr:uid="{44FB8D99-C478-4C8E-9E4D-C42013CE71AF}"/>
    <cellStyle name="RowTotal 2 2 5 2 3" xfId="23723" xr:uid="{DFA356A2-645F-4448-A548-6662CABE9AAD}"/>
    <cellStyle name="RowTotal 2 2 5 3" xfId="8627" xr:uid="{27AF6AC7-FEB6-4A26-B7E3-38AB68C3501F}"/>
    <cellStyle name="RowTotal 2 2 5 3 2" xfId="17680" xr:uid="{4325DF85-21E2-423C-BCD1-32EF157A2C22}"/>
    <cellStyle name="RowTotal 2 2 5 3 2 2" xfId="35790" xr:uid="{AC58D83C-9B5F-47AA-8FE2-945465B72BC1}"/>
    <cellStyle name="RowTotal 2 2 5 3 3" xfId="26737" xr:uid="{493C0453-5591-4086-87A4-EB5643AA702A}"/>
    <cellStyle name="RowTotal 2 2 5 4" xfId="11648" xr:uid="{03322B57-E1FD-4E75-B4B7-D6278DB4A4D6}"/>
    <cellStyle name="RowTotal 2 2 5 4 2" xfId="29758" xr:uid="{18038E1D-7EFC-4D15-8867-63798A164E00}"/>
    <cellStyle name="RowTotal 2 2 5 5" xfId="20705" xr:uid="{36FC94D7-A887-439E-B15A-754EEDD9DBF1}"/>
    <cellStyle name="RowTotal 2 2 6" xfId="3604" xr:uid="{F4906708-A1A0-4714-8773-187BA0413D6A}"/>
    <cellStyle name="RowTotal 2 2 6 2" xfId="12657" xr:uid="{F217EB0E-6B66-403F-93C6-B297B163A309}"/>
    <cellStyle name="RowTotal 2 2 6 2 2" xfId="30767" xr:uid="{DC401E2E-1D3D-4E89-B69C-7546200D43BC}"/>
    <cellStyle name="RowTotal 2 2 6 3" xfId="21714" xr:uid="{2A69EEE4-21A5-43D0-A620-FD369F548AC4}"/>
    <cellStyle name="RowTotal 2 2 7" xfId="6618" xr:uid="{F23AABC2-009C-4331-A2FE-06B93E62C18F}"/>
    <cellStyle name="RowTotal 2 2 7 2" xfId="15671" xr:uid="{FE7EECF4-C6EF-4844-8192-EB41A63D64E3}"/>
    <cellStyle name="RowTotal 2 2 7 2 2" xfId="33781" xr:uid="{AC8F8C5B-CA52-4FE2-8344-A491CAB76D9A}"/>
    <cellStyle name="RowTotal 2 2 7 3" xfId="24728" xr:uid="{E44C949C-2334-4E90-9CC8-7FFDCEF36046}"/>
    <cellStyle name="RowTotal 2 2 8" xfId="9638" xr:uid="{2E56BFE9-E72D-4A67-8BDF-57223F431306}"/>
    <cellStyle name="RowTotal 2 2 8 2" xfId="27748" xr:uid="{18AD713C-A437-4C93-A620-E7CD30F35443}"/>
    <cellStyle name="RowTotal 2 2 9" xfId="18695" xr:uid="{13491B38-C8C0-422E-BACD-652B7E056CCB}"/>
    <cellStyle name="RowTotal 2 3" xfId="1023" xr:uid="{5FC0235C-B2D0-44DA-98F2-0EB49B84EB7E}"/>
    <cellStyle name="RowTotal 2 3 2" xfId="2027" xr:uid="{D9033588-7E1B-4773-BC89-F31A245FD7EA}"/>
    <cellStyle name="RowTotal 2 3 2 2" xfId="5106" xr:uid="{AAE360D7-6043-434B-89DA-6F6955ED8220}"/>
    <cellStyle name="RowTotal 2 3 2 2 2" xfId="14159" xr:uid="{5608AEFE-CC63-4489-AD42-45ABA436468F}"/>
    <cellStyle name="RowTotal 2 3 2 2 2 2" xfId="32269" xr:uid="{B6A5C68E-8117-4731-92DA-935C84AEBAE8}"/>
    <cellStyle name="RowTotal 2 3 2 2 3" xfId="23216" xr:uid="{A8105D94-4081-4018-889A-4815C3562DF2}"/>
    <cellStyle name="RowTotal 2 3 2 3" xfId="8120" xr:uid="{B45D3A55-F02C-4700-8C9A-34918CA53DB9}"/>
    <cellStyle name="RowTotal 2 3 2 3 2" xfId="17173" xr:uid="{539B6096-ADD8-4AA7-BBBC-5BC619C64912}"/>
    <cellStyle name="RowTotal 2 3 2 3 2 2" xfId="35283" xr:uid="{86A6C6B4-CB62-44CD-A223-7C78F11A28D1}"/>
    <cellStyle name="RowTotal 2 3 2 3 3" xfId="26230" xr:uid="{63975840-9AB8-4F9B-8FE0-72D28C2D893B}"/>
    <cellStyle name="RowTotal 2 3 2 4" xfId="11141" xr:uid="{3AC9809E-7FDD-4AA6-9710-00EF73244625}"/>
    <cellStyle name="RowTotal 2 3 2 4 2" xfId="29251" xr:uid="{150E43BD-2D4B-4BC1-9A30-4D8396240A6C}"/>
    <cellStyle name="RowTotal 2 3 2 5" xfId="20198" xr:uid="{F73B92E3-9D08-49C1-86F4-E14C4082F713}"/>
    <cellStyle name="RowTotal 2 3 3" xfId="3031" xr:uid="{EB777E31-1E12-4006-B739-0D4EDA445CB7}"/>
    <cellStyle name="RowTotal 2 3 3 2" xfId="6110" xr:uid="{B44CFC51-F48F-4B2D-9395-330E9301541E}"/>
    <cellStyle name="RowTotal 2 3 3 2 2" xfId="15163" xr:uid="{8A3FC4B6-07FA-4B8D-BECF-1D1B64397279}"/>
    <cellStyle name="RowTotal 2 3 3 2 2 2" xfId="33273" xr:uid="{BC9C2E25-B830-4CD3-9CD6-7E80263CA3AB}"/>
    <cellStyle name="RowTotal 2 3 3 2 3" xfId="24220" xr:uid="{1DBEA799-A4E3-44D6-A9A5-79EC97686C26}"/>
    <cellStyle name="RowTotal 2 3 3 3" xfId="9124" xr:uid="{9DAA22E5-3D04-4859-A507-1A24F91BC7CD}"/>
    <cellStyle name="RowTotal 2 3 3 3 2" xfId="18177" xr:uid="{888A6353-6112-4B4E-AE9C-368DA69CD468}"/>
    <cellStyle name="RowTotal 2 3 3 3 2 2" xfId="36287" xr:uid="{FE4CCE3A-BFF2-47A6-9563-A13A56BAC085}"/>
    <cellStyle name="RowTotal 2 3 3 3 3" xfId="27234" xr:uid="{6BA09E6A-BE99-4453-BFEF-A81DA4E81DCF}"/>
    <cellStyle name="RowTotal 2 3 3 4" xfId="12145" xr:uid="{9F9F9CCD-BEAD-4C40-BEA2-A953721B6FCE}"/>
    <cellStyle name="RowTotal 2 3 3 4 2" xfId="30255" xr:uid="{CD0BD91B-AB60-4F71-83BA-8D4A1F106262}"/>
    <cellStyle name="RowTotal 2 3 3 5" xfId="21202" xr:uid="{C9B554B3-C87A-41A8-8ECE-E86534219CDD}"/>
    <cellStyle name="RowTotal 2 3 4" xfId="4102" xr:uid="{D00F5468-1E8D-4B44-9475-BD31196CCAAF}"/>
    <cellStyle name="RowTotal 2 3 4 2" xfId="13155" xr:uid="{5AA41EE1-CED9-4A94-9CCB-9020E7F8B64F}"/>
    <cellStyle name="RowTotal 2 3 4 2 2" xfId="31265" xr:uid="{BC64F3BF-DDC1-4802-BD50-6D0B41E3AA39}"/>
    <cellStyle name="RowTotal 2 3 4 3" xfId="22212" xr:uid="{E8033719-0ECB-4D1A-ADC0-41FDF953D3F5}"/>
    <cellStyle name="RowTotal 2 3 5" xfId="7116" xr:uid="{A65EAF48-6B77-4B40-A1F2-DD42E285E5FA}"/>
    <cellStyle name="RowTotal 2 3 5 2" xfId="16169" xr:uid="{BAB6EC71-DD6F-424D-8FC1-9106674DCD02}"/>
    <cellStyle name="RowTotal 2 3 5 2 2" xfId="34279" xr:uid="{EC2216EF-1900-48C1-8721-45DA9CF33ACD}"/>
    <cellStyle name="RowTotal 2 3 5 3" xfId="25226" xr:uid="{939FE7C1-6F49-42E9-A5EF-A6C0E26DFCF5}"/>
    <cellStyle name="RowTotal 2 3 6" xfId="10137" xr:uid="{124846D9-492D-4282-AA54-EED63B328F29}"/>
    <cellStyle name="RowTotal 2 3 6 2" xfId="28247" xr:uid="{CE0A8920-ADFF-44C0-914A-21CEEF40338D}"/>
    <cellStyle name="RowTotal 2 3 7" xfId="19194" xr:uid="{1104A673-F50A-4D8A-B4FD-C3CD09C669C5}"/>
    <cellStyle name="RowTotal 2 4" xfId="1024" xr:uid="{C83C39BD-8CA9-47D1-A485-89722A925BE0}"/>
    <cellStyle name="RowTotal 2 4 2" xfId="2028" xr:uid="{4BC5625F-9690-49E6-B0E2-4A5C0F3A7ED3}"/>
    <cellStyle name="RowTotal 2 4 2 2" xfId="5107" xr:uid="{6F530083-ACB8-4C02-9FBC-D291F877C161}"/>
    <cellStyle name="RowTotal 2 4 2 2 2" xfId="14160" xr:uid="{3A1D3BC5-2A0B-4C4F-869B-97B389887DB4}"/>
    <cellStyle name="RowTotal 2 4 2 2 2 2" xfId="32270" xr:uid="{597ED3B2-DFB6-45B5-9146-5913C0DF79DA}"/>
    <cellStyle name="RowTotal 2 4 2 2 3" xfId="23217" xr:uid="{AA63F7ED-45A1-4427-9157-9B13DCEA1F7C}"/>
    <cellStyle name="RowTotal 2 4 2 3" xfId="8121" xr:uid="{2453B708-DDA2-4DA5-9585-82A5BAC76473}"/>
    <cellStyle name="RowTotal 2 4 2 3 2" xfId="17174" xr:uid="{53A989E0-29BF-4C9A-A5FC-A5BD72C649D4}"/>
    <cellStyle name="RowTotal 2 4 2 3 2 2" xfId="35284" xr:uid="{F5CC8590-BDD1-4630-8D81-6F6AFF63FDC6}"/>
    <cellStyle name="RowTotal 2 4 2 3 3" xfId="26231" xr:uid="{F3F3A046-4599-40EC-AEB9-06D59650A3EA}"/>
    <cellStyle name="RowTotal 2 4 2 4" xfId="11142" xr:uid="{9E01D5E3-160F-4AB5-832D-93894AB1D5A4}"/>
    <cellStyle name="RowTotal 2 4 2 4 2" xfId="29252" xr:uid="{1E2254AD-2C73-45E6-89B1-86ABFA3C2CD5}"/>
    <cellStyle name="RowTotal 2 4 2 5" xfId="20199" xr:uid="{E0661978-55DB-4733-9A5E-02BF1D9F2BA4}"/>
    <cellStyle name="RowTotal 2 4 3" xfId="3032" xr:uid="{366A3988-DDC9-42EB-BE59-5EB68E3AFC68}"/>
    <cellStyle name="RowTotal 2 4 3 2" xfId="6111" xr:uid="{830A9558-6D81-42DD-8C6F-BE20DED43145}"/>
    <cellStyle name="RowTotal 2 4 3 2 2" xfId="15164" xr:uid="{13217D1C-C510-42ED-81E6-265C71235684}"/>
    <cellStyle name="RowTotal 2 4 3 2 2 2" xfId="33274" xr:uid="{4B43DFC2-60B6-4DE8-ACCA-307CA201DC61}"/>
    <cellStyle name="RowTotal 2 4 3 2 3" xfId="24221" xr:uid="{CB6E197F-71E1-4710-9EC8-ACF388C23AA0}"/>
    <cellStyle name="RowTotal 2 4 3 3" xfId="9125" xr:uid="{07A706DE-7644-42FE-A9EE-3CABCDD43429}"/>
    <cellStyle name="RowTotal 2 4 3 3 2" xfId="18178" xr:uid="{33DB210C-3FE4-45C2-8A17-FDB1B06E987D}"/>
    <cellStyle name="RowTotal 2 4 3 3 2 2" xfId="36288" xr:uid="{B3DC3118-3824-4663-A370-EDEBD83AC0D1}"/>
    <cellStyle name="RowTotal 2 4 3 3 3" xfId="27235" xr:uid="{9A31F9D2-CDF2-4E10-B884-7D2E6DD51E32}"/>
    <cellStyle name="RowTotal 2 4 3 4" xfId="12146" xr:uid="{422AE64D-0425-4019-B074-F0C91203D6E5}"/>
    <cellStyle name="RowTotal 2 4 3 4 2" xfId="30256" xr:uid="{24253B54-7120-475F-8257-4227762FD329}"/>
    <cellStyle name="RowTotal 2 4 3 5" xfId="21203" xr:uid="{7E6878D1-048B-48A0-A07E-FC574B852758}"/>
    <cellStyle name="RowTotal 2 4 4" xfId="4103" xr:uid="{A080A337-EEC6-41DC-9B65-9E899F588C5D}"/>
    <cellStyle name="RowTotal 2 4 4 2" xfId="13156" xr:uid="{E77E4C74-75A2-4817-8F0C-FDBE5E306C7C}"/>
    <cellStyle name="RowTotal 2 4 4 2 2" xfId="31266" xr:uid="{9B6652C1-63DA-4992-83DF-DE37C4321969}"/>
    <cellStyle name="RowTotal 2 4 4 3" xfId="22213" xr:uid="{43E0A123-2B02-4CF0-848A-17243BE39FA2}"/>
    <cellStyle name="RowTotal 2 4 5" xfId="7117" xr:uid="{A550C25C-663B-470E-9234-E29ED8D86A9B}"/>
    <cellStyle name="RowTotal 2 4 5 2" xfId="16170" xr:uid="{3095E58E-AB59-4CC2-A9B3-7464AEBC13B5}"/>
    <cellStyle name="RowTotal 2 4 5 2 2" xfId="34280" xr:uid="{7F76E00E-D280-4C45-9394-0877588EE1F0}"/>
    <cellStyle name="RowTotal 2 4 5 3" xfId="25227" xr:uid="{60581A37-2585-4979-93F0-339EF83783AF}"/>
    <cellStyle name="RowTotal 2 4 6" xfId="10138" xr:uid="{B268BB1E-933C-4D57-9CAB-9F748A03B9C7}"/>
    <cellStyle name="RowTotal 2 4 6 2" xfId="28248" xr:uid="{8FE5688B-5EBE-42B9-BB1E-FB2BD594BC99}"/>
    <cellStyle name="RowTotal 2 4 7" xfId="19195" xr:uid="{94C329FA-DAF6-433C-A704-608303D98971}"/>
    <cellStyle name="RowTotal 2 5" xfId="1359" xr:uid="{6B061CB8-3F24-4276-A093-08180887A922}"/>
    <cellStyle name="RowTotal 2 5 2" xfId="4438" xr:uid="{3431C75A-2FFF-431D-9C1B-6518249E04E7}"/>
    <cellStyle name="RowTotal 2 5 2 2" xfId="13491" xr:uid="{7BC1536A-CE76-400F-ADA0-5E1CF8E3EC9E}"/>
    <cellStyle name="RowTotal 2 5 2 2 2" xfId="31601" xr:uid="{11F868A7-7F60-418B-83BD-DF3BD2BB2B08}"/>
    <cellStyle name="RowTotal 2 5 2 3" xfId="22548" xr:uid="{203F356D-1F6B-451F-BC49-CB311E518B1D}"/>
    <cellStyle name="RowTotal 2 5 3" xfId="7452" xr:uid="{59234C19-31BC-4774-A309-225A1D56E45C}"/>
    <cellStyle name="RowTotal 2 5 3 2" xfId="16505" xr:uid="{CE3617A5-1637-4CEC-99BC-D71A90283897}"/>
    <cellStyle name="RowTotal 2 5 3 2 2" xfId="34615" xr:uid="{64DF1C09-882E-4982-9D33-16522D965E6E}"/>
    <cellStyle name="RowTotal 2 5 3 3" xfId="25562" xr:uid="{7E29AED3-DCD3-43E0-BEE7-147F137C8CD0}"/>
    <cellStyle name="RowTotal 2 5 4" xfId="10473" xr:uid="{4A93E244-0298-443E-8913-9A77C49DACBF}"/>
    <cellStyle name="RowTotal 2 5 4 2" xfId="28583" xr:uid="{ACC43CCF-063E-44DC-A4E9-360303DA8B82}"/>
    <cellStyle name="RowTotal 2 5 5" xfId="19530" xr:uid="{2FF6A5C4-DDDB-4F6F-A819-0C9F59F40513}"/>
    <cellStyle name="RowTotal 2 6" xfId="2363" xr:uid="{A35B0852-F2AC-4A5F-8588-6998756EC2AF}"/>
    <cellStyle name="RowTotal 2 6 2" xfId="5442" xr:uid="{D9B2EEF5-F1B2-4B2A-95F7-0137390EC4B4}"/>
    <cellStyle name="RowTotal 2 6 2 2" xfId="14495" xr:uid="{EADBB32C-92A7-4091-B994-C433755A178D}"/>
    <cellStyle name="RowTotal 2 6 2 2 2" xfId="32605" xr:uid="{CFF7C2C5-CB0A-44F7-8872-10C192F0A3C9}"/>
    <cellStyle name="RowTotal 2 6 2 3" xfId="23552" xr:uid="{F71C24AD-26CC-4F5F-9F54-89F99E25D3BB}"/>
    <cellStyle name="RowTotal 2 6 3" xfId="8456" xr:uid="{B78B8673-55FE-404C-9B0E-7C7BFE33EB1F}"/>
    <cellStyle name="RowTotal 2 6 3 2" xfId="17509" xr:uid="{86D6223B-8248-488D-972F-8CC4F33EFAE6}"/>
    <cellStyle name="RowTotal 2 6 3 2 2" xfId="35619" xr:uid="{0CB206E3-E962-4AC6-9F9E-AA997E6FA153}"/>
    <cellStyle name="RowTotal 2 6 3 3" xfId="26566" xr:uid="{6FF53708-E583-4EB0-92D3-B924F0ADA016}"/>
    <cellStyle name="RowTotal 2 6 4" xfId="11477" xr:uid="{5473EE00-442B-4CAA-ADBA-6D61146833ED}"/>
    <cellStyle name="RowTotal 2 6 4 2" xfId="29587" xr:uid="{7F702D56-137D-4670-B710-007141D10071}"/>
    <cellStyle name="RowTotal 2 6 5" xfId="20534" xr:uid="{38C2C61D-CB3E-40F0-A8CF-AB6C45A37492}"/>
    <cellStyle name="RowTotal 2 7" xfId="3432" xr:uid="{C4AAA539-8D09-47D6-B4E5-580EF0B988C3}"/>
    <cellStyle name="RowTotal 2 7 2" xfId="12485" xr:uid="{E9A59246-55F3-4B5A-9996-DEC929B4F7D1}"/>
    <cellStyle name="RowTotal 2 7 2 2" xfId="30595" xr:uid="{5F295655-724F-4EBE-BEEC-FA62BECE472D}"/>
    <cellStyle name="RowTotal 2 7 3" xfId="21542" xr:uid="{6788537B-8EAC-4F1E-A739-7C0F636B3EBD}"/>
    <cellStyle name="RowTotal 2 8" xfId="6446" xr:uid="{8D70E885-241B-4B4D-AA1F-0CD00EF5AE9C}"/>
    <cellStyle name="RowTotal 2 8 2" xfId="15499" xr:uid="{7A32B95F-0C37-4531-B13E-64A846AA9401}"/>
    <cellStyle name="RowTotal 2 8 2 2" xfId="33609" xr:uid="{B79B5731-F54C-4622-BD4D-5ED37D344E4A}"/>
    <cellStyle name="RowTotal 2 8 3" xfId="24556" xr:uid="{6027122C-E155-4126-AF36-2A1D060C6DAA}"/>
    <cellStyle name="RowTotal 2 9" xfId="9466" xr:uid="{8DE93B32-4B76-49BC-A821-AC76F265B4F3}"/>
    <cellStyle name="RowTotal 2 9 2" xfId="27576" xr:uid="{A7E9B24A-37E6-4CBE-9A98-9FC23BEB6B46}"/>
    <cellStyle name="RowTotal 3" xfId="482" xr:uid="{EF6B9880-E90C-4647-A19D-31135790D136}"/>
    <cellStyle name="RowTotal 3 2" xfId="1025" xr:uid="{EF01BD64-5693-4551-9718-5B3917702E83}"/>
    <cellStyle name="RowTotal 3 2 2" xfId="2029" xr:uid="{BF09A69F-80B7-4E24-BC58-09C69AB4AE57}"/>
    <cellStyle name="RowTotal 3 2 2 2" xfId="5108" xr:uid="{E7971581-C3A5-4DF6-B453-D60A8DC37C34}"/>
    <cellStyle name="RowTotal 3 2 2 2 2" xfId="14161" xr:uid="{3788E506-D249-4494-BA4F-8727D6CC06F1}"/>
    <cellStyle name="RowTotal 3 2 2 2 2 2" xfId="32271" xr:uid="{2B67E42B-BCC6-4781-B1D5-B444A7826DF1}"/>
    <cellStyle name="RowTotal 3 2 2 2 3" xfId="23218" xr:uid="{7CD0C0EA-04C7-4EF1-BB26-78662EDA4F0C}"/>
    <cellStyle name="RowTotal 3 2 2 3" xfId="8122" xr:uid="{8319533B-24BA-4250-9F34-6D6F0BC3A9A1}"/>
    <cellStyle name="RowTotal 3 2 2 3 2" xfId="17175" xr:uid="{CF885702-D7DF-452A-892A-6F7503F0B677}"/>
    <cellStyle name="RowTotal 3 2 2 3 2 2" xfId="35285" xr:uid="{31C724BF-514F-4D7E-81D3-4AAB4D0B0C2A}"/>
    <cellStyle name="RowTotal 3 2 2 3 3" xfId="26232" xr:uid="{01F1A780-C0A2-4B01-8E25-05824DF80808}"/>
    <cellStyle name="RowTotal 3 2 2 4" xfId="11143" xr:uid="{8B42B469-6933-4285-B0CF-3C22D5D914A0}"/>
    <cellStyle name="RowTotal 3 2 2 4 2" xfId="29253" xr:uid="{4B19ADA9-7FA6-4076-B8D6-BD7D85B3DD99}"/>
    <cellStyle name="RowTotal 3 2 2 5" xfId="20200" xr:uid="{98108DAC-5DBD-4F6C-AEF5-98BEAAECDF69}"/>
    <cellStyle name="RowTotal 3 2 3" xfId="3033" xr:uid="{928EEC43-D9C6-4034-81F0-C0E0ED63EDA9}"/>
    <cellStyle name="RowTotal 3 2 3 2" xfId="6112" xr:uid="{0C36D3D1-F8EE-4102-97E6-42B56122872E}"/>
    <cellStyle name="RowTotal 3 2 3 2 2" xfId="15165" xr:uid="{DA19EF08-7C93-4720-BA6C-537440DDB5D0}"/>
    <cellStyle name="RowTotal 3 2 3 2 2 2" xfId="33275" xr:uid="{8552D144-20D5-432B-9040-59B82936E7DD}"/>
    <cellStyle name="RowTotal 3 2 3 2 3" xfId="24222" xr:uid="{0AA7052E-A9ED-4736-A7D8-58A4FC1EDDB0}"/>
    <cellStyle name="RowTotal 3 2 3 3" xfId="9126" xr:uid="{D61A45C9-4277-4084-BA26-2DC7EF99388A}"/>
    <cellStyle name="RowTotal 3 2 3 3 2" xfId="18179" xr:uid="{A2A93312-9A9E-49F0-B8EE-BE6F220F6A2F}"/>
    <cellStyle name="RowTotal 3 2 3 3 2 2" xfId="36289" xr:uid="{6B7A785B-F3B2-4833-B8A3-7E08CF2311CC}"/>
    <cellStyle name="RowTotal 3 2 3 3 3" xfId="27236" xr:uid="{1D9634A4-8D0B-49AD-8D1A-6891960D701F}"/>
    <cellStyle name="RowTotal 3 2 3 4" xfId="12147" xr:uid="{89C27E61-18F7-495E-9D0B-D448815CE843}"/>
    <cellStyle name="RowTotal 3 2 3 4 2" xfId="30257" xr:uid="{F0726108-3395-4968-A68C-6199E000E246}"/>
    <cellStyle name="RowTotal 3 2 3 5" xfId="21204" xr:uid="{DFC9E263-DF42-4461-BB51-B9925C5CF0C1}"/>
    <cellStyle name="RowTotal 3 2 4" xfId="4104" xr:uid="{C6D06606-2CC0-48B7-AD42-A0D297C5E2BC}"/>
    <cellStyle name="RowTotal 3 2 4 2" xfId="13157" xr:uid="{1A66FAF7-1CE8-4FF2-A055-785BFBE930B9}"/>
    <cellStyle name="RowTotal 3 2 4 2 2" xfId="31267" xr:uid="{7752A97D-6F8E-4924-A992-5536AB16B98A}"/>
    <cellStyle name="RowTotal 3 2 4 3" xfId="22214" xr:uid="{F70D372B-0194-4795-AEA5-F52F7E868DA9}"/>
    <cellStyle name="RowTotal 3 2 5" xfId="7118" xr:uid="{679FDED4-4A02-40E9-AC8A-E45EBD9399F9}"/>
    <cellStyle name="RowTotal 3 2 5 2" xfId="16171" xr:uid="{A4ED901D-538E-4EB4-87AB-16507B6E870B}"/>
    <cellStyle name="RowTotal 3 2 5 2 2" xfId="34281" xr:uid="{CAC25B53-EC3B-44BA-902E-0756C926D6EC}"/>
    <cellStyle name="RowTotal 3 2 5 3" xfId="25228" xr:uid="{8EE5E46C-216D-4585-962F-B05967BA0CF4}"/>
    <cellStyle name="RowTotal 3 2 6" xfId="10139" xr:uid="{E2A6159F-2407-4A02-96B7-7FB980B67A9E}"/>
    <cellStyle name="RowTotal 3 2 6 2" xfId="28249" xr:uid="{570CF6E1-45FE-4547-BDB7-ED6ED87B589E}"/>
    <cellStyle name="RowTotal 3 2 7" xfId="19196" xr:uid="{5F5126A6-060C-4E28-AF25-034EDA319468}"/>
    <cellStyle name="RowTotal 3 3" xfId="1026" xr:uid="{1691CDB5-C70A-4982-B90B-444338E419E9}"/>
    <cellStyle name="RowTotal 3 3 2" xfId="2030" xr:uid="{186C3BA7-1981-423F-A106-1FAF3BD5C313}"/>
    <cellStyle name="RowTotal 3 3 2 2" xfId="5109" xr:uid="{E03A99D8-A1D7-4A3B-B9C1-8215E7A546AE}"/>
    <cellStyle name="RowTotal 3 3 2 2 2" xfId="14162" xr:uid="{0CA6D43D-588A-4F2A-861D-67C95C2DEE94}"/>
    <cellStyle name="RowTotal 3 3 2 2 2 2" xfId="32272" xr:uid="{7458C393-A473-4AD6-B144-E543051FEA83}"/>
    <cellStyle name="RowTotal 3 3 2 2 3" xfId="23219" xr:uid="{CB19FD3F-D4CE-44BF-9CF8-835FA1FB5482}"/>
    <cellStyle name="RowTotal 3 3 2 3" xfId="8123" xr:uid="{B0B2DC8C-EA90-4BC4-87C6-4F51B9C572B2}"/>
    <cellStyle name="RowTotal 3 3 2 3 2" xfId="17176" xr:uid="{A36A52D7-EEEE-4861-9736-9E354B0DCF6C}"/>
    <cellStyle name="RowTotal 3 3 2 3 2 2" xfId="35286" xr:uid="{8D56F67A-222F-40CB-A1A0-0F89FE233CF0}"/>
    <cellStyle name="RowTotal 3 3 2 3 3" xfId="26233" xr:uid="{75D0CBB5-6B65-4DFB-B1CD-49102E7AF820}"/>
    <cellStyle name="RowTotal 3 3 2 4" xfId="11144" xr:uid="{290F6174-7139-4D51-BBEC-C2B6B9B136B8}"/>
    <cellStyle name="RowTotal 3 3 2 4 2" xfId="29254" xr:uid="{8E97CAC0-22A0-479B-9F3C-2E1715033EA0}"/>
    <cellStyle name="RowTotal 3 3 2 5" xfId="20201" xr:uid="{706179F9-C9DC-4D8D-A1F0-149670353829}"/>
    <cellStyle name="RowTotal 3 3 3" xfId="3034" xr:uid="{97B6AC20-3A83-437F-9BBE-EA3506438CB7}"/>
    <cellStyle name="RowTotal 3 3 3 2" xfId="6113" xr:uid="{C83BD79E-0137-411C-AB60-F0CAFFB07491}"/>
    <cellStyle name="RowTotal 3 3 3 2 2" xfId="15166" xr:uid="{2478AFEB-FACA-47B0-AE4D-1EDA3D00AE8B}"/>
    <cellStyle name="RowTotal 3 3 3 2 2 2" xfId="33276" xr:uid="{F274F509-2C52-43D3-85DC-1E634C73A766}"/>
    <cellStyle name="RowTotal 3 3 3 2 3" xfId="24223" xr:uid="{191D6338-0519-4C7A-AFBE-67A0A9D44828}"/>
    <cellStyle name="RowTotal 3 3 3 3" xfId="9127" xr:uid="{353A51A7-6767-46C8-93F5-370E5D728011}"/>
    <cellStyle name="RowTotal 3 3 3 3 2" xfId="18180" xr:uid="{A68835BF-2D19-40F0-9722-09CA77F80857}"/>
    <cellStyle name="RowTotal 3 3 3 3 2 2" xfId="36290" xr:uid="{1A372AFC-D11C-487F-9758-B58E1E97F1A1}"/>
    <cellStyle name="RowTotal 3 3 3 3 3" xfId="27237" xr:uid="{C709E6E2-0302-4998-8EB5-5F53C3FC4437}"/>
    <cellStyle name="RowTotal 3 3 3 4" xfId="12148" xr:uid="{D0BDCDA5-4BAA-4561-9FCA-5695E40AB7A8}"/>
    <cellStyle name="RowTotal 3 3 3 4 2" xfId="30258" xr:uid="{5267D854-A79F-4915-80C0-7AFB9101862B}"/>
    <cellStyle name="RowTotal 3 3 3 5" xfId="21205" xr:uid="{2D805970-4515-46CB-8ACE-8CD9359E2E40}"/>
    <cellStyle name="RowTotal 3 3 4" xfId="4105" xr:uid="{6F2711BE-D920-4029-BA4A-E0CE95E6798A}"/>
    <cellStyle name="RowTotal 3 3 4 2" xfId="13158" xr:uid="{C1EEA5CB-97A1-4FE7-B220-0226C89A7995}"/>
    <cellStyle name="RowTotal 3 3 4 2 2" xfId="31268" xr:uid="{28798E97-61D7-401E-B9FE-45DA9FFB9AFC}"/>
    <cellStyle name="RowTotal 3 3 4 3" xfId="22215" xr:uid="{50FF9A08-B191-4DD8-9259-A671D8B2F558}"/>
    <cellStyle name="RowTotal 3 3 5" xfId="7119" xr:uid="{F6BC76F4-E670-48C7-BC83-EAC83CFF458F}"/>
    <cellStyle name="RowTotal 3 3 5 2" xfId="16172" xr:uid="{CDFAA132-B61E-477F-A800-BEE56598EC6A}"/>
    <cellStyle name="RowTotal 3 3 5 2 2" xfId="34282" xr:uid="{B9D8998D-6701-47C6-B289-E632E0973C36}"/>
    <cellStyle name="RowTotal 3 3 5 3" xfId="25229" xr:uid="{8C621BA4-7B32-409B-97B2-8A6A4DBE6425}"/>
    <cellStyle name="RowTotal 3 3 6" xfId="10140" xr:uid="{8571EA79-085B-410B-AAAC-8BACE78C07B5}"/>
    <cellStyle name="RowTotal 3 3 6 2" xfId="28250" xr:uid="{93C7DF97-37AD-4642-BDCC-338ADB0AF03D}"/>
    <cellStyle name="RowTotal 3 3 7" xfId="19197" xr:uid="{C9B332CB-EA9F-44BA-8EA1-5013DE8041E7}"/>
    <cellStyle name="RowTotal 3 4" xfId="1491" xr:uid="{2D6214EA-C748-4F54-BBFB-18936F0BA5FC}"/>
    <cellStyle name="RowTotal 3 4 2" xfId="4570" xr:uid="{DAF67AC8-0707-4F1D-9452-5EC8BE4E6CC9}"/>
    <cellStyle name="RowTotal 3 4 2 2" xfId="13623" xr:uid="{25BAAAC6-3DC3-4201-BD14-19F499C9BB78}"/>
    <cellStyle name="RowTotal 3 4 2 2 2" xfId="31733" xr:uid="{197640E6-2FCA-4D55-8EA3-D69366D8E957}"/>
    <cellStyle name="RowTotal 3 4 2 3" xfId="22680" xr:uid="{8A0E3708-D6B6-45B1-8293-CDC2CAB96149}"/>
    <cellStyle name="RowTotal 3 4 3" xfId="7584" xr:uid="{6B90D8C0-A156-4A00-A0A4-D975BBFD4EA3}"/>
    <cellStyle name="RowTotal 3 4 3 2" xfId="16637" xr:uid="{BF74089D-ABB7-46C4-9A20-16FACCB088FC}"/>
    <cellStyle name="RowTotal 3 4 3 2 2" xfId="34747" xr:uid="{6B81C7AA-3614-49B0-A0C7-C2FA0F6109BF}"/>
    <cellStyle name="RowTotal 3 4 3 3" xfId="25694" xr:uid="{7557239D-A1C1-4B61-B2F5-979B10470973}"/>
    <cellStyle name="RowTotal 3 4 4" xfId="10605" xr:uid="{E00747FD-E916-484F-BE51-05D429F09D88}"/>
    <cellStyle name="RowTotal 3 4 4 2" xfId="28715" xr:uid="{8D47748E-645C-4C5C-AB5D-548B2810EE24}"/>
    <cellStyle name="RowTotal 3 4 5" xfId="19662" xr:uid="{1516A9B3-E6F8-4078-820A-F598DA58DE23}"/>
    <cellStyle name="RowTotal 3 5" xfId="2495" xr:uid="{D5FA5AD7-A195-48CA-8E8A-6878DDC6B98C}"/>
    <cellStyle name="RowTotal 3 5 2" xfId="5574" xr:uid="{73ED7622-442F-4327-AF05-4D9C98CAB45F}"/>
    <cellStyle name="RowTotal 3 5 2 2" xfId="14627" xr:uid="{AB9C2A86-2DC8-4740-A598-F677DB790085}"/>
    <cellStyle name="RowTotal 3 5 2 2 2" xfId="32737" xr:uid="{CD03175D-D731-438A-94A8-A664B42D1FA7}"/>
    <cellStyle name="RowTotal 3 5 2 3" xfId="23684" xr:uid="{174D180A-B5DA-4A3D-973B-EB6BD74A2EDA}"/>
    <cellStyle name="RowTotal 3 5 3" xfId="8588" xr:uid="{B957B788-53F5-4E19-9CE1-AE30E9E752BC}"/>
    <cellStyle name="RowTotal 3 5 3 2" xfId="17641" xr:uid="{8328BB41-C26F-4D49-BD0C-2722A86ADBC5}"/>
    <cellStyle name="RowTotal 3 5 3 2 2" xfId="35751" xr:uid="{185D9A01-17C5-45BF-8C48-FC3D1213351A}"/>
    <cellStyle name="RowTotal 3 5 3 3" xfId="26698" xr:uid="{88AD97D5-BD22-4F39-8BD3-10D865CED67D}"/>
    <cellStyle name="RowTotal 3 5 4" xfId="11609" xr:uid="{7EF50CBE-46E7-4F75-9D41-E5A2370DF7CB}"/>
    <cellStyle name="RowTotal 3 5 4 2" xfId="29719" xr:uid="{7059DA9D-2495-4E6D-829C-334D1AD23B65}"/>
    <cellStyle name="RowTotal 3 5 5" xfId="20666" xr:uid="{278DFB65-82A8-4784-B00D-C10AC56B1A88}"/>
    <cellStyle name="RowTotal 3 6" xfId="3565" xr:uid="{47F9B593-A6BB-4D00-B8FB-032331039018}"/>
    <cellStyle name="RowTotal 3 6 2" xfId="12618" xr:uid="{2E44B40A-98CD-4CE0-BBD9-92409766634A}"/>
    <cellStyle name="RowTotal 3 6 2 2" xfId="30728" xr:uid="{27EE6725-6B6C-4FC4-982C-C5049D317FB1}"/>
    <cellStyle name="RowTotal 3 6 3" xfId="21675" xr:uid="{85B91626-2820-4C3A-8817-A8CEE1E7D843}"/>
    <cellStyle name="RowTotal 3 7" xfId="6579" xr:uid="{468F8CFD-240A-4B15-83E9-227664F13947}"/>
    <cellStyle name="RowTotal 3 7 2" xfId="15632" xr:uid="{82088A3A-D2C1-4765-8114-83B204233C84}"/>
    <cellStyle name="RowTotal 3 7 2 2" xfId="33742" xr:uid="{94759280-CC94-403A-BC14-D995F7C284EE}"/>
    <cellStyle name="RowTotal 3 7 3" xfId="24689" xr:uid="{44535751-C8EC-4733-99B2-31DDEA5399A5}"/>
    <cellStyle name="RowTotal 3 8" xfId="9599" xr:uid="{33D4C843-67B3-4AD4-BA78-45359F145391}"/>
    <cellStyle name="RowTotal 3 8 2" xfId="27709" xr:uid="{68C18C70-6A5C-4FFA-8F9C-D510628FCCC4}"/>
    <cellStyle name="RowTotal 3 9" xfId="18656" xr:uid="{3CF10573-01B3-49A4-926B-24336D5CF1BE}"/>
    <cellStyle name="RowTotal 4" xfId="1027" xr:uid="{ED42FBAA-03F8-4D41-81F5-CBAC5D1A0942}"/>
    <cellStyle name="RowTotal 4 2" xfId="2031" xr:uid="{5B3B847B-363D-44A0-BE7B-12BCE3A27E77}"/>
    <cellStyle name="RowTotal 4 2 2" xfId="5110" xr:uid="{1F101414-23D0-48DA-9ABC-C0A54EC6AB2F}"/>
    <cellStyle name="RowTotal 4 2 2 2" xfId="14163" xr:uid="{6CECE3E3-E9A5-4489-8EE0-31C8C456852D}"/>
    <cellStyle name="RowTotal 4 2 2 2 2" xfId="32273" xr:uid="{5C91C27E-5F45-45DE-94D7-F5403BB5B610}"/>
    <cellStyle name="RowTotal 4 2 2 3" xfId="23220" xr:uid="{6B87E974-9915-4885-A831-FA5585678CE3}"/>
    <cellStyle name="RowTotal 4 2 3" xfId="8124" xr:uid="{24BE1A1D-9D9E-4FFE-ADFC-679F20AB85EE}"/>
    <cellStyle name="RowTotal 4 2 3 2" xfId="17177" xr:uid="{D01ED74F-BC1A-4631-A4DD-58051BA081EB}"/>
    <cellStyle name="RowTotal 4 2 3 2 2" xfId="35287" xr:uid="{272CA533-B67E-4070-8374-8C3E716CB687}"/>
    <cellStyle name="RowTotal 4 2 3 3" xfId="26234" xr:uid="{6A9AB07A-A8BF-4626-90EA-0E9E33CEB418}"/>
    <cellStyle name="RowTotal 4 2 4" xfId="11145" xr:uid="{01D561E5-5283-483C-8905-155DE27C88F8}"/>
    <cellStyle name="RowTotal 4 2 4 2" xfId="29255" xr:uid="{C2B90825-27CD-408B-B385-1D7DC4E5D505}"/>
    <cellStyle name="RowTotal 4 2 5" xfId="20202" xr:uid="{CDECB7E2-8EB5-4584-B68A-C2D96580CCD9}"/>
    <cellStyle name="RowTotal 4 3" xfId="3035" xr:uid="{6D57DB74-585F-43C7-8C14-F0B372A6BD60}"/>
    <cellStyle name="RowTotal 4 3 2" xfId="6114" xr:uid="{DD275E60-574D-45BA-92D1-6C35D8992089}"/>
    <cellStyle name="RowTotal 4 3 2 2" xfId="15167" xr:uid="{E42641FA-51A2-4D94-AAD8-DB438A50F73A}"/>
    <cellStyle name="RowTotal 4 3 2 2 2" xfId="33277" xr:uid="{75A68400-51BA-4E1C-B083-9DA2DF667021}"/>
    <cellStyle name="RowTotal 4 3 2 3" xfId="24224" xr:uid="{8807488F-A5AB-4E56-9AAE-351155247188}"/>
    <cellStyle name="RowTotal 4 3 3" xfId="9128" xr:uid="{EDA3EBB8-561A-4455-86ED-F963A348F682}"/>
    <cellStyle name="RowTotal 4 3 3 2" xfId="18181" xr:uid="{F6904F7E-1E31-4981-9CDF-2E63C743FB9F}"/>
    <cellStyle name="RowTotal 4 3 3 2 2" xfId="36291" xr:uid="{4A49549F-8327-433F-8BD6-1AE2BBDB2838}"/>
    <cellStyle name="RowTotal 4 3 3 3" xfId="27238" xr:uid="{B96D5A9C-B029-431A-B329-A4724A4E0F74}"/>
    <cellStyle name="RowTotal 4 3 4" xfId="12149" xr:uid="{307F7442-7115-4A65-AA51-9929B11CAA26}"/>
    <cellStyle name="RowTotal 4 3 4 2" xfId="30259" xr:uid="{16D369D2-1B49-4496-BC71-DFD7029F0DDD}"/>
    <cellStyle name="RowTotal 4 3 5" xfId="21206" xr:uid="{BD01C9EF-188B-4BF1-B518-1221A9700572}"/>
    <cellStyle name="RowTotal 4 4" xfId="4106" xr:uid="{6C3AD838-F3C0-4D13-B33D-862F264250CF}"/>
    <cellStyle name="RowTotal 4 4 2" xfId="13159" xr:uid="{B597FDD5-B9CA-4E9C-B41C-50D71D51FDD7}"/>
    <cellStyle name="RowTotal 4 4 2 2" xfId="31269" xr:uid="{05BC2B40-9265-411E-804D-465C3D69FCAE}"/>
    <cellStyle name="RowTotal 4 4 3" xfId="22216" xr:uid="{884E8ECF-4D45-400D-BF75-37C61F274FE7}"/>
    <cellStyle name="RowTotal 4 5" xfId="7120" xr:uid="{51B86A01-52B7-44E8-8A34-3387BF418D1E}"/>
    <cellStyle name="RowTotal 4 5 2" xfId="16173" xr:uid="{B90C8C3F-2081-419B-A48D-9F3A06CBF755}"/>
    <cellStyle name="RowTotal 4 5 2 2" xfId="34283" xr:uid="{7BF7BDF7-DF91-49D7-AA81-F72A57556A58}"/>
    <cellStyle name="RowTotal 4 5 3" xfId="25230" xr:uid="{4ED66095-6589-4DB3-AC01-57D911C9F13C}"/>
    <cellStyle name="RowTotal 4 6" xfId="10141" xr:uid="{2CA84F82-2E6C-4459-894D-73CA212B6687}"/>
    <cellStyle name="RowTotal 4 6 2" xfId="28251" xr:uid="{8A7E88FE-718B-4BD6-8754-5D59EF689921}"/>
    <cellStyle name="RowTotal 4 7" xfId="19198" xr:uid="{B383453E-22B3-4A3E-B664-E0FC01609EBD}"/>
    <cellStyle name="RowTotal 5" xfId="1028" xr:uid="{4AA6F2A7-371F-49BF-8895-BE12BD1588B4}"/>
    <cellStyle name="RowTotal 5 2" xfId="2032" xr:uid="{61891D2A-6EC8-4AC8-A91B-69DA9738E920}"/>
    <cellStyle name="RowTotal 5 2 2" xfId="5111" xr:uid="{8D38B023-9393-48CB-A6AB-73C19C5952D2}"/>
    <cellStyle name="RowTotal 5 2 2 2" xfId="14164" xr:uid="{76EBFA18-0E1B-4B12-BEAB-557C06F64758}"/>
    <cellStyle name="RowTotal 5 2 2 2 2" xfId="32274" xr:uid="{4E6871C1-9C51-4FBA-961E-1B35E31A952E}"/>
    <cellStyle name="RowTotal 5 2 2 3" xfId="23221" xr:uid="{4249A166-EB17-42DA-87E5-FA087F78CE07}"/>
    <cellStyle name="RowTotal 5 2 3" xfId="8125" xr:uid="{25162506-5334-4819-B058-771B3E966AC7}"/>
    <cellStyle name="RowTotal 5 2 3 2" xfId="17178" xr:uid="{E0A16013-0E5A-4E2A-A4E7-57CA3E0802BC}"/>
    <cellStyle name="RowTotal 5 2 3 2 2" xfId="35288" xr:uid="{8BCE16AF-03C3-4B34-992D-E87773C0317C}"/>
    <cellStyle name="RowTotal 5 2 3 3" xfId="26235" xr:uid="{9B342605-C4AE-4EE9-BA16-039B5A53848A}"/>
    <cellStyle name="RowTotal 5 2 4" xfId="11146" xr:uid="{0497BC00-CB22-4CA0-BABD-CD86ECA1361B}"/>
    <cellStyle name="RowTotal 5 2 4 2" xfId="29256" xr:uid="{8B08E772-B8A7-4567-8311-9E12A6D1B867}"/>
    <cellStyle name="RowTotal 5 2 5" xfId="20203" xr:uid="{90A9F8AD-6CD2-4EA9-B254-97B6EBF9FAFE}"/>
    <cellStyle name="RowTotal 5 3" xfId="3036" xr:uid="{75B9B6DB-45D2-4DE2-A63E-28CE418E8FA3}"/>
    <cellStyle name="RowTotal 5 3 2" xfId="6115" xr:uid="{04A56880-DB84-453F-B729-F3090D810F32}"/>
    <cellStyle name="RowTotal 5 3 2 2" xfId="15168" xr:uid="{F860B128-AC71-4CCF-8E63-B9B89391215E}"/>
    <cellStyle name="RowTotal 5 3 2 2 2" xfId="33278" xr:uid="{F4B57D0E-5D78-4F4F-AE4F-4CF57E6B2D43}"/>
    <cellStyle name="RowTotal 5 3 2 3" xfId="24225" xr:uid="{B3710466-3DB0-4B87-A4A2-884B2D17017C}"/>
    <cellStyle name="RowTotal 5 3 3" xfId="9129" xr:uid="{B08EAF09-AFFD-4043-A2D2-8EEDAEF3D523}"/>
    <cellStyle name="RowTotal 5 3 3 2" xfId="18182" xr:uid="{86A9153D-D068-4D0B-92CB-CE5E1AD7EAED}"/>
    <cellStyle name="RowTotal 5 3 3 2 2" xfId="36292" xr:uid="{129AC7F0-9B17-4EF3-A305-3BC2141A31D5}"/>
    <cellStyle name="RowTotal 5 3 3 3" xfId="27239" xr:uid="{84F2334A-F2A9-4A58-9CE1-9AEB7CC7BB3B}"/>
    <cellStyle name="RowTotal 5 3 4" xfId="12150" xr:uid="{61DCE57D-F1C5-49C8-87C7-8F148B156357}"/>
    <cellStyle name="RowTotal 5 3 4 2" xfId="30260" xr:uid="{7D82BAC3-3407-4981-BEA5-C81D0AB24E10}"/>
    <cellStyle name="RowTotal 5 3 5" xfId="21207" xr:uid="{9B91A23F-0854-432D-9EAC-2A0E720BF8C9}"/>
    <cellStyle name="RowTotal 5 4" xfId="4107" xr:uid="{9AC4B25F-B23A-4A62-BE85-AF5023C3AC08}"/>
    <cellStyle name="RowTotal 5 4 2" xfId="13160" xr:uid="{846048ED-0662-4500-9497-0179DD15DD64}"/>
    <cellStyle name="RowTotal 5 4 2 2" xfId="31270" xr:uid="{00F813BF-E373-4892-9FC0-762125E744AC}"/>
    <cellStyle name="RowTotal 5 4 3" xfId="22217" xr:uid="{DE86C145-2C8A-48EF-B2AB-CACEFCECE04D}"/>
    <cellStyle name="RowTotal 5 5" xfId="7121" xr:uid="{74F9F882-55C4-4B8A-AE46-B68DC7715A98}"/>
    <cellStyle name="RowTotal 5 5 2" xfId="16174" xr:uid="{D63FD2C2-159F-4DD6-B501-AD8A33E14C66}"/>
    <cellStyle name="RowTotal 5 5 2 2" xfId="34284" xr:uid="{0563A68C-867F-41D4-9C43-560F55A38934}"/>
    <cellStyle name="RowTotal 5 5 3" xfId="25231" xr:uid="{303DF7C9-E9D7-4191-BBE1-7B3EAEA0B82A}"/>
    <cellStyle name="RowTotal 5 6" xfId="10142" xr:uid="{FA940E81-669B-434A-8FE9-E2D639C3F3E8}"/>
    <cellStyle name="RowTotal 5 6 2" xfId="28252" xr:uid="{4BA848B7-1DD1-42D8-9137-F5356990AE6A}"/>
    <cellStyle name="RowTotal 5 7" xfId="19199" xr:uid="{C5D082DB-31C0-4B66-9FB9-1EB01B9A2D47}"/>
    <cellStyle name="RowTotal 6" xfId="1320" xr:uid="{10175118-3188-412D-8FAC-3499F1805731}"/>
    <cellStyle name="RowTotal 6 2" xfId="4399" xr:uid="{8D5237AE-E7E2-4D2A-8E0F-D9B023DB20D4}"/>
    <cellStyle name="RowTotal 6 2 2" xfId="13452" xr:uid="{6B46A224-07AB-4343-A82D-8798EBB8EC16}"/>
    <cellStyle name="RowTotal 6 2 2 2" xfId="31562" xr:uid="{72C81C60-EBA8-4356-AD2B-9CC2D483835A}"/>
    <cellStyle name="RowTotal 6 2 3" xfId="22509" xr:uid="{B09BE5E3-D6CF-48CC-A8FA-314D3F1FCA33}"/>
    <cellStyle name="RowTotal 6 3" xfId="7413" xr:uid="{5FC6C294-E3F1-4E6C-91F8-CC9D4C28CDE4}"/>
    <cellStyle name="RowTotal 6 3 2" xfId="16466" xr:uid="{CC0F8233-5986-4A29-91E4-8BF86494F98A}"/>
    <cellStyle name="RowTotal 6 3 2 2" xfId="34576" xr:uid="{F6AA348B-4E4D-434F-B817-E1C5F5A1FCFA}"/>
    <cellStyle name="RowTotal 6 3 3" xfId="25523" xr:uid="{647E94EA-F801-499C-B823-E1E46196277B}"/>
    <cellStyle name="RowTotal 6 4" xfId="10434" xr:uid="{EF995A2A-5276-4C36-9287-73ADFBE547F8}"/>
    <cellStyle name="RowTotal 6 4 2" xfId="28544" xr:uid="{0CB5FA9D-1C04-4AA1-83D9-D1CE23D45E9A}"/>
    <cellStyle name="RowTotal 6 5" xfId="19491" xr:uid="{F49D6B63-3B77-4278-8739-3DA4E5431A1E}"/>
    <cellStyle name="RowTotal 7" xfId="2324" xr:uid="{CCE93225-70C1-4DCC-B489-53F16214DE75}"/>
    <cellStyle name="RowTotal 7 2" xfId="5403" xr:uid="{5BDF4316-7013-4B6F-9873-92BC652D4ADF}"/>
    <cellStyle name="RowTotal 7 2 2" xfId="14456" xr:uid="{C4F27239-40E2-4592-AB4E-A4EB558290B3}"/>
    <cellStyle name="RowTotal 7 2 2 2" xfId="32566" xr:uid="{832139E5-38AC-4144-A0B9-857AFD7CAF59}"/>
    <cellStyle name="RowTotal 7 2 3" xfId="23513" xr:uid="{1EDA1E63-EA6A-4048-8D1F-FF3AC7E0032D}"/>
    <cellStyle name="RowTotal 7 3" xfId="8417" xr:uid="{13E20224-8E51-4D4C-BDDF-5281BECB3AB9}"/>
    <cellStyle name="RowTotal 7 3 2" xfId="17470" xr:uid="{E36AA3C9-32ED-42DD-B4FF-FB7995187001}"/>
    <cellStyle name="RowTotal 7 3 2 2" xfId="35580" xr:uid="{59786E61-D429-47E9-8404-00B38BC433D4}"/>
    <cellStyle name="RowTotal 7 3 3" xfId="26527" xr:uid="{9F43BC8E-2FBB-4F44-B391-B6F1E2E5B010}"/>
    <cellStyle name="RowTotal 7 4" xfId="11438" xr:uid="{A7013444-0A1E-4806-8955-24BBA5D1EDBE}"/>
    <cellStyle name="RowTotal 7 4 2" xfId="29548" xr:uid="{05FCE324-D0DD-4902-BB64-C93370A20FC5}"/>
    <cellStyle name="RowTotal 7 5" xfId="20495" xr:uid="{20C3DE5A-524D-47C4-AEC3-E4DB75FAAC06}"/>
    <cellStyle name="RowTotal 8" xfId="3393" xr:uid="{45325F5B-A8DD-49CA-8EBC-28F092ADE3DA}"/>
    <cellStyle name="RowTotal 8 2" xfId="12446" xr:uid="{799DF7A0-D62D-4B71-B288-4B1F6E60EFD9}"/>
    <cellStyle name="RowTotal 8 2 2" xfId="30556" xr:uid="{D3BB9C9D-BF61-483D-8616-13DA5C37F114}"/>
    <cellStyle name="RowTotal 8 3" xfId="21503" xr:uid="{12F2BE83-07BA-4AC6-BAAE-6CC93E1D9DEA}"/>
    <cellStyle name="RowTotal 9" xfId="6407" xr:uid="{0C857C98-8BA3-4C01-A3F9-37E9AD715E8D}"/>
    <cellStyle name="RowTotal 9 2" xfId="15460" xr:uid="{100C51B2-6334-48D3-8FD2-48682671D263}"/>
    <cellStyle name="RowTotal 9 2 2" xfId="33570" xr:uid="{36F0F08C-C2C5-42B0-92EF-26A6FA8714C0}"/>
    <cellStyle name="RowTotal 9 3" xfId="24517" xr:uid="{6BFF7EBC-B4EB-46B3-9B8C-DED1B3FEFB2C}"/>
    <cellStyle name="Ruim" xfId="11" builtinId="27" customBuiltin="1"/>
    <cellStyle name="Saída" xfId="14" builtinId="21" customBuiltin="1"/>
    <cellStyle name="SectionName" xfId="174" xr:uid="{40D969E3-7273-4A92-81C5-1AF7AA5DD0E9}"/>
    <cellStyle name="Texto de Aviso" xfId="18" builtinId="11" customBuiltin="1"/>
    <cellStyle name="Texto Explicativo" xfId="20" builtinId="53" customBuiltin="1"/>
    <cellStyle name="Título" xfId="5" builtinId="15" customBuiltin="1"/>
    <cellStyle name="Título 1" xfId="6" builtinId="16" customBuiltin="1"/>
    <cellStyle name="Título 1 2" xfId="74" xr:uid="{3A59349F-C66E-4E1D-B85D-484EA3714FA6}"/>
    <cellStyle name="Título 2" xfId="7" builtinId="17" customBuiltin="1"/>
    <cellStyle name="Título 3" xfId="8" builtinId="18" customBuiltin="1"/>
    <cellStyle name="Título 3 2" xfId="86" xr:uid="{A7763A78-DD29-4BDD-98BC-95ED8D271FEF}"/>
    <cellStyle name="Título 4" xfId="9" builtinId="19" customBuiltin="1"/>
    <cellStyle name="Total" xfId="21" builtinId="25" customBuiltin="1"/>
    <cellStyle name="Total 2" xfId="3296" xr:uid="{99B5E68E-1F57-484B-992F-00C61AC0BDF4}"/>
    <cellStyle name="UsedCell" xfId="183" xr:uid="{F0AE86CB-5D4B-4032-801E-CF90BBFAA1DD}"/>
    <cellStyle name="Vírgula" xfId="4" builtinId="3"/>
    <cellStyle name="Vírgula 10" xfId="50" xr:uid="{AF8C1050-9E33-4717-B6D9-A4C141765174}"/>
    <cellStyle name="Vírgula 10 2" xfId="3317" xr:uid="{E82BB22E-4C8C-41B7-A6AE-518CDC169993}"/>
    <cellStyle name="Vírgula 10 2 2" xfId="12370" xr:uid="{5F81549B-7D61-46FB-AE2A-3F4F3E95DB49}"/>
    <cellStyle name="Vírgula 10 2 2 2" xfId="30480" xr:uid="{C94DDBF6-C019-41E8-9D9F-78301753AF3D}"/>
    <cellStyle name="Vírgula 10 2 3" xfId="21427" xr:uid="{F44A48C9-474F-44BB-952F-744EB9FE9D69}"/>
    <cellStyle name="Vírgula 10 3" xfId="9350" xr:uid="{11F71F9D-6FA0-43C7-9C6E-047942753CF8}"/>
    <cellStyle name="Vírgula 10 3 2" xfId="27460" xr:uid="{BD94EE81-EE8C-41D9-9B05-45958E8196F9}"/>
    <cellStyle name="Vírgula 10 4" xfId="18408" xr:uid="{E80104D7-D1A8-4039-9960-6098D7289CE0}"/>
    <cellStyle name="Vírgula 11" xfId="9347" xr:uid="{1F85AA5B-0805-46E9-B64D-9E6431233B1C}"/>
    <cellStyle name="Vírgula 11 2" xfId="18400" xr:uid="{5C9B4C03-F575-4AA2-9FC2-2A4F0BE89CEA}"/>
    <cellStyle name="Vírgula 11 2 2" xfId="36510" xr:uid="{0003A4AD-69FA-4955-ADDE-7F5C08F0B9DF}"/>
    <cellStyle name="Vírgula 11 3" xfId="27457" xr:uid="{537833B0-A785-4F55-BB86-38311642F4BD}"/>
    <cellStyle name="Vírgula 12" xfId="9348" xr:uid="{9DA4B5CC-F30F-4166-B17E-5D6A7A83DDCD}"/>
    <cellStyle name="Vírgula 12 2" xfId="18401" xr:uid="{0BEE9622-2B8B-4DD2-BBB6-293C0C06E8B8}"/>
    <cellStyle name="Vírgula 12 2 2" xfId="36511" xr:uid="{F26CCA39-F779-4B0C-9323-AB0ED5C5EA66}"/>
    <cellStyle name="Vírgula 12 3" xfId="27458" xr:uid="{DA09ED36-E2F7-4FD5-8B71-9B0BF768EB04}"/>
    <cellStyle name="Vírgula 13" xfId="9349" xr:uid="{63988D1F-23BF-41C8-A866-0FCE1410776B}"/>
    <cellStyle name="Vírgula 13 2" xfId="18402" xr:uid="{8FEF7ED5-EAE7-4C5F-81B9-215FEA9517DE}"/>
    <cellStyle name="Vírgula 13 2 2" xfId="36512" xr:uid="{B7A55846-EB92-4FC7-9B61-9265D6269BC3}"/>
    <cellStyle name="Vírgula 13 3" xfId="27459" xr:uid="{62CA317F-2D81-464C-8DBE-44F49FD4C24A}"/>
    <cellStyle name="Vírgula 14" xfId="18399" xr:uid="{0461EC95-93B0-433C-A206-56805EC25C46}"/>
    <cellStyle name="Vírgula 14 2" xfId="36509" xr:uid="{F9D0AD15-F77D-4859-A46F-4E3801010831}"/>
    <cellStyle name="Vírgula 15" xfId="18406" xr:uid="{A016C52B-C937-42CC-860A-95654EE66B06}"/>
    <cellStyle name="Vírgula 2" xfId="46" xr:uid="{0A11BA87-7B36-4537-A076-99CB01A9D88D}"/>
    <cellStyle name="Vírgula 2 10" xfId="323" xr:uid="{4135AAD4-1187-437B-B834-CD89FE7CC8A2}"/>
    <cellStyle name="Vírgula 2 10 10" xfId="18521" xr:uid="{99EC668E-A7B5-4159-865B-DADB59FD4A6D}"/>
    <cellStyle name="Vírgula 2 10 2" xfId="521" xr:uid="{851F1C34-8477-4881-B525-F08229C642EB}"/>
    <cellStyle name="Vírgula 2 10 2 2" xfId="1029" xr:uid="{E530EF3D-5746-4AF0-A130-6DE5800A7073}"/>
    <cellStyle name="Vírgula 2 10 2 2 2" xfId="2033" xr:uid="{B6840B12-237E-4724-A9B5-7FA4EEC2F7A3}"/>
    <cellStyle name="Vírgula 2 10 2 2 2 2" xfId="5112" xr:uid="{298635F9-0DDF-4EC0-81C2-962A59E330E2}"/>
    <cellStyle name="Vírgula 2 10 2 2 2 2 2" xfId="14165" xr:uid="{9676AC03-360B-4779-A658-EBDD2DDFFDC6}"/>
    <cellStyle name="Vírgula 2 10 2 2 2 2 2 2" xfId="32275" xr:uid="{CF00EF02-CD95-41FC-B526-D9C53B1B78D3}"/>
    <cellStyle name="Vírgula 2 10 2 2 2 2 3" xfId="23222" xr:uid="{59E65DA6-6293-4B3C-AAB1-FD420277C73B}"/>
    <cellStyle name="Vírgula 2 10 2 2 2 3" xfId="8126" xr:uid="{0B6D1D2D-009E-4990-B211-49242DFBA741}"/>
    <cellStyle name="Vírgula 2 10 2 2 2 3 2" xfId="17179" xr:uid="{66A4F851-1943-4456-A16C-7B4EF7912A9A}"/>
    <cellStyle name="Vírgula 2 10 2 2 2 3 2 2" xfId="35289" xr:uid="{D77D4F47-F2B1-44AB-A60E-C87A5B77B6ED}"/>
    <cellStyle name="Vírgula 2 10 2 2 2 3 3" xfId="26236" xr:uid="{0CECDA32-7288-4FF0-83EB-736E8C079BCB}"/>
    <cellStyle name="Vírgula 2 10 2 2 2 4" xfId="11147" xr:uid="{B8BB277A-C81B-4E0A-817B-A0AB662A853C}"/>
    <cellStyle name="Vírgula 2 10 2 2 2 4 2" xfId="29257" xr:uid="{53617723-BFC6-461C-8152-ACA992B81473}"/>
    <cellStyle name="Vírgula 2 10 2 2 2 5" xfId="20204" xr:uid="{B60CE007-8035-4B3E-B1B3-EE8BCFE25DFE}"/>
    <cellStyle name="Vírgula 2 10 2 2 3" xfId="3037" xr:uid="{0A9F00FB-AE65-4E46-8440-6F1CDF108B16}"/>
    <cellStyle name="Vírgula 2 10 2 2 3 2" xfId="6116" xr:uid="{FFF38137-5ADF-4908-A6D6-BEF130959BFA}"/>
    <cellStyle name="Vírgula 2 10 2 2 3 2 2" xfId="15169" xr:uid="{484A0524-5112-44AD-BE90-765C1A7C6817}"/>
    <cellStyle name="Vírgula 2 10 2 2 3 2 2 2" xfId="33279" xr:uid="{D0B50313-CDB0-4F7D-BACA-49F95FEAAEF9}"/>
    <cellStyle name="Vírgula 2 10 2 2 3 2 3" xfId="24226" xr:uid="{1EE40086-24B2-4F2B-98D6-F12EDFF4417C}"/>
    <cellStyle name="Vírgula 2 10 2 2 3 3" xfId="9130" xr:uid="{C1574194-08CA-40C3-90FD-7288CC716EBA}"/>
    <cellStyle name="Vírgula 2 10 2 2 3 3 2" xfId="18183" xr:uid="{14DBEC9D-E846-48B2-8E8C-F5C2534CC678}"/>
    <cellStyle name="Vírgula 2 10 2 2 3 3 2 2" xfId="36293" xr:uid="{11E22A76-51D5-4541-B2CA-612D198378C8}"/>
    <cellStyle name="Vírgula 2 10 2 2 3 3 3" xfId="27240" xr:uid="{3849AE7E-E989-4F5D-B1D1-E2C08A4F572F}"/>
    <cellStyle name="Vírgula 2 10 2 2 3 4" xfId="12151" xr:uid="{B0B85DAA-CA50-433B-BF3E-20006DC640D6}"/>
    <cellStyle name="Vírgula 2 10 2 2 3 4 2" xfId="30261" xr:uid="{7734B55F-3F98-4B19-823C-B8CFD3795332}"/>
    <cellStyle name="Vírgula 2 10 2 2 3 5" xfId="21208" xr:uid="{F0B8A8E9-ED61-41CC-980F-334B1A6AEAA8}"/>
    <cellStyle name="Vírgula 2 10 2 2 4" xfId="4108" xr:uid="{8654C81F-126F-4193-808B-CEBDF6696C60}"/>
    <cellStyle name="Vírgula 2 10 2 2 4 2" xfId="13161" xr:uid="{A4E2A040-4041-40F6-8D7C-81532611E8B6}"/>
    <cellStyle name="Vírgula 2 10 2 2 4 2 2" xfId="31271" xr:uid="{3272AA7B-642D-4593-9E79-759A2CE44689}"/>
    <cellStyle name="Vírgula 2 10 2 2 4 3" xfId="22218" xr:uid="{68B6299C-54FD-4EA1-ADEE-C514CFDABDE9}"/>
    <cellStyle name="Vírgula 2 10 2 2 5" xfId="7122" xr:uid="{228020A1-6F5F-4D17-AF09-21B5ED34B097}"/>
    <cellStyle name="Vírgula 2 10 2 2 5 2" xfId="16175" xr:uid="{136723C8-1FD2-4F5F-9FFA-BB25B56D821F}"/>
    <cellStyle name="Vírgula 2 10 2 2 5 2 2" xfId="34285" xr:uid="{E64D3092-1C88-41DF-A00E-49524380C838}"/>
    <cellStyle name="Vírgula 2 10 2 2 5 3" xfId="25232" xr:uid="{D88D04DC-532C-4602-B220-23355B6B6C80}"/>
    <cellStyle name="Vírgula 2 10 2 2 6" xfId="10143" xr:uid="{EF40C2AC-77C9-4B5C-A69A-D541005AB19F}"/>
    <cellStyle name="Vírgula 2 10 2 2 6 2" xfId="28253" xr:uid="{210836C0-F215-43E2-B03B-DBF93BBEE592}"/>
    <cellStyle name="Vírgula 2 10 2 2 7" xfId="19200" xr:uid="{4861A8B5-7B0C-4F45-8E0D-666FDA460A3E}"/>
    <cellStyle name="Vírgula 2 10 2 3" xfId="1030" xr:uid="{3329F761-DFBF-4F6D-93D5-F59F3AE5901C}"/>
    <cellStyle name="Vírgula 2 10 2 3 2" xfId="2034" xr:uid="{634B1A50-2180-4A83-8E2E-0F4E198E69D3}"/>
    <cellStyle name="Vírgula 2 10 2 3 2 2" xfId="5113" xr:uid="{C76F1702-C8E4-4B09-B3F7-827BC3DB19C5}"/>
    <cellStyle name="Vírgula 2 10 2 3 2 2 2" xfId="14166" xr:uid="{6101EAF7-E845-4B0C-89CA-D89E98F6DC84}"/>
    <cellStyle name="Vírgula 2 10 2 3 2 2 2 2" xfId="32276" xr:uid="{64FA7404-4D4C-4EDC-BD6B-CDD86240C3C7}"/>
    <cellStyle name="Vírgula 2 10 2 3 2 2 3" xfId="23223" xr:uid="{C8EE2D53-798B-4BFF-814D-C342275AAB79}"/>
    <cellStyle name="Vírgula 2 10 2 3 2 3" xfId="8127" xr:uid="{91831391-D9EC-42E5-90B1-E77E62726B28}"/>
    <cellStyle name="Vírgula 2 10 2 3 2 3 2" xfId="17180" xr:uid="{24624E7D-EFBC-4563-A6BD-F5095BA6715A}"/>
    <cellStyle name="Vírgula 2 10 2 3 2 3 2 2" xfId="35290" xr:uid="{D40A5FD1-1D18-40CD-999F-1CC9B91F8D69}"/>
    <cellStyle name="Vírgula 2 10 2 3 2 3 3" xfId="26237" xr:uid="{12140C84-939D-4CB9-80BB-4B814DB7895A}"/>
    <cellStyle name="Vírgula 2 10 2 3 2 4" xfId="11148" xr:uid="{8718E9AB-F824-4713-B6F9-A6AC5EDD1260}"/>
    <cellStyle name="Vírgula 2 10 2 3 2 4 2" xfId="29258" xr:uid="{88C714FA-B049-47A0-9ED2-725A81F11C17}"/>
    <cellStyle name="Vírgula 2 10 2 3 2 5" xfId="20205" xr:uid="{29BC9905-686E-475B-85BE-FD3DDE69CB97}"/>
    <cellStyle name="Vírgula 2 10 2 3 3" xfId="3038" xr:uid="{4743DA9F-BF89-4EC3-AB8A-D2782A7ECA47}"/>
    <cellStyle name="Vírgula 2 10 2 3 3 2" xfId="6117" xr:uid="{F45F85AB-B884-4611-968D-F1BA62F4E58A}"/>
    <cellStyle name="Vírgula 2 10 2 3 3 2 2" xfId="15170" xr:uid="{D3D69A06-36D5-4DD6-B6C9-0588F4E1AA21}"/>
    <cellStyle name="Vírgula 2 10 2 3 3 2 2 2" xfId="33280" xr:uid="{54EE14DB-5E4F-4895-AB32-5CD8C8E72027}"/>
    <cellStyle name="Vírgula 2 10 2 3 3 2 3" xfId="24227" xr:uid="{9CE06728-28C8-417A-B713-32CD7FBC00DC}"/>
    <cellStyle name="Vírgula 2 10 2 3 3 3" xfId="9131" xr:uid="{2E08A9B6-4CDF-4F90-BE99-64168EA417E1}"/>
    <cellStyle name="Vírgula 2 10 2 3 3 3 2" xfId="18184" xr:uid="{9B8862C4-4D09-4858-960B-2B0743EF325C}"/>
    <cellStyle name="Vírgula 2 10 2 3 3 3 2 2" xfId="36294" xr:uid="{36363A91-9B15-4420-8EAC-364BC6DADAC0}"/>
    <cellStyle name="Vírgula 2 10 2 3 3 3 3" xfId="27241" xr:uid="{B9DFC365-A9B2-4919-999F-B03118DF15C5}"/>
    <cellStyle name="Vírgula 2 10 2 3 3 4" xfId="12152" xr:uid="{36F881D5-79DA-4D6C-A31A-08B107A05BA2}"/>
    <cellStyle name="Vírgula 2 10 2 3 3 4 2" xfId="30262" xr:uid="{D48B079A-64F9-48D8-B3C8-CE86EC2F1438}"/>
    <cellStyle name="Vírgula 2 10 2 3 3 5" xfId="21209" xr:uid="{A8A87456-D1E2-4015-BFF8-B394DBED2444}"/>
    <cellStyle name="Vírgula 2 10 2 3 4" xfId="4109" xr:uid="{50FC946A-3E06-44DD-9C2B-1E9827AD13B2}"/>
    <cellStyle name="Vírgula 2 10 2 3 4 2" xfId="13162" xr:uid="{A57A64AA-4AC4-40AB-B6AF-D1549B41B917}"/>
    <cellStyle name="Vírgula 2 10 2 3 4 2 2" xfId="31272" xr:uid="{505DF662-DEC2-4D6D-A3CA-E159C5320D8F}"/>
    <cellStyle name="Vírgula 2 10 2 3 4 3" xfId="22219" xr:uid="{6CD618A1-2629-4E26-9F38-B96E799286A3}"/>
    <cellStyle name="Vírgula 2 10 2 3 5" xfId="7123" xr:uid="{6CA56B17-D74A-42CC-A08D-B7E13C9F0566}"/>
    <cellStyle name="Vírgula 2 10 2 3 5 2" xfId="16176" xr:uid="{0FC867A7-03EE-40F2-92ED-608E4178967F}"/>
    <cellStyle name="Vírgula 2 10 2 3 5 2 2" xfId="34286" xr:uid="{71226012-63BA-4762-AAD6-ED5CB9011AD0}"/>
    <cellStyle name="Vírgula 2 10 2 3 5 3" xfId="25233" xr:uid="{26C5E75A-B17F-4421-A8B9-BD6A6EB87C35}"/>
    <cellStyle name="Vírgula 2 10 2 3 6" xfId="10144" xr:uid="{F6DF3010-324E-40B4-AF5F-554632D1C92F}"/>
    <cellStyle name="Vírgula 2 10 2 3 6 2" xfId="28254" xr:uid="{BBD1E08D-A03C-4B21-A84F-4A7A336FC60F}"/>
    <cellStyle name="Vírgula 2 10 2 3 7" xfId="19201" xr:uid="{E7A474AD-47E0-4FBB-B538-999BAC361B92}"/>
    <cellStyle name="Vírgula 2 10 2 4" xfId="1528" xr:uid="{DA61DD14-A852-4F4A-AB82-89835A65D2E9}"/>
    <cellStyle name="Vírgula 2 10 2 4 2" xfId="4607" xr:uid="{D7057E48-6AC1-405E-BE35-90C1FDE8FB21}"/>
    <cellStyle name="Vírgula 2 10 2 4 2 2" xfId="13660" xr:uid="{7B1CD640-DD27-438E-9A05-41237AC5EF78}"/>
    <cellStyle name="Vírgula 2 10 2 4 2 2 2" xfId="31770" xr:uid="{E964754F-9908-46D8-B3EE-6E29AF6560ED}"/>
    <cellStyle name="Vírgula 2 10 2 4 2 3" xfId="22717" xr:uid="{98626CFE-D24D-4B3C-A1A6-19F1B769396E}"/>
    <cellStyle name="Vírgula 2 10 2 4 3" xfId="7621" xr:uid="{D863EF8E-5855-4DDA-91F4-190CA04D9108}"/>
    <cellStyle name="Vírgula 2 10 2 4 3 2" xfId="16674" xr:uid="{C7060D43-5F0A-478C-A4F5-D8832B0F5517}"/>
    <cellStyle name="Vírgula 2 10 2 4 3 2 2" xfId="34784" xr:uid="{93DC89C7-471B-4BA8-AEFE-83DD8AD20EF5}"/>
    <cellStyle name="Vírgula 2 10 2 4 3 3" xfId="25731" xr:uid="{43D33EB5-1527-4645-B322-BF1FAA47B21C}"/>
    <cellStyle name="Vírgula 2 10 2 4 4" xfId="10642" xr:uid="{6A0BBE66-3AF2-43CD-93E5-1FF35FB1455F}"/>
    <cellStyle name="Vírgula 2 10 2 4 4 2" xfId="28752" xr:uid="{CD66C2EC-5400-4469-B03A-8DDA80B1C603}"/>
    <cellStyle name="Vírgula 2 10 2 4 5" xfId="19699" xr:uid="{44455ABB-0019-419A-96FA-E30463776044}"/>
    <cellStyle name="Vírgula 2 10 2 5" xfId="2532" xr:uid="{9981321E-DA34-4D9A-926C-74CEFFF637F5}"/>
    <cellStyle name="Vírgula 2 10 2 5 2" xfId="5611" xr:uid="{20148510-15CD-4749-B41F-279E8E68EA3F}"/>
    <cellStyle name="Vírgula 2 10 2 5 2 2" xfId="14664" xr:uid="{2958DC19-2FB0-4958-B6A9-04902EBA61B8}"/>
    <cellStyle name="Vírgula 2 10 2 5 2 2 2" xfId="32774" xr:uid="{AB510645-8F1C-4722-B999-EDBD46624549}"/>
    <cellStyle name="Vírgula 2 10 2 5 2 3" xfId="23721" xr:uid="{EFB30E1F-88D7-47BD-AE79-8BCB4B063C53}"/>
    <cellStyle name="Vírgula 2 10 2 5 3" xfId="8625" xr:uid="{AEB9A3DD-F127-4D84-8864-7B034698CD47}"/>
    <cellStyle name="Vírgula 2 10 2 5 3 2" xfId="17678" xr:uid="{AE09F168-653A-4C97-81C7-2C0801B2563B}"/>
    <cellStyle name="Vírgula 2 10 2 5 3 2 2" xfId="35788" xr:uid="{3587137A-9521-45C5-93A7-EB30A325263A}"/>
    <cellStyle name="Vírgula 2 10 2 5 3 3" xfId="26735" xr:uid="{C8BD932B-08CF-4713-8F77-B137B8C9E005}"/>
    <cellStyle name="Vírgula 2 10 2 5 4" xfId="11646" xr:uid="{028DD7E8-323A-4A5E-BF86-2B80A5988176}"/>
    <cellStyle name="Vírgula 2 10 2 5 4 2" xfId="29756" xr:uid="{918B85EB-9F32-4405-9D36-5304C057929D}"/>
    <cellStyle name="Vírgula 2 10 2 5 5" xfId="20703" xr:uid="{30E921DF-DBF2-4E4D-B205-3D344C15D1A0}"/>
    <cellStyle name="Vírgula 2 10 2 6" xfId="3602" xr:uid="{1BC20493-8C93-45DD-AAA0-4A9D599B4410}"/>
    <cellStyle name="Vírgula 2 10 2 6 2" xfId="12655" xr:uid="{C80BEAFD-E2BA-4C37-8E61-FC23795399BD}"/>
    <cellStyle name="Vírgula 2 10 2 6 2 2" xfId="30765" xr:uid="{1C14692B-4AA7-48FE-9953-07629251CE83}"/>
    <cellStyle name="Vírgula 2 10 2 6 3" xfId="21712" xr:uid="{618881A4-249E-4BB2-B526-AAE253DB4B1E}"/>
    <cellStyle name="Vírgula 2 10 2 7" xfId="6616" xr:uid="{FEF09E79-215F-491C-8CCC-DC321D6904DA}"/>
    <cellStyle name="Vírgula 2 10 2 7 2" xfId="15669" xr:uid="{886C2834-A2E3-47BB-9128-C99354A60FB0}"/>
    <cellStyle name="Vírgula 2 10 2 7 2 2" xfId="33779" xr:uid="{C77B9057-BD68-4E60-8F43-493988789C0B}"/>
    <cellStyle name="Vírgula 2 10 2 7 3" xfId="24726" xr:uid="{D51532DC-C8D4-4BC4-92C4-C257AA80E3C2}"/>
    <cellStyle name="Vírgula 2 10 2 8" xfId="9636" xr:uid="{FA7CFF96-1E07-49C5-AE78-3D352D5234DD}"/>
    <cellStyle name="Vírgula 2 10 2 8 2" xfId="27746" xr:uid="{36799AB6-5B2F-4C27-8A9B-77804CE2ACB4}"/>
    <cellStyle name="Vírgula 2 10 2 9" xfId="18693" xr:uid="{BC0604A0-7DDE-4102-8FD4-3006C969D5D5}"/>
    <cellStyle name="Vírgula 2 10 3" xfId="1031" xr:uid="{8047B698-0146-47A1-8B29-3E0A28D08916}"/>
    <cellStyle name="Vírgula 2 10 3 2" xfId="2035" xr:uid="{691828AA-B66F-4908-9519-93E14F29F852}"/>
    <cellStyle name="Vírgula 2 10 3 2 2" xfId="5114" xr:uid="{450D2762-FB43-4BD0-AE0B-C8E6DFE7EC17}"/>
    <cellStyle name="Vírgula 2 10 3 2 2 2" xfId="14167" xr:uid="{6D54AC87-9FAE-4518-AAD8-4659132D2A60}"/>
    <cellStyle name="Vírgula 2 10 3 2 2 2 2" xfId="32277" xr:uid="{16B1F58E-9F6D-44C3-B687-98F8DD5C983C}"/>
    <cellStyle name="Vírgula 2 10 3 2 2 3" xfId="23224" xr:uid="{D599D5D0-B107-4D73-8BB2-B66C2FA1B161}"/>
    <cellStyle name="Vírgula 2 10 3 2 3" xfId="8128" xr:uid="{73DE41B5-D83A-4363-83E8-F4707DC10165}"/>
    <cellStyle name="Vírgula 2 10 3 2 3 2" xfId="17181" xr:uid="{6E76E234-7AB0-4475-B5DD-6BAFAEF086FA}"/>
    <cellStyle name="Vírgula 2 10 3 2 3 2 2" xfId="35291" xr:uid="{50E5B208-7B0E-4DF8-9073-60EBA2EC8262}"/>
    <cellStyle name="Vírgula 2 10 3 2 3 3" xfId="26238" xr:uid="{8B8EF575-CBCC-47A4-BCF1-36A24613C94C}"/>
    <cellStyle name="Vírgula 2 10 3 2 4" xfId="11149" xr:uid="{4AE2C7B7-0C96-42E1-8968-6092641D45EA}"/>
    <cellStyle name="Vírgula 2 10 3 2 4 2" xfId="29259" xr:uid="{34286E6B-58DD-40F4-8E50-18991C865A6B}"/>
    <cellStyle name="Vírgula 2 10 3 2 5" xfId="20206" xr:uid="{9E52DC37-D7D3-4A48-995B-9BB51CCDD279}"/>
    <cellStyle name="Vírgula 2 10 3 3" xfId="3039" xr:uid="{ADF7C020-916A-4390-9354-986BA0FB37C6}"/>
    <cellStyle name="Vírgula 2 10 3 3 2" xfId="6118" xr:uid="{6D34B274-FF05-411F-9E88-37FE010544DC}"/>
    <cellStyle name="Vírgula 2 10 3 3 2 2" xfId="15171" xr:uid="{0E7DF1CB-2DB5-4BF6-92F1-2CE13FAC6829}"/>
    <cellStyle name="Vírgula 2 10 3 3 2 2 2" xfId="33281" xr:uid="{5449862A-2558-45D3-AC32-49601649BFCD}"/>
    <cellStyle name="Vírgula 2 10 3 3 2 3" xfId="24228" xr:uid="{14CE1051-8C40-471A-809E-082F2223534F}"/>
    <cellStyle name="Vírgula 2 10 3 3 3" xfId="9132" xr:uid="{BD8F603C-20EF-4E6B-A945-776AE0272496}"/>
    <cellStyle name="Vírgula 2 10 3 3 3 2" xfId="18185" xr:uid="{0C20EB4B-0A50-49BA-9CA8-17BE3FB81FDE}"/>
    <cellStyle name="Vírgula 2 10 3 3 3 2 2" xfId="36295" xr:uid="{DBB22FE5-E773-4A86-B17F-BC9A7B51C324}"/>
    <cellStyle name="Vírgula 2 10 3 3 3 3" xfId="27242" xr:uid="{5ABB2D00-D5D1-4405-9EC0-AE7F0531793E}"/>
    <cellStyle name="Vírgula 2 10 3 3 4" xfId="12153" xr:uid="{6C0873CD-5472-4DF7-BBF1-C80639943B78}"/>
    <cellStyle name="Vírgula 2 10 3 3 4 2" xfId="30263" xr:uid="{1B14C102-2CA2-4A81-8A3B-0D0C480797EA}"/>
    <cellStyle name="Vírgula 2 10 3 3 5" xfId="21210" xr:uid="{1324620B-4BC2-465B-A03A-21799BC8B09A}"/>
    <cellStyle name="Vírgula 2 10 3 4" xfId="4110" xr:uid="{04A2C312-4B5D-44AD-AEF8-C5EABBCD808B}"/>
    <cellStyle name="Vírgula 2 10 3 4 2" xfId="13163" xr:uid="{BC807C9F-7B00-48AB-B8A1-9AE5B310FC47}"/>
    <cellStyle name="Vírgula 2 10 3 4 2 2" xfId="31273" xr:uid="{07B700A0-F23D-4382-851C-8B2A3089DE51}"/>
    <cellStyle name="Vírgula 2 10 3 4 3" xfId="22220" xr:uid="{BFFF30C9-8712-4EEE-955E-014226EDDBC5}"/>
    <cellStyle name="Vírgula 2 10 3 5" xfId="7124" xr:uid="{0A849BE1-A57F-463F-9B8E-914DCEB7AC85}"/>
    <cellStyle name="Vírgula 2 10 3 5 2" xfId="16177" xr:uid="{01F86D33-E6F6-4A1E-8457-95474FE878CD}"/>
    <cellStyle name="Vírgula 2 10 3 5 2 2" xfId="34287" xr:uid="{C65F9B3A-938F-4D28-BABC-1E8FA247DE53}"/>
    <cellStyle name="Vírgula 2 10 3 5 3" xfId="25234" xr:uid="{C2D260AB-A4C2-44F3-9AE8-67F9530962B6}"/>
    <cellStyle name="Vírgula 2 10 3 6" xfId="10145" xr:uid="{0A0D0AF0-21E3-4B8C-9834-E2863F58989B}"/>
    <cellStyle name="Vírgula 2 10 3 6 2" xfId="28255" xr:uid="{833D7349-D7BF-471F-AD80-F530318B48CF}"/>
    <cellStyle name="Vírgula 2 10 3 7" xfId="19202" xr:uid="{ABDA634F-C0FD-4963-9865-FB7E5CD2C8EF}"/>
    <cellStyle name="Vírgula 2 10 4" xfId="1032" xr:uid="{EEE1C0D3-024D-4EF0-9E39-0D475C55EF16}"/>
    <cellStyle name="Vírgula 2 10 4 2" xfId="2036" xr:uid="{4B0E17D0-4A51-4F61-837B-014695CEF397}"/>
    <cellStyle name="Vírgula 2 10 4 2 2" xfId="5115" xr:uid="{1ECF81B5-E2B2-4131-B121-2221841FA945}"/>
    <cellStyle name="Vírgula 2 10 4 2 2 2" xfId="14168" xr:uid="{33778FF0-D767-42B4-B122-C8DF90440609}"/>
    <cellStyle name="Vírgula 2 10 4 2 2 2 2" xfId="32278" xr:uid="{D78285D8-18D5-40A3-A34C-3B39CF7B79C9}"/>
    <cellStyle name="Vírgula 2 10 4 2 2 3" xfId="23225" xr:uid="{3721C48D-DB7C-4AA6-AE39-331E81D37F33}"/>
    <cellStyle name="Vírgula 2 10 4 2 3" xfId="8129" xr:uid="{89B1751F-09AA-455D-89AB-579C4993CBDC}"/>
    <cellStyle name="Vírgula 2 10 4 2 3 2" xfId="17182" xr:uid="{C342B74B-91E5-46C9-99D7-C5FD742C1C3F}"/>
    <cellStyle name="Vírgula 2 10 4 2 3 2 2" xfId="35292" xr:uid="{8E8FF849-352B-42CF-A72D-050E2445AD6A}"/>
    <cellStyle name="Vírgula 2 10 4 2 3 3" xfId="26239" xr:uid="{21D76F01-3FC0-49B2-88C9-1310C6B64DC7}"/>
    <cellStyle name="Vírgula 2 10 4 2 4" xfId="11150" xr:uid="{49436101-2C5D-463B-A5F7-B1C2AC1034CF}"/>
    <cellStyle name="Vírgula 2 10 4 2 4 2" xfId="29260" xr:uid="{92718DF7-12E2-41E6-B5CB-2AB0BBF145F3}"/>
    <cellStyle name="Vírgula 2 10 4 2 5" xfId="20207" xr:uid="{60D88F62-CC2B-4F31-A74E-2EC9E5DCE016}"/>
    <cellStyle name="Vírgula 2 10 4 3" xfId="3040" xr:uid="{576714F9-C1A2-45AA-A223-AEBF7DDED936}"/>
    <cellStyle name="Vírgula 2 10 4 3 2" xfId="6119" xr:uid="{35C1D9C5-5689-4499-85C8-97B12677A2B9}"/>
    <cellStyle name="Vírgula 2 10 4 3 2 2" xfId="15172" xr:uid="{19CDFD83-AE97-4869-8E22-63DAA0A371E4}"/>
    <cellStyle name="Vírgula 2 10 4 3 2 2 2" xfId="33282" xr:uid="{994F5CCD-908E-45A8-8F91-BABD7BF1DAB0}"/>
    <cellStyle name="Vírgula 2 10 4 3 2 3" xfId="24229" xr:uid="{6D4AEBD3-6B9C-442C-9813-F6C23BC47E60}"/>
    <cellStyle name="Vírgula 2 10 4 3 3" xfId="9133" xr:uid="{2756736A-0B70-478B-B193-B4FF8242C561}"/>
    <cellStyle name="Vírgula 2 10 4 3 3 2" xfId="18186" xr:uid="{92DFA9F0-652F-4D54-8950-583B6631D5CF}"/>
    <cellStyle name="Vírgula 2 10 4 3 3 2 2" xfId="36296" xr:uid="{DDC0664D-F7F2-4ABB-A729-08CC363EEB5B}"/>
    <cellStyle name="Vírgula 2 10 4 3 3 3" xfId="27243" xr:uid="{5C6DE67B-FA25-4347-9D26-A425AA8EDC6A}"/>
    <cellStyle name="Vírgula 2 10 4 3 4" xfId="12154" xr:uid="{801B1DBC-7FED-4D1A-B1AA-2E72231CA31D}"/>
    <cellStyle name="Vírgula 2 10 4 3 4 2" xfId="30264" xr:uid="{90D40C4F-4F6C-4522-BE8C-9BFFB189258C}"/>
    <cellStyle name="Vírgula 2 10 4 3 5" xfId="21211" xr:uid="{47264735-5193-41E3-9BEB-FA8E790F8B16}"/>
    <cellStyle name="Vírgula 2 10 4 4" xfId="4111" xr:uid="{48FD8F52-7358-487D-BA66-9002B79AF9C0}"/>
    <cellStyle name="Vírgula 2 10 4 4 2" xfId="13164" xr:uid="{21A5297B-D6FA-455D-B55E-ACA4A7F759A1}"/>
    <cellStyle name="Vírgula 2 10 4 4 2 2" xfId="31274" xr:uid="{253BB0E4-FEFB-4B33-8183-5AF4F5BFC6E0}"/>
    <cellStyle name="Vírgula 2 10 4 4 3" xfId="22221" xr:uid="{F1266BBF-B459-4FDD-B302-CE66B8E18F17}"/>
    <cellStyle name="Vírgula 2 10 4 5" xfId="7125" xr:uid="{E9BAE91C-5126-4502-ACC3-D18636E387CD}"/>
    <cellStyle name="Vírgula 2 10 4 5 2" xfId="16178" xr:uid="{F7AA9CCA-10A2-4120-BBFF-096053A626CC}"/>
    <cellStyle name="Vírgula 2 10 4 5 2 2" xfId="34288" xr:uid="{85C41A65-C9BA-4E50-AD71-CC892AFDBDDF}"/>
    <cellStyle name="Vírgula 2 10 4 5 3" xfId="25235" xr:uid="{E5194E2F-F63E-4430-AADF-E5812875DAA6}"/>
    <cellStyle name="Vírgula 2 10 4 6" xfId="10146" xr:uid="{38C4ED43-D74B-4CD5-9854-2EBB56113DD6}"/>
    <cellStyle name="Vírgula 2 10 4 6 2" xfId="28256" xr:uid="{92B295AB-8091-4D4D-AA34-6081882C4E55}"/>
    <cellStyle name="Vírgula 2 10 4 7" xfId="19203" xr:uid="{3203B29B-2DDD-458E-B5E9-F2A963A65450}"/>
    <cellStyle name="Vírgula 2 10 5" xfId="1357" xr:uid="{22FE34FC-DA8C-44DB-A921-0242BA98BBD2}"/>
    <cellStyle name="Vírgula 2 10 5 2" xfId="4436" xr:uid="{D20D553A-966C-4C53-B1CB-F9F27B99556B}"/>
    <cellStyle name="Vírgula 2 10 5 2 2" xfId="13489" xr:uid="{7B26FAF3-74F5-4B8A-A627-6DF0192FF25D}"/>
    <cellStyle name="Vírgula 2 10 5 2 2 2" xfId="31599" xr:uid="{0A5BA995-D9A7-4EC7-A44B-60B8A12FB5F4}"/>
    <cellStyle name="Vírgula 2 10 5 2 3" xfId="22546" xr:uid="{BA387D82-2DC7-43EF-97D6-6EA2097BC10B}"/>
    <cellStyle name="Vírgula 2 10 5 3" xfId="7450" xr:uid="{F6774920-697F-4356-B165-7DE9CC61FD41}"/>
    <cellStyle name="Vírgula 2 10 5 3 2" xfId="16503" xr:uid="{44379CC1-539E-4FCA-BE1C-32DE218E5A1D}"/>
    <cellStyle name="Vírgula 2 10 5 3 2 2" xfId="34613" xr:uid="{6EAB2D92-5769-45D5-BA4A-04C6DD9AB0B5}"/>
    <cellStyle name="Vírgula 2 10 5 3 3" xfId="25560" xr:uid="{667234F6-EDB7-4335-9C07-A7F7EF7DB5C2}"/>
    <cellStyle name="Vírgula 2 10 5 4" xfId="10471" xr:uid="{A3D6CC4F-3497-4E82-B8DC-E00D9B950F7D}"/>
    <cellStyle name="Vírgula 2 10 5 4 2" xfId="28581" xr:uid="{CFD2EC5A-9160-49BB-98CD-B442CE615F92}"/>
    <cellStyle name="Vírgula 2 10 5 5" xfId="19528" xr:uid="{7EDB165D-B21D-45E1-BE6E-13F862111825}"/>
    <cellStyle name="Vírgula 2 10 6" xfId="2361" xr:uid="{44BE939D-CF7B-43FB-B058-B8B505861FF1}"/>
    <cellStyle name="Vírgula 2 10 6 2" xfId="5440" xr:uid="{8A0E4DD5-D9E9-4A66-A8C4-B84ABD7B3941}"/>
    <cellStyle name="Vírgula 2 10 6 2 2" xfId="14493" xr:uid="{B33DA168-3A4C-49EF-83D0-A945D63EC30C}"/>
    <cellStyle name="Vírgula 2 10 6 2 2 2" xfId="32603" xr:uid="{8264C5C3-89CB-411A-A115-15E481B93FAE}"/>
    <cellStyle name="Vírgula 2 10 6 2 3" xfId="23550" xr:uid="{B5E1CB27-ED23-414C-B3EA-65FBEBFCD738}"/>
    <cellStyle name="Vírgula 2 10 6 3" xfId="8454" xr:uid="{035D0DEE-A5D7-4CB3-99FF-36005EEB61EB}"/>
    <cellStyle name="Vírgula 2 10 6 3 2" xfId="17507" xr:uid="{E980077E-277D-4AC7-BE4F-1C293BC84394}"/>
    <cellStyle name="Vírgula 2 10 6 3 2 2" xfId="35617" xr:uid="{472B5AEC-385A-4EC1-AF25-9C7EAB5A8228}"/>
    <cellStyle name="Vírgula 2 10 6 3 3" xfId="26564" xr:uid="{2A5B9219-71D5-4999-99A2-BAB1B47FAD02}"/>
    <cellStyle name="Vírgula 2 10 6 4" xfId="11475" xr:uid="{8351BC7F-41F5-4652-9289-12630255F214}"/>
    <cellStyle name="Vírgula 2 10 6 4 2" xfId="29585" xr:uid="{6369F097-3D20-4402-8604-F7A52A244A85}"/>
    <cellStyle name="Vírgula 2 10 6 5" xfId="20532" xr:uid="{FE7216CE-53CF-436E-8795-CE3CA4846831}"/>
    <cellStyle name="Vírgula 2 10 7" xfId="3430" xr:uid="{94362D29-6F41-436E-AD1B-23D1A14CD1F0}"/>
    <cellStyle name="Vírgula 2 10 7 2" xfId="12483" xr:uid="{2577E544-890F-4532-92E0-4085F2D79006}"/>
    <cellStyle name="Vírgula 2 10 7 2 2" xfId="30593" xr:uid="{8CC98FED-8A8A-4333-9238-9BF09164DC92}"/>
    <cellStyle name="Vírgula 2 10 7 3" xfId="21540" xr:uid="{1E619AE2-D20E-4AE7-B484-3D9C78332A46}"/>
    <cellStyle name="Vírgula 2 10 8" xfId="6444" xr:uid="{04402D45-79FB-4811-9591-6622A936210E}"/>
    <cellStyle name="Vírgula 2 10 8 2" xfId="15497" xr:uid="{C67A9823-831D-44AE-9AB9-AFD60C2ED5C1}"/>
    <cellStyle name="Vírgula 2 10 8 2 2" xfId="33607" xr:uid="{69C77225-ACAA-4D53-BA0F-96D5B7C61098}"/>
    <cellStyle name="Vírgula 2 10 8 3" xfId="24554" xr:uid="{D74118A7-B564-4EE9-B156-1D4CF0D9F1F1}"/>
    <cellStyle name="Vírgula 2 10 9" xfId="9464" xr:uid="{20BBFDE5-4F38-46E5-9578-C37ECE76DD4F}"/>
    <cellStyle name="Vírgula 2 10 9 2" xfId="27574" xr:uid="{02B77CD7-E93F-42A1-906D-F0FF0A9AEDD6}"/>
    <cellStyle name="Vírgula 2 11" xfId="390" xr:uid="{756F5BAF-F4A5-43AD-90CF-6EFC9DF34017}"/>
    <cellStyle name="Vírgula 2 11 2" xfId="1033" xr:uid="{F367485C-8666-4D62-B04E-EF414E721344}"/>
    <cellStyle name="Vírgula 2 11 2 2" xfId="2037" xr:uid="{D152C8E0-B06C-44C7-B72B-5449B50C940F}"/>
    <cellStyle name="Vírgula 2 11 2 2 2" xfId="5116" xr:uid="{41C072C0-567F-424B-9E24-321D362F5CC7}"/>
    <cellStyle name="Vírgula 2 11 2 2 2 2" xfId="14169" xr:uid="{54D338F1-D3BA-48A1-B370-C9DE98365743}"/>
    <cellStyle name="Vírgula 2 11 2 2 2 2 2" xfId="32279" xr:uid="{054E3D04-6BD4-4443-9EA5-508397C9F9CA}"/>
    <cellStyle name="Vírgula 2 11 2 2 2 3" xfId="23226" xr:uid="{3A395D1A-2252-41FE-AC13-74022D4313E6}"/>
    <cellStyle name="Vírgula 2 11 2 2 3" xfId="8130" xr:uid="{88F3C222-1970-4E5F-88BE-E7B6259828A2}"/>
    <cellStyle name="Vírgula 2 11 2 2 3 2" xfId="17183" xr:uid="{FCFE6249-8D21-4A2C-823A-6D06960BB5C3}"/>
    <cellStyle name="Vírgula 2 11 2 2 3 2 2" xfId="35293" xr:uid="{1EAE9D6F-6AC3-417B-874E-0A461F1D05CB}"/>
    <cellStyle name="Vírgula 2 11 2 2 3 3" xfId="26240" xr:uid="{CBAAB8BA-EA69-455D-92BA-5DB61DC9C7B7}"/>
    <cellStyle name="Vírgula 2 11 2 2 4" xfId="11151" xr:uid="{1359EAFC-3720-4708-AB9D-BB946C34A0E2}"/>
    <cellStyle name="Vírgula 2 11 2 2 4 2" xfId="29261" xr:uid="{669B929F-9C39-41B8-BC24-32374D30ACB5}"/>
    <cellStyle name="Vírgula 2 11 2 2 5" xfId="20208" xr:uid="{E880E7C0-EC4B-4264-90C7-13ACB401FCAC}"/>
    <cellStyle name="Vírgula 2 11 2 3" xfId="3041" xr:uid="{987AAACD-3D02-4D4C-ADB5-9E4AAAE62DF8}"/>
    <cellStyle name="Vírgula 2 11 2 3 2" xfId="6120" xr:uid="{FD7B285D-F1D0-44EF-A991-FC1C21901A8A}"/>
    <cellStyle name="Vírgula 2 11 2 3 2 2" xfId="15173" xr:uid="{4D35FF57-CF26-417D-ACA7-28654D4CCF23}"/>
    <cellStyle name="Vírgula 2 11 2 3 2 2 2" xfId="33283" xr:uid="{B11AEA27-970F-4709-8BC1-1C2E3298EC2A}"/>
    <cellStyle name="Vírgula 2 11 2 3 2 3" xfId="24230" xr:uid="{90706ADA-BC4A-4243-B7AD-99D3559C708C}"/>
    <cellStyle name="Vírgula 2 11 2 3 3" xfId="9134" xr:uid="{A1BE8B8B-29B2-41AC-A9B4-74A485A9A747}"/>
    <cellStyle name="Vírgula 2 11 2 3 3 2" xfId="18187" xr:uid="{8ED3FC5E-78DF-4AA1-BCBE-C52C1694A226}"/>
    <cellStyle name="Vírgula 2 11 2 3 3 2 2" xfId="36297" xr:uid="{CC5A353B-A1F6-4E13-A5B4-BCF68F8355B3}"/>
    <cellStyle name="Vírgula 2 11 2 3 3 3" xfId="27244" xr:uid="{821C3939-CDDF-4C1C-9EEE-5750274BD991}"/>
    <cellStyle name="Vírgula 2 11 2 3 4" xfId="12155" xr:uid="{CF14ADFC-23E2-41C0-ACE9-5B7D676639F2}"/>
    <cellStyle name="Vírgula 2 11 2 3 4 2" xfId="30265" xr:uid="{7F6AA205-3F84-49EE-9A86-0C964E62F5D4}"/>
    <cellStyle name="Vírgula 2 11 2 3 5" xfId="21212" xr:uid="{5708EEDC-D921-4E1E-A7CF-97976D990863}"/>
    <cellStyle name="Vírgula 2 11 2 4" xfId="4112" xr:uid="{FA8260E6-A899-47F1-9364-CC2F54B60AEE}"/>
    <cellStyle name="Vírgula 2 11 2 4 2" xfId="13165" xr:uid="{E9019C41-BA30-490E-A417-529B2865CF27}"/>
    <cellStyle name="Vírgula 2 11 2 4 2 2" xfId="31275" xr:uid="{8F3C0656-5BC9-4E9F-AFCF-4A99EFD7B409}"/>
    <cellStyle name="Vírgula 2 11 2 4 3" xfId="22222" xr:uid="{3D1D0652-F330-4DB8-83D8-7E34E8750262}"/>
    <cellStyle name="Vírgula 2 11 2 5" xfId="7126" xr:uid="{437C811C-91F5-4C2B-A81A-1AB0DA468481}"/>
    <cellStyle name="Vírgula 2 11 2 5 2" xfId="16179" xr:uid="{5BC62612-AB9E-44D0-88EA-917C737FC542}"/>
    <cellStyle name="Vírgula 2 11 2 5 2 2" xfId="34289" xr:uid="{0CB3D2E8-0582-4440-B8D3-C7FB480A8D0C}"/>
    <cellStyle name="Vírgula 2 11 2 5 3" xfId="25236" xr:uid="{87A768B2-9B76-4E6F-A5A0-86D56AD71EC7}"/>
    <cellStyle name="Vírgula 2 11 2 6" xfId="10147" xr:uid="{A682BB1E-4634-4EE8-9F21-84F54ED29D31}"/>
    <cellStyle name="Vírgula 2 11 2 6 2" xfId="28257" xr:uid="{156179B5-9EBC-45A2-800A-C26DA371EA92}"/>
    <cellStyle name="Vírgula 2 11 2 7" xfId="19204" xr:uid="{66C10FE1-9D1A-4FB2-8EBA-5D3F0C409CCE}"/>
    <cellStyle name="Vírgula 2 11 3" xfId="1034" xr:uid="{D5CFACA4-7AD6-4944-8133-76A9F10C0B87}"/>
    <cellStyle name="Vírgula 2 11 3 2" xfId="2038" xr:uid="{36C1BCC5-0700-458C-99AE-D8CD9C1610B3}"/>
    <cellStyle name="Vírgula 2 11 3 2 2" xfId="5117" xr:uid="{2391736E-76ED-44E5-9097-B0324292C4AE}"/>
    <cellStyle name="Vírgula 2 11 3 2 2 2" xfId="14170" xr:uid="{81961FF7-E0F6-48CC-AD4B-616A9A2F236A}"/>
    <cellStyle name="Vírgula 2 11 3 2 2 2 2" xfId="32280" xr:uid="{4BEF2019-578B-4C85-9CD9-49D708F2887B}"/>
    <cellStyle name="Vírgula 2 11 3 2 2 3" xfId="23227" xr:uid="{76249E71-BDB6-4F25-8232-115CC77177ED}"/>
    <cellStyle name="Vírgula 2 11 3 2 3" xfId="8131" xr:uid="{4B8E79ED-F795-4232-A473-30E9E85F2379}"/>
    <cellStyle name="Vírgula 2 11 3 2 3 2" xfId="17184" xr:uid="{A62AAA29-3B0E-41C1-83CF-7953C7ECE068}"/>
    <cellStyle name="Vírgula 2 11 3 2 3 2 2" xfId="35294" xr:uid="{171CA261-A0F5-4416-BA80-64F2A31F27EB}"/>
    <cellStyle name="Vírgula 2 11 3 2 3 3" xfId="26241" xr:uid="{5290A3AE-711D-4750-B236-F4753965494A}"/>
    <cellStyle name="Vírgula 2 11 3 2 4" xfId="11152" xr:uid="{4BDEC726-1C90-499C-958F-317BCB60A724}"/>
    <cellStyle name="Vírgula 2 11 3 2 4 2" xfId="29262" xr:uid="{D723CAC3-94D2-4F08-9DFE-E087154D67D3}"/>
    <cellStyle name="Vírgula 2 11 3 2 5" xfId="20209" xr:uid="{1AB55FB5-7FF0-4920-948E-87B894F8F0EC}"/>
    <cellStyle name="Vírgula 2 11 3 3" xfId="3042" xr:uid="{58E9CF46-DE8D-4268-AA51-E420C11543C3}"/>
    <cellStyle name="Vírgula 2 11 3 3 2" xfId="6121" xr:uid="{A0E1B7BF-16E2-4ECF-BB24-256B6164DCB9}"/>
    <cellStyle name="Vírgula 2 11 3 3 2 2" xfId="15174" xr:uid="{DF43FD8D-FF84-43F3-A43C-56D687511FDA}"/>
    <cellStyle name="Vírgula 2 11 3 3 2 2 2" xfId="33284" xr:uid="{8B2B2EA7-0FC3-44A9-8AA3-64895CA642CC}"/>
    <cellStyle name="Vírgula 2 11 3 3 2 3" xfId="24231" xr:uid="{F581BACF-2E95-4272-8919-1E9D55F0E05B}"/>
    <cellStyle name="Vírgula 2 11 3 3 3" xfId="9135" xr:uid="{C158E604-8214-448A-93DB-03084E802EF3}"/>
    <cellStyle name="Vírgula 2 11 3 3 3 2" xfId="18188" xr:uid="{AA828129-1763-4583-83D1-18DD08DE8A26}"/>
    <cellStyle name="Vírgula 2 11 3 3 3 2 2" xfId="36298" xr:uid="{49AEB264-AED2-4DAA-8F84-B7816DEA57BC}"/>
    <cellStyle name="Vírgula 2 11 3 3 3 3" xfId="27245" xr:uid="{53CE2BC3-5793-4198-ACE9-AAF861575742}"/>
    <cellStyle name="Vírgula 2 11 3 3 4" xfId="12156" xr:uid="{3449E42A-3CED-487E-B5C5-25B8FF3FEF6E}"/>
    <cellStyle name="Vírgula 2 11 3 3 4 2" xfId="30266" xr:uid="{10FB2BFB-27A1-48DE-BEDC-9511E085104C}"/>
    <cellStyle name="Vírgula 2 11 3 3 5" xfId="21213" xr:uid="{A274C76D-F0CF-4C34-87E8-114CD4334326}"/>
    <cellStyle name="Vírgula 2 11 3 4" xfId="4113" xr:uid="{9FE3A44B-6559-4154-AA6C-21DDC8E24126}"/>
    <cellStyle name="Vírgula 2 11 3 4 2" xfId="13166" xr:uid="{B7FEFF38-0872-431D-826C-FED24C9909D5}"/>
    <cellStyle name="Vírgula 2 11 3 4 2 2" xfId="31276" xr:uid="{3FC05BDE-64CA-4F70-9730-BAEAB8BB285B}"/>
    <cellStyle name="Vírgula 2 11 3 4 3" xfId="22223" xr:uid="{BFA7562E-A89F-4954-B571-4B00E84CCFE6}"/>
    <cellStyle name="Vírgula 2 11 3 5" xfId="7127" xr:uid="{C51730FE-E638-4F3A-BF7E-E3E7CB17E167}"/>
    <cellStyle name="Vírgula 2 11 3 5 2" xfId="16180" xr:uid="{19A59B9F-83A2-4F06-9C90-82485F933A4F}"/>
    <cellStyle name="Vírgula 2 11 3 5 2 2" xfId="34290" xr:uid="{A5EF6F69-4860-4A5E-B48F-15B15C10EBC6}"/>
    <cellStyle name="Vírgula 2 11 3 5 3" xfId="25237" xr:uid="{313C1A74-AB57-4A2A-8AE6-62097444FF7C}"/>
    <cellStyle name="Vírgula 2 11 3 6" xfId="10148" xr:uid="{35679DFE-EFD5-4639-8846-45C1D5D72B19}"/>
    <cellStyle name="Vírgula 2 11 3 6 2" xfId="28258" xr:uid="{00F325C9-6099-4A6D-AC14-E6FF47DF387C}"/>
    <cellStyle name="Vírgula 2 11 3 7" xfId="19205" xr:uid="{D6034506-D30D-478C-ACBA-38F4EB9372DA}"/>
    <cellStyle name="Vírgula 2 11 4" xfId="1408" xr:uid="{06C778A6-44AD-4DE6-B1C5-ABE069A8EF0A}"/>
    <cellStyle name="Vírgula 2 11 4 2" xfId="4487" xr:uid="{3F39BB8D-6BE2-41EA-BD0F-67D4D339C7B0}"/>
    <cellStyle name="Vírgula 2 11 4 2 2" xfId="13540" xr:uid="{B3ABDE83-AE34-40A8-BFAB-9F64F2A96341}"/>
    <cellStyle name="Vírgula 2 11 4 2 2 2" xfId="31650" xr:uid="{13B10350-828F-44F2-A504-95C8F6FCD20B}"/>
    <cellStyle name="Vírgula 2 11 4 2 3" xfId="22597" xr:uid="{ACF1FFCF-C033-4EAB-BF0D-B4C4A3626012}"/>
    <cellStyle name="Vírgula 2 11 4 3" xfId="7501" xr:uid="{82E4E6E1-76B7-4088-86E9-88C592DF8E93}"/>
    <cellStyle name="Vírgula 2 11 4 3 2" xfId="16554" xr:uid="{E2B177B1-BF64-4F83-B561-917528E10803}"/>
    <cellStyle name="Vírgula 2 11 4 3 2 2" xfId="34664" xr:uid="{56CC1A13-D444-4E9D-B497-8C129F85070C}"/>
    <cellStyle name="Vírgula 2 11 4 3 3" xfId="25611" xr:uid="{CBD0249B-BEDA-469C-8D51-A44948EC3586}"/>
    <cellStyle name="Vírgula 2 11 4 4" xfId="10522" xr:uid="{5ADF335D-9B9E-4D64-BCBA-A2419E4E461A}"/>
    <cellStyle name="Vírgula 2 11 4 4 2" xfId="28632" xr:uid="{94FCF28A-B4E1-4521-9BC0-5170F85C6760}"/>
    <cellStyle name="Vírgula 2 11 4 5" xfId="19579" xr:uid="{1C8D4E08-CEDB-47E2-83A5-CEBBAA998A16}"/>
    <cellStyle name="Vírgula 2 11 5" xfId="2412" xr:uid="{9C2ECB96-C12B-415B-8E9B-ED3D0CFE8FFA}"/>
    <cellStyle name="Vírgula 2 11 5 2" xfId="5491" xr:uid="{7C794948-9D23-4E6B-B727-D194A51E0D5F}"/>
    <cellStyle name="Vírgula 2 11 5 2 2" xfId="14544" xr:uid="{E12FA700-C94B-4870-8973-553F33657C59}"/>
    <cellStyle name="Vírgula 2 11 5 2 2 2" xfId="32654" xr:uid="{7700734B-2EF4-4836-B618-FCDFE01A0201}"/>
    <cellStyle name="Vírgula 2 11 5 2 3" xfId="23601" xr:uid="{06FEA5CC-EDBE-4A10-ADD0-4DD291AC3ACF}"/>
    <cellStyle name="Vírgula 2 11 5 3" xfId="8505" xr:uid="{CBE9930E-E3DE-462A-81E5-8A9C8EC812B3}"/>
    <cellStyle name="Vírgula 2 11 5 3 2" xfId="17558" xr:uid="{0ED837FC-68BF-4664-8A41-8602FD453111}"/>
    <cellStyle name="Vírgula 2 11 5 3 2 2" xfId="35668" xr:uid="{3D18928B-205B-4917-93F7-B2AE6115A7F3}"/>
    <cellStyle name="Vírgula 2 11 5 3 3" xfId="26615" xr:uid="{40713C31-0C10-477B-B8F2-FB45874B2970}"/>
    <cellStyle name="Vírgula 2 11 5 4" xfId="11526" xr:uid="{677CEABF-B196-4AF1-903A-1B5E8EAEF7FE}"/>
    <cellStyle name="Vírgula 2 11 5 4 2" xfId="29636" xr:uid="{DDFCD255-56FE-4975-8257-21B9A66D7B46}"/>
    <cellStyle name="Vírgula 2 11 5 5" xfId="20583" xr:uid="{B9C105B8-6FBA-4B8E-86C6-024DFDA3DD5C}"/>
    <cellStyle name="Vírgula 2 11 6" xfId="3482" xr:uid="{44D28FDC-7B4B-432B-A6CA-5719C61564E6}"/>
    <cellStyle name="Vírgula 2 11 6 2" xfId="12535" xr:uid="{0CB0F071-FC45-466A-9088-EDDE4367D39C}"/>
    <cellStyle name="Vírgula 2 11 6 2 2" xfId="30645" xr:uid="{00F9A41A-9627-4D48-89A1-AA81DD9EDEC0}"/>
    <cellStyle name="Vírgula 2 11 6 3" xfId="21592" xr:uid="{3EEE92BB-4182-4FD3-8691-50499FA59D4C}"/>
    <cellStyle name="Vírgula 2 11 7" xfId="6496" xr:uid="{F1EA645F-C5DA-4CAA-9B04-72182BE14D3B}"/>
    <cellStyle name="Vírgula 2 11 7 2" xfId="15549" xr:uid="{E8D9C988-D93B-470C-BBFF-F481F287AF27}"/>
    <cellStyle name="Vírgula 2 11 7 2 2" xfId="33659" xr:uid="{2FC723A3-68D0-4917-BD92-96C7C9876771}"/>
    <cellStyle name="Vírgula 2 11 7 3" xfId="24606" xr:uid="{C2B020E6-2886-499B-BD0A-BA2F9C56DBED}"/>
    <cellStyle name="Vírgula 2 11 8" xfId="9516" xr:uid="{D626FE42-2A69-4510-B9ED-CA801E690AD7}"/>
    <cellStyle name="Vírgula 2 11 8 2" xfId="27626" xr:uid="{7680D47A-3A01-4661-AD53-2F13A0D09A8E}"/>
    <cellStyle name="Vírgula 2 11 9" xfId="18573" xr:uid="{CE70FCE8-8E0F-41A0-B93A-B8AA6720E73A}"/>
    <cellStyle name="Vírgula 2 12" xfId="574" xr:uid="{85AB9288-0560-4357-A058-DE0F86A7E77F}"/>
    <cellStyle name="Vírgula 2 12 2" xfId="1035" xr:uid="{A44BD570-820F-47CF-8539-7BE6688D5EC0}"/>
    <cellStyle name="Vírgula 2 12 2 2" xfId="2039" xr:uid="{DD0CF446-1670-405C-9ACA-B0E404E6609E}"/>
    <cellStyle name="Vírgula 2 12 2 2 2" xfId="5118" xr:uid="{002FD73B-D49A-468C-8AC3-E0933CB5DDB5}"/>
    <cellStyle name="Vírgula 2 12 2 2 2 2" xfId="14171" xr:uid="{84F758C6-5E85-475F-81DB-13E87E6749D6}"/>
    <cellStyle name="Vírgula 2 12 2 2 2 2 2" xfId="32281" xr:uid="{962D83C1-074C-44C5-A0AC-5CFC221D8C16}"/>
    <cellStyle name="Vírgula 2 12 2 2 2 3" xfId="23228" xr:uid="{8EBB1CDB-5EE0-4C52-94F6-0B3408554C93}"/>
    <cellStyle name="Vírgula 2 12 2 2 3" xfId="8132" xr:uid="{D46F82BF-1B0F-4B04-81A0-6699E1595FDA}"/>
    <cellStyle name="Vírgula 2 12 2 2 3 2" xfId="17185" xr:uid="{8125FCCA-4CCF-4DD3-BE80-A4418BB9E1F8}"/>
    <cellStyle name="Vírgula 2 12 2 2 3 2 2" xfId="35295" xr:uid="{0151DA2A-73DD-4EA9-BBE6-68BB064DF72E}"/>
    <cellStyle name="Vírgula 2 12 2 2 3 3" xfId="26242" xr:uid="{63797BFB-BBAE-489C-B067-E3CC72B8539A}"/>
    <cellStyle name="Vírgula 2 12 2 2 4" xfId="11153" xr:uid="{FB67FDA8-71ED-42E4-BFDA-BE5133C5131C}"/>
    <cellStyle name="Vírgula 2 12 2 2 4 2" xfId="29263" xr:uid="{0B1A06F4-7FE9-4201-A03D-D390A0DBFCA8}"/>
    <cellStyle name="Vírgula 2 12 2 2 5" xfId="20210" xr:uid="{71AC8D87-6FAE-412F-BC4D-15FCB4EE9353}"/>
    <cellStyle name="Vírgula 2 12 2 3" xfId="3043" xr:uid="{92DF6A03-A23D-4875-8AA2-FFDC501D1DEA}"/>
    <cellStyle name="Vírgula 2 12 2 3 2" xfId="6122" xr:uid="{1A066797-E97A-46DD-ACD9-B478F4BB67B3}"/>
    <cellStyle name="Vírgula 2 12 2 3 2 2" xfId="15175" xr:uid="{E55AE01D-23B2-47FC-A9AC-02B915252386}"/>
    <cellStyle name="Vírgula 2 12 2 3 2 2 2" xfId="33285" xr:uid="{24BF114D-1975-497A-A657-4DA487CF8E4E}"/>
    <cellStyle name="Vírgula 2 12 2 3 2 3" xfId="24232" xr:uid="{BE23ED7B-8981-4770-8F49-3B0410B35814}"/>
    <cellStyle name="Vírgula 2 12 2 3 3" xfId="9136" xr:uid="{56B18957-4750-498D-8EBD-DC4DF190A9E2}"/>
    <cellStyle name="Vírgula 2 12 2 3 3 2" xfId="18189" xr:uid="{E14FC98F-93B4-4C4A-B0A1-239CBE309C5F}"/>
    <cellStyle name="Vírgula 2 12 2 3 3 2 2" xfId="36299" xr:uid="{EC092735-9CD4-4338-BF76-BCDCECAEA7D0}"/>
    <cellStyle name="Vírgula 2 12 2 3 3 3" xfId="27246" xr:uid="{6849D05E-93CE-44C7-8976-2386B4DE145C}"/>
    <cellStyle name="Vírgula 2 12 2 3 4" xfId="12157" xr:uid="{0EF8AC4F-F4FB-4052-BC08-241DC9FD3D94}"/>
    <cellStyle name="Vírgula 2 12 2 3 4 2" xfId="30267" xr:uid="{A0F044D7-06D4-49CB-B5D1-95F122A2FDB4}"/>
    <cellStyle name="Vírgula 2 12 2 3 5" xfId="21214" xr:uid="{3EF3F821-BD13-4F59-ABCA-6993110D9F45}"/>
    <cellStyle name="Vírgula 2 12 2 4" xfId="4114" xr:uid="{782EBB3A-A765-4DA5-8BD4-25D8F88BBA37}"/>
    <cellStyle name="Vírgula 2 12 2 4 2" xfId="13167" xr:uid="{8A291102-3C17-4177-A95F-36B9BC7142B2}"/>
    <cellStyle name="Vírgula 2 12 2 4 2 2" xfId="31277" xr:uid="{90B81AB7-B508-4783-BE9E-947F4F8C6957}"/>
    <cellStyle name="Vírgula 2 12 2 4 3" xfId="22224" xr:uid="{A62F624B-A133-493A-93FA-1F0BCA5890AA}"/>
    <cellStyle name="Vírgula 2 12 2 5" xfId="7128" xr:uid="{C99C0963-6A7F-498E-AA73-684218D619C5}"/>
    <cellStyle name="Vírgula 2 12 2 5 2" xfId="16181" xr:uid="{9923BBEE-296B-4AF5-8D2F-CC24721D2E4F}"/>
    <cellStyle name="Vírgula 2 12 2 5 2 2" xfId="34291" xr:uid="{7C4C0604-1676-4324-A60E-A43DB6826284}"/>
    <cellStyle name="Vírgula 2 12 2 5 3" xfId="25238" xr:uid="{FB790B2E-894D-413E-87B6-4967E54BBA0A}"/>
    <cellStyle name="Vírgula 2 12 2 6" xfId="10149" xr:uid="{F9314E20-9944-4357-B0E3-785DACC9AFE9}"/>
    <cellStyle name="Vírgula 2 12 2 6 2" xfId="28259" xr:uid="{CD2BD659-C5DC-46A4-BFB5-CACA67B3867B}"/>
    <cellStyle name="Vírgula 2 12 2 7" xfId="19206" xr:uid="{22418E62-162B-4160-80B7-CD43D2B5D71B}"/>
    <cellStyle name="Vírgula 2 12 3" xfId="9688" xr:uid="{AB0BB026-FC42-41BC-ADEA-9B01F132EECF}"/>
    <cellStyle name="Vírgula 2 12 3 2" xfId="27798" xr:uid="{6F0ACA29-FB88-44EF-8D39-AF175028299C}"/>
    <cellStyle name="Vírgula 2 12 4" xfId="18745" xr:uid="{A1C72E62-1691-4788-87A1-039E63F75BA5}"/>
    <cellStyle name="Vírgula 2 13" xfId="3256" xr:uid="{2ED91C14-C209-47A0-B367-88CEE9D999C7}"/>
    <cellStyle name="Vírgula 2 13 2" xfId="12367" xr:uid="{F0C2FA8F-5C81-4C7E-BB3E-C27F242B41B1}"/>
    <cellStyle name="Vírgula 2 13 2 2" xfId="30477" xr:uid="{0587E957-06D5-47E7-8912-C3BA2AFCBE40}"/>
    <cellStyle name="Vírgula 2 13 3" xfId="21424" xr:uid="{46BA0A2B-61C3-4DFC-BDD6-1467990DB588}"/>
    <cellStyle name="Vírgula 2 14" xfId="9352" xr:uid="{3320ADFE-217C-48A4-978A-F28AD481FD37}"/>
    <cellStyle name="Vírgula 2 14 2" xfId="27462" xr:uid="{D97FB7D1-A643-45AA-9DD0-FC3340D331AF}"/>
    <cellStyle name="Vírgula 2 15" xfId="18407" xr:uid="{CD2B78E5-91F2-4C61-8D20-99B8B3BA457D}"/>
    <cellStyle name="Vírgula 2 2" xfId="81" xr:uid="{D4A207DA-BD66-437C-B9AC-0B771A17A1E8}"/>
    <cellStyle name="Vírgula 2 2 10" xfId="1250" xr:uid="{9AFEA734-6AF5-4948-A5EB-275B5E9BADBC}"/>
    <cellStyle name="Vírgula 2 2 10 2" xfId="4329" xr:uid="{632ED5F2-1928-4D24-85C4-844C5D21F037}"/>
    <cellStyle name="Vírgula 2 2 10 2 2" xfId="13382" xr:uid="{0E2B1317-58EF-4190-86B1-DFAE2D4FAC2D}"/>
    <cellStyle name="Vírgula 2 2 10 2 2 2" xfId="31492" xr:uid="{92B315AE-B6A0-4819-BED4-9E612786039E}"/>
    <cellStyle name="Vírgula 2 2 10 2 3" xfId="22439" xr:uid="{A8383F7A-9CE9-4FB6-8321-F091994C9D59}"/>
    <cellStyle name="Vírgula 2 2 10 3" xfId="7343" xr:uid="{B0EAE6D7-514C-4BDF-8636-ADAE14DC1BD2}"/>
    <cellStyle name="Vírgula 2 2 10 3 2" xfId="16396" xr:uid="{B04FC279-FDF3-4B34-AC04-0B6EA2F8F3A0}"/>
    <cellStyle name="Vírgula 2 2 10 3 2 2" xfId="34506" xr:uid="{F09B8D16-BAF4-4CC5-A3A7-744EABF79DD7}"/>
    <cellStyle name="Vírgula 2 2 10 3 3" xfId="25453" xr:uid="{BB474BE6-69E2-4C6E-98E8-62B3A86DC829}"/>
    <cellStyle name="Vírgula 2 2 10 4" xfId="10364" xr:uid="{767E3F3D-F6E6-4057-A317-33AC622EE96B}"/>
    <cellStyle name="Vírgula 2 2 10 4 2" xfId="28474" xr:uid="{AC08D9C4-58D0-45EF-8302-F092AEE7013B}"/>
    <cellStyle name="Vírgula 2 2 10 5" xfId="19421" xr:uid="{CD7FCE48-AEFA-49C9-A0D2-C67595EDC9BF}"/>
    <cellStyle name="Vírgula 2 2 11" xfId="2254" xr:uid="{2DD62E63-F590-4FFA-B084-C0C3D660808E}"/>
    <cellStyle name="Vírgula 2 2 11 2" xfId="5333" xr:uid="{9CE86DD7-D0EF-41F7-9EF5-15B8F9ADA4E3}"/>
    <cellStyle name="Vírgula 2 2 11 2 2" xfId="14386" xr:uid="{06D12046-1D82-41AD-89B3-51DCBD69BD59}"/>
    <cellStyle name="Vírgula 2 2 11 2 2 2" xfId="32496" xr:uid="{5E1A1855-2A6A-4774-8CCC-57C52792730C}"/>
    <cellStyle name="Vírgula 2 2 11 2 3" xfId="23443" xr:uid="{218C45F8-C30A-4740-B891-DA875CC07D66}"/>
    <cellStyle name="Vírgula 2 2 11 3" xfId="8347" xr:uid="{283E8D7A-6528-4638-A5AA-1552E4894256}"/>
    <cellStyle name="Vírgula 2 2 11 3 2" xfId="17400" xr:uid="{0BBC7E6A-79D4-4F0F-9018-C76AA1B41B40}"/>
    <cellStyle name="Vírgula 2 2 11 3 2 2" xfId="35510" xr:uid="{22C3F978-C9E1-4EC1-9BE7-D259214BE6CE}"/>
    <cellStyle name="Vírgula 2 2 11 3 3" xfId="26457" xr:uid="{E6A20973-6F13-4EB9-AB70-EFAB67D120F4}"/>
    <cellStyle name="Vírgula 2 2 11 4" xfId="11368" xr:uid="{F89F4DA9-8AF5-4E04-8E78-BC71C443E00C}"/>
    <cellStyle name="Vírgula 2 2 11 4 2" xfId="29478" xr:uid="{62D1DAF5-7EBF-466A-9A64-9ED83A4819AD}"/>
    <cellStyle name="Vírgula 2 2 11 5" xfId="20425" xr:uid="{A94852FB-1D39-4BD8-ACE3-3448DF6F59C5}"/>
    <cellStyle name="Vírgula 2 2 12" xfId="3298" xr:uid="{7AA80FC9-6F29-419F-8EF4-7C7013CB8F36}"/>
    <cellStyle name="Vírgula 2 2 13" xfId="3323" xr:uid="{79EACBC5-D634-45D0-AB1A-DDDA877A5265}"/>
    <cellStyle name="Vírgula 2 2 13 2" xfId="12376" xr:uid="{D3267D2E-FB68-45A9-850A-AA8DDD016995}"/>
    <cellStyle name="Vírgula 2 2 13 2 2" xfId="30486" xr:uid="{B04334C2-4634-4552-8D1B-B374D539B70A}"/>
    <cellStyle name="Vírgula 2 2 13 3" xfId="21433" xr:uid="{94068322-E78A-49A5-8FF8-D86FC206E6B6}"/>
    <cellStyle name="Vírgula 2 2 14" xfId="6337" xr:uid="{905DF316-EF20-4A7B-B61B-8F784DA367FF}"/>
    <cellStyle name="Vírgula 2 2 14 2" xfId="15390" xr:uid="{3944A0F0-0579-4C0A-B4BF-FA55B6C7C736}"/>
    <cellStyle name="Vírgula 2 2 14 2 2" xfId="33500" xr:uid="{1B9A4BCE-479A-4406-BB8F-C103C4574F83}"/>
    <cellStyle name="Vírgula 2 2 14 3" xfId="24447" xr:uid="{7AD0C63A-9703-4E55-B3B1-682197914DF1}"/>
    <cellStyle name="Vírgula 2 2 15" xfId="9357" xr:uid="{D3E922CF-2EF2-44B5-BACC-73787ADE5FDE}"/>
    <cellStyle name="Vírgula 2 2 15 2" xfId="27467" xr:uid="{32FF261D-50DB-4D4A-B240-9949053DE6DA}"/>
    <cellStyle name="Vírgula 2 2 16" xfId="18414" xr:uid="{E45424EB-37CF-4C2C-B6E2-2AE0DCD48793}"/>
    <cellStyle name="Vírgula 2 2 2" xfId="85" xr:uid="{49255444-12E2-4469-8443-959B9D72A0E0}"/>
    <cellStyle name="Vírgula 2 2 2 10" xfId="3327" xr:uid="{AEDAC48A-18AE-4B51-A4F9-80A76C5D0468}"/>
    <cellStyle name="Vírgula 2 2 2 10 2" xfId="12380" xr:uid="{E4A31081-ED81-414E-996E-36C1AE2C6F0B}"/>
    <cellStyle name="Vírgula 2 2 2 10 2 2" xfId="30490" xr:uid="{C2E6E8F8-5CF6-41AE-B355-DF9B89102462}"/>
    <cellStyle name="Vírgula 2 2 2 10 3" xfId="21437" xr:uid="{B367A104-EFB2-4638-8B20-36F973942918}"/>
    <cellStyle name="Vírgula 2 2 2 11" xfId="6341" xr:uid="{A2147ED1-1EC1-4181-ABAB-385C551C4282}"/>
    <cellStyle name="Vírgula 2 2 2 11 2" xfId="15394" xr:uid="{C8B2B2B1-6181-4B13-A7BE-37AE8C142970}"/>
    <cellStyle name="Vírgula 2 2 2 11 2 2" xfId="33504" xr:uid="{CB51DF85-91B4-4DE2-B5ED-0CCF5B830409}"/>
    <cellStyle name="Vírgula 2 2 2 11 3" xfId="24451" xr:uid="{52E69072-3A5C-4091-823F-D397B6B4B7D5}"/>
    <cellStyle name="Vírgula 2 2 2 12" xfId="9361" xr:uid="{EC7AB84D-FECA-43BF-8FCC-FBDCDCF29BA2}"/>
    <cellStyle name="Vírgula 2 2 2 12 2" xfId="27471" xr:uid="{1F293360-4563-4C66-A2BF-34DD0E54FD16}"/>
    <cellStyle name="Vírgula 2 2 2 13" xfId="18418" xr:uid="{69AADE80-A240-4422-8D3D-D69947DB09EF}"/>
    <cellStyle name="Vírgula 2 2 2 2" xfId="97" xr:uid="{E063ED82-6B92-45F1-B8BE-66BF4DEA67DC}"/>
    <cellStyle name="Vírgula 2 2 2 2 10" xfId="6349" xr:uid="{5F1B6581-CC45-4D39-A1A4-93D7A98A7491}"/>
    <cellStyle name="Vírgula 2 2 2 2 10 2" xfId="15402" xr:uid="{2603E32F-0073-46D6-B34F-A5382974468B}"/>
    <cellStyle name="Vírgula 2 2 2 2 10 2 2" xfId="33512" xr:uid="{02EDFCD4-4091-4DA4-A5AE-C3826B81ACA6}"/>
    <cellStyle name="Vírgula 2 2 2 2 10 3" xfId="24459" xr:uid="{A2947918-55BE-4260-B349-6CB23B35852B}"/>
    <cellStyle name="Vírgula 2 2 2 2 11" xfId="9369" xr:uid="{947819CE-9716-4AD9-8D82-F809485439A8}"/>
    <cellStyle name="Vírgula 2 2 2 2 11 2" xfId="27479" xr:uid="{84E3C67B-E639-43AF-990F-D206F3570B57}"/>
    <cellStyle name="Vírgula 2 2 2 2 12" xfId="18426" xr:uid="{6A9A99B3-12CB-47C3-B0D9-7B95D33B3F37}"/>
    <cellStyle name="Vírgula 2 2 2 2 2" xfId="113" xr:uid="{5835438F-A158-416D-A4E8-667E360E3314}"/>
    <cellStyle name="Vírgula 2 2 2 2 2 10" xfId="9385" xr:uid="{343DC6D8-7E11-4EBE-9B7C-1C70F8A58D8B}"/>
    <cellStyle name="Vírgula 2 2 2 2 2 10 2" xfId="27495" xr:uid="{410E0179-03E6-434C-AF5D-7160E29B956A}"/>
    <cellStyle name="Vírgula 2 2 2 2 2 11" xfId="18442" xr:uid="{9F58881B-766F-4801-8185-D9F6D2E111B4}"/>
    <cellStyle name="Vírgula 2 2 2 2 2 2" xfId="145" xr:uid="{1159670D-2E6A-424A-9590-238E95CA09FC}"/>
    <cellStyle name="Vírgula 2 2 2 2 2 2 10" xfId="18474" xr:uid="{A8E79758-5CB6-460E-9185-1090D6799D18}"/>
    <cellStyle name="Vírgula 2 2 2 2 2 2 2" xfId="472" xr:uid="{7D5AC08F-DE86-476D-9A37-8389A2C5CF0C}"/>
    <cellStyle name="Vírgula 2 2 2 2 2 2 2 2" xfId="1036" xr:uid="{81167635-B79B-457C-A0D8-817EC3847F61}"/>
    <cellStyle name="Vírgula 2 2 2 2 2 2 2 2 2" xfId="2040" xr:uid="{44A496C2-66E1-4FAD-8801-99115DB785B1}"/>
    <cellStyle name="Vírgula 2 2 2 2 2 2 2 2 2 2" xfId="5119" xr:uid="{B82FCD4D-4036-484F-B0A9-AD7B70FB6114}"/>
    <cellStyle name="Vírgula 2 2 2 2 2 2 2 2 2 2 2" xfId="14172" xr:uid="{65F926D6-219E-48BC-A876-9785651F251E}"/>
    <cellStyle name="Vírgula 2 2 2 2 2 2 2 2 2 2 2 2" xfId="32282" xr:uid="{13620E83-1D2F-4B00-8FD9-491F8CA0715C}"/>
    <cellStyle name="Vírgula 2 2 2 2 2 2 2 2 2 2 3" xfId="23229" xr:uid="{B32D5A3C-A9FD-4C3C-AECC-11024086292C}"/>
    <cellStyle name="Vírgula 2 2 2 2 2 2 2 2 2 3" xfId="8133" xr:uid="{9EA69672-F37B-4044-9BBA-8119CBE67967}"/>
    <cellStyle name="Vírgula 2 2 2 2 2 2 2 2 2 3 2" xfId="17186" xr:uid="{1B81A9CF-65DA-4493-9474-2CA888B2C07A}"/>
    <cellStyle name="Vírgula 2 2 2 2 2 2 2 2 2 3 2 2" xfId="35296" xr:uid="{FB5A198A-D7FE-4E28-9EE6-7743EBE7C801}"/>
    <cellStyle name="Vírgula 2 2 2 2 2 2 2 2 2 3 3" xfId="26243" xr:uid="{034343D3-70A5-4CDB-AD67-4CC9F42131A6}"/>
    <cellStyle name="Vírgula 2 2 2 2 2 2 2 2 2 4" xfId="11154" xr:uid="{A0D5EDD4-9339-4DFD-9296-F522295CEBFE}"/>
    <cellStyle name="Vírgula 2 2 2 2 2 2 2 2 2 4 2" xfId="29264" xr:uid="{FA340FA7-A471-4B70-B4F1-727ACB9700D3}"/>
    <cellStyle name="Vírgula 2 2 2 2 2 2 2 2 2 5" xfId="20211" xr:uid="{ED83B2A2-70BD-4F57-BA99-988D6625472E}"/>
    <cellStyle name="Vírgula 2 2 2 2 2 2 2 2 3" xfId="3044" xr:uid="{C35C8935-A03A-4DE0-BFF8-D5B544607227}"/>
    <cellStyle name="Vírgula 2 2 2 2 2 2 2 2 3 2" xfId="6123" xr:uid="{503F4AA4-56AA-4AB2-B26A-69FF3CDF1F86}"/>
    <cellStyle name="Vírgula 2 2 2 2 2 2 2 2 3 2 2" xfId="15176" xr:uid="{6E664551-9B10-4C1D-991B-A5AAA8A9A772}"/>
    <cellStyle name="Vírgula 2 2 2 2 2 2 2 2 3 2 2 2" xfId="33286" xr:uid="{4F01F0CA-099E-4AFF-A417-0B8EC061078F}"/>
    <cellStyle name="Vírgula 2 2 2 2 2 2 2 2 3 2 3" xfId="24233" xr:uid="{3F2CD102-E38F-47DC-B3BE-764D05BE4C69}"/>
    <cellStyle name="Vírgula 2 2 2 2 2 2 2 2 3 3" xfId="9137" xr:uid="{4556F321-9E45-475E-8AE4-F4C866A73635}"/>
    <cellStyle name="Vírgula 2 2 2 2 2 2 2 2 3 3 2" xfId="18190" xr:uid="{E54F9C31-2F17-431C-B2F1-1DED3E21E2BA}"/>
    <cellStyle name="Vírgula 2 2 2 2 2 2 2 2 3 3 2 2" xfId="36300" xr:uid="{96CF7FD2-BC30-456F-BC15-F6679222370C}"/>
    <cellStyle name="Vírgula 2 2 2 2 2 2 2 2 3 3 3" xfId="27247" xr:uid="{C4F602BD-5993-4A8A-BBDC-AFF39F053F2D}"/>
    <cellStyle name="Vírgula 2 2 2 2 2 2 2 2 3 4" xfId="12158" xr:uid="{3BE707AB-163F-4048-A88B-C1B1644D2919}"/>
    <cellStyle name="Vírgula 2 2 2 2 2 2 2 2 3 4 2" xfId="30268" xr:uid="{63FE717F-E509-4A94-89BA-F0C850994AD9}"/>
    <cellStyle name="Vírgula 2 2 2 2 2 2 2 2 3 5" xfId="21215" xr:uid="{86487915-39AB-4BE5-A7D2-CA392D62BD3D}"/>
    <cellStyle name="Vírgula 2 2 2 2 2 2 2 2 4" xfId="4115" xr:uid="{3BC08277-6FC5-430D-AC5B-A8139FE0BE69}"/>
    <cellStyle name="Vírgula 2 2 2 2 2 2 2 2 4 2" xfId="13168" xr:uid="{63A56FE3-680D-48C0-A941-039E2F53B55B}"/>
    <cellStyle name="Vírgula 2 2 2 2 2 2 2 2 4 2 2" xfId="31278" xr:uid="{E76542CA-D038-4A7C-B446-1E7790E915CB}"/>
    <cellStyle name="Vírgula 2 2 2 2 2 2 2 2 4 3" xfId="22225" xr:uid="{91164F84-25C7-4A51-9C3F-228BB3BFD57C}"/>
    <cellStyle name="Vírgula 2 2 2 2 2 2 2 2 5" xfId="7129" xr:uid="{DE334AEB-1F77-451E-A318-81E64E0696B1}"/>
    <cellStyle name="Vírgula 2 2 2 2 2 2 2 2 5 2" xfId="16182" xr:uid="{B2DCEAE6-7B6E-42E8-8908-613AFD89C84B}"/>
    <cellStyle name="Vírgula 2 2 2 2 2 2 2 2 5 2 2" xfId="34292" xr:uid="{E9D2755B-F332-4BBB-ACB6-11376BAC1ECE}"/>
    <cellStyle name="Vírgula 2 2 2 2 2 2 2 2 5 3" xfId="25239" xr:uid="{FF9D9000-F9C0-485B-8B22-887C287F10D8}"/>
    <cellStyle name="Vírgula 2 2 2 2 2 2 2 2 6" xfId="10150" xr:uid="{BFF052E0-D91C-4AC0-8E9E-5C5C9A574712}"/>
    <cellStyle name="Vírgula 2 2 2 2 2 2 2 2 6 2" xfId="28260" xr:uid="{1C2DFDEE-5C34-41DC-B9D6-7EB40C3DBAEA}"/>
    <cellStyle name="Vírgula 2 2 2 2 2 2 2 2 7" xfId="19207" xr:uid="{D0844F32-D006-4CB6-893B-EC47A26CFE71}"/>
    <cellStyle name="Vírgula 2 2 2 2 2 2 2 3" xfId="1037" xr:uid="{BC88E8DD-711C-41FD-8A58-E2A353EA694E}"/>
    <cellStyle name="Vírgula 2 2 2 2 2 2 2 3 2" xfId="2041" xr:uid="{E13213F5-5823-427E-9008-3D9BCFC3C35A}"/>
    <cellStyle name="Vírgula 2 2 2 2 2 2 2 3 2 2" xfId="5120" xr:uid="{FF84BD82-0098-4B58-B748-A71755D8377E}"/>
    <cellStyle name="Vírgula 2 2 2 2 2 2 2 3 2 2 2" xfId="14173" xr:uid="{FB3D51A3-90D2-40D5-9218-746E0D1440EE}"/>
    <cellStyle name="Vírgula 2 2 2 2 2 2 2 3 2 2 2 2" xfId="32283" xr:uid="{7CFF5FA9-4582-4DCE-B2B0-69A1A407D016}"/>
    <cellStyle name="Vírgula 2 2 2 2 2 2 2 3 2 2 3" xfId="23230" xr:uid="{8C5515F1-435D-46BF-B89D-4978ED6BD920}"/>
    <cellStyle name="Vírgula 2 2 2 2 2 2 2 3 2 3" xfId="8134" xr:uid="{1E54BAD6-3F0A-470E-89B0-DD3290FE337C}"/>
    <cellStyle name="Vírgula 2 2 2 2 2 2 2 3 2 3 2" xfId="17187" xr:uid="{1B499A52-51CC-44B2-AA55-98DAF30ED007}"/>
    <cellStyle name="Vírgula 2 2 2 2 2 2 2 3 2 3 2 2" xfId="35297" xr:uid="{C048F975-5878-42AA-9A94-EF14CA232063}"/>
    <cellStyle name="Vírgula 2 2 2 2 2 2 2 3 2 3 3" xfId="26244" xr:uid="{ABE49EF8-27EE-4BF5-A4ED-4EE8853DF385}"/>
    <cellStyle name="Vírgula 2 2 2 2 2 2 2 3 2 4" xfId="11155" xr:uid="{45EC2B42-D04A-44CA-A3EF-9EA526AE7365}"/>
    <cellStyle name="Vírgula 2 2 2 2 2 2 2 3 2 4 2" xfId="29265" xr:uid="{41ECA5D1-E386-4944-91CA-934415A9B288}"/>
    <cellStyle name="Vírgula 2 2 2 2 2 2 2 3 2 5" xfId="20212" xr:uid="{B2A73F81-AD90-4517-A9D0-F346B1D8B3D7}"/>
    <cellStyle name="Vírgula 2 2 2 2 2 2 2 3 3" xfId="3045" xr:uid="{2016FE10-DB0C-4EB1-8507-5E62F494A7C2}"/>
    <cellStyle name="Vírgula 2 2 2 2 2 2 2 3 3 2" xfId="6124" xr:uid="{CBEAFBCC-D78B-4ECB-BE84-2F360D078596}"/>
    <cellStyle name="Vírgula 2 2 2 2 2 2 2 3 3 2 2" xfId="15177" xr:uid="{A858BB6E-A6CA-4710-A4D3-C8FF82026880}"/>
    <cellStyle name="Vírgula 2 2 2 2 2 2 2 3 3 2 2 2" xfId="33287" xr:uid="{04F76FFC-0D10-478B-9972-A285BCF4540E}"/>
    <cellStyle name="Vírgula 2 2 2 2 2 2 2 3 3 2 3" xfId="24234" xr:uid="{E29440C6-DAE0-41BB-B1A8-2AB19C27DC3B}"/>
    <cellStyle name="Vírgula 2 2 2 2 2 2 2 3 3 3" xfId="9138" xr:uid="{B3BF2076-A672-4B74-A520-C9DC03CEDE74}"/>
    <cellStyle name="Vírgula 2 2 2 2 2 2 2 3 3 3 2" xfId="18191" xr:uid="{223CE30D-B6DB-455C-A170-02033111B6CB}"/>
    <cellStyle name="Vírgula 2 2 2 2 2 2 2 3 3 3 2 2" xfId="36301" xr:uid="{7FDE6D90-204E-4102-AF62-20779D23621A}"/>
    <cellStyle name="Vírgula 2 2 2 2 2 2 2 3 3 3 3" xfId="27248" xr:uid="{DDBA457D-4C19-4936-B522-612EF343987F}"/>
    <cellStyle name="Vírgula 2 2 2 2 2 2 2 3 3 4" xfId="12159" xr:uid="{CA37E76C-AC0F-4FE4-89E7-598831DFF2E0}"/>
    <cellStyle name="Vírgula 2 2 2 2 2 2 2 3 3 4 2" xfId="30269" xr:uid="{E365CB66-9294-4B5D-A97F-0FE2AF5513B0}"/>
    <cellStyle name="Vírgula 2 2 2 2 2 2 2 3 3 5" xfId="21216" xr:uid="{4CF9A373-70B6-4C71-BC75-B0099BC4F38C}"/>
    <cellStyle name="Vírgula 2 2 2 2 2 2 2 3 4" xfId="4116" xr:uid="{B757406C-600A-48E5-81F3-5B6C753C5091}"/>
    <cellStyle name="Vírgula 2 2 2 2 2 2 2 3 4 2" xfId="13169" xr:uid="{8C881079-9592-4541-BB6D-A6FCD1852172}"/>
    <cellStyle name="Vírgula 2 2 2 2 2 2 2 3 4 2 2" xfId="31279" xr:uid="{CA0E1D0E-7F22-4614-A400-B4DC35A1F19B}"/>
    <cellStyle name="Vírgula 2 2 2 2 2 2 2 3 4 3" xfId="22226" xr:uid="{623376EE-E61A-44B8-BF6B-C743735AD1C5}"/>
    <cellStyle name="Vírgula 2 2 2 2 2 2 2 3 5" xfId="7130" xr:uid="{908BBB47-C86A-40E3-BEC1-9C1FE0EE7159}"/>
    <cellStyle name="Vírgula 2 2 2 2 2 2 2 3 5 2" xfId="16183" xr:uid="{39FD4338-4C78-431E-9235-79CFC1C509AB}"/>
    <cellStyle name="Vírgula 2 2 2 2 2 2 2 3 5 2 2" xfId="34293" xr:uid="{A66FE7C1-30A6-4EAF-A0EA-68B180AFC257}"/>
    <cellStyle name="Vírgula 2 2 2 2 2 2 2 3 5 3" xfId="25240" xr:uid="{592A46F0-6584-4E55-869B-4EE7F2D95266}"/>
    <cellStyle name="Vírgula 2 2 2 2 2 2 2 3 6" xfId="10151" xr:uid="{E849E76B-8253-432B-8E49-093A07117ACF}"/>
    <cellStyle name="Vírgula 2 2 2 2 2 2 2 3 6 2" xfId="28261" xr:uid="{CA433AB0-9001-4A1F-87EE-E3690B131D28}"/>
    <cellStyle name="Vírgula 2 2 2 2 2 2 2 3 7" xfId="19208" xr:uid="{4C7B36DB-4B42-4E26-A391-29373D76C75B}"/>
    <cellStyle name="Vírgula 2 2 2 2 2 2 2 4" xfId="1481" xr:uid="{24219746-0403-4DA2-9C2A-6B87C2B9AD36}"/>
    <cellStyle name="Vírgula 2 2 2 2 2 2 2 4 2" xfId="4560" xr:uid="{4CFB2BDD-9A13-4D9F-8706-B991862FD3A1}"/>
    <cellStyle name="Vírgula 2 2 2 2 2 2 2 4 2 2" xfId="13613" xr:uid="{98E6B09B-AB63-4355-8753-CB962D80FD81}"/>
    <cellStyle name="Vírgula 2 2 2 2 2 2 2 4 2 2 2" xfId="31723" xr:uid="{2EE8FEEE-AA91-4A05-B726-74297BC70686}"/>
    <cellStyle name="Vírgula 2 2 2 2 2 2 2 4 2 3" xfId="22670" xr:uid="{E8B13321-F95A-43D5-890F-667576EDF7E9}"/>
    <cellStyle name="Vírgula 2 2 2 2 2 2 2 4 3" xfId="7574" xr:uid="{10802DE6-6A3D-4AB3-BD32-E169CA157F2B}"/>
    <cellStyle name="Vírgula 2 2 2 2 2 2 2 4 3 2" xfId="16627" xr:uid="{936DACF9-4EC5-4E5C-A899-DA6A49D7BCFE}"/>
    <cellStyle name="Vírgula 2 2 2 2 2 2 2 4 3 2 2" xfId="34737" xr:uid="{0B903881-949A-41EC-B5F7-1D9CAE1B0487}"/>
    <cellStyle name="Vírgula 2 2 2 2 2 2 2 4 3 3" xfId="25684" xr:uid="{036C4B95-A9E4-4C26-B59A-94DF708343C7}"/>
    <cellStyle name="Vírgula 2 2 2 2 2 2 2 4 4" xfId="10595" xr:uid="{C3B414F3-1A9A-4BD7-A749-CD62D78B56E8}"/>
    <cellStyle name="Vírgula 2 2 2 2 2 2 2 4 4 2" xfId="28705" xr:uid="{184C7D8F-E928-4550-9E6C-7C2B50FDA84F}"/>
    <cellStyle name="Vírgula 2 2 2 2 2 2 2 4 5" xfId="19652" xr:uid="{8BE5B739-6F76-4C1B-B13D-4CFD39F49365}"/>
    <cellStyle name="Vírgula 2 2 2 2 2 2 2 5" xfId="2485" xr:uid="{261137B0-8F74-4DB6-AB8D-FBDE1C751EA8}"/>
    <cellStyle name="Vírgula 2 2 2 2 2 2 2 5 2" xfId="5564" xr:uid="{066139AE-9440-4A47-8A1A-8F1908F293CA}"/>
    <cellStyle name="Vírgula 2 2 2 2 2 2 2 5 2 2" xfId="14617" xr:uid="{671721FC-ED74-46B2-A6BE-B9AC6B6C14BB}"/>
    <cellStyle name="Vírgula 2 2 2 2 2 2 2 5 2 2 2" xfId="32727" xr:uid="{B89B090B-B601-4266-99A9-B9CC9B4E1F2D}"/>
    <cellStyle name="Vírgula 2 2 2 2 2 2 2 5 2 3" xfId="23674" xr:uid="{91C18DB3-5E1A-44F0-95B2-81F437DC848E}"/>
    <cellStyle name="Vírgula 2 2 2 2 2 2 2 5 3" xfId="8578" xr:uid="{0023DAE9-0DE8-41D9-B84A-11F2C453136F}"/>
    <cellStyle name="Vírgula 2 2 2 2 2 2 2 5 3 2" xfId="17631" xr:uid="{4F7C6289-20C8-4685-8C75-12437095BA42}"/>
    <cellStyle name="Vírgula 2 2 2 2 2 2 2 5 3 2 2" xfId="35741" xr:uid="{EAF4F23D-5203-455C-B6D7-17995795E745}"/>
    <cellStyle name="Vírgula 2 2 2 2 2 2 2 5 3 3" xfId="26688" xr:uid="{5E689D4C-8871-495B-8F0E-85FA739453E7}"/>
    <cellStyle name="Vírgula 2 2 2 2 2 2 2 5 4" xfId="11599" xr:uid="{70B03954-EAB9-4BA9-B098-2AF937B9FC99}"/>
    <cellStyle name="Vírgula 2 2 2 2 2 2 2 5 4 2" xfId="29709" xr:uid="{AC31A59B-432C-40CC-B6F4-2FEDEE095144}"/>
    <cellStyle name="Vírgula 2 2 2 2 2 2 2 5 5" xfId="20656" xr:uid="{0D690ACB-4614-4CFC-9307-7FCF1009BFFA}"/>
    <cellStyle name="Vírgula 2 2 2 2 2 2 2 6" xfId="3555" xr:uid="{251D0E70-DC0D-4948-80C9-8E2A6A8D7520}"/>
    <cellStyle name="Vírgula 2 2 2 2 2 2 2 6 2" xfId="12608" xr:uid="{0F00DA57-AB26-454A-A48C-5642426FA69C}"/>
    <cellStyle name="Vírgula 2 2 2 2 2 2 2 6 2 2" xfId="30718" xr:uid="{A82E52BE-2D08-4EBA-9F16-22DDD52C42BE}"/>
    <cellStyle name="Vírgula 2 2 2 2 2 2 2 6 3" xfId="21665" xr:uid="{7EFD3BB1-A6E9-4FBE-94E3-DF6253BEC052}"/>
    <cellStyle name="Vírgula 2 2 2 2 2 2 2 7" xfId="6569" xr:uid="{35ED9D56-0DD1-4BA0-B77F-FECF8F6DEEF9}"/>
    <cellStyle name="Vírgula 2 2 2 2 2 2 2 7 2" xfId="15622" xr:uid="{721C687E-2505-4441-999F-FDA8E73E8258}"/>
    <cellStyle name="Vírgula 2 2 2 2 2 2 2 7 2 2" xfId="33732" xr:uid="{D0677188-B6BD-467D-8F24-7141A83BD2CF}"/>
    <cellStyle name="Vírgula 2 2 2 2 2 2 2 7 3" xfId="24679" xr:uid="{DD8BB613-3107-4A52-A7BD-58C258B29ED4}"/>
    <cellStyle name="Vírgula 2 2 2 2 2 2 2 8" xfId="9589" xr:uid="{8F980E90-C93F-4515-8570-6AD5F9C14A99}"/>
    <cellStyle name="Vírgula 2 2 2 2 2 2 2 8 2" xfId="27699" xr:uid="{367AAACA-7847-4E08-A3E2-218B3934132A}"/>
    <cellStyle name="Vírgula 2 2 2 2 2 2 2 9" xfId="18646" xr:uid="{16DE4CE5-FEE8-4D4C-B881-36C179228EB6}"/>
    <cellStyle name="Vírgula 2 2 2 2 2 2 3" xfId="1038" xr:uid="{2C6C9E96-A1B5-4080-9E7A-7EA05AA57EA8}"/>
    <cellStyle name="Vírgula 2 2 2 2 2 2 3 2" xfId="2042" xr:uid="{DE420F90-C320-45C2-BC28-80E55A692A05}"/>
    <cellStyle name="Vírgula 2 2 2 2 2 2 3 2 2" xfId="5121" xr:uid="{207CA517-E135-4BE7-9EEE-C0B82D3CFF47}"/>
    <cellStyle name="Vírgula 2 2 2 2 2 2 3 2 2 2" xfId="14174" xr:uid="{E0670027-3CEB-4D51-A43C-D46E555D3A06}"/>
    <cellStyle name="Vírgula 2 2 2 2 2 2 3 2 2 2 2" xfId="32284" xr:uid="{F61D9459-F4D3-4D0B-8D74-FAE0CF7AA678}"/>
    <cellStyle name="Vírgula 2 2 2 2 2 2 3 2 2 3" xfId="23231" xr:uid="{5F766F65-3122-40E6-969C-679F7784D4E7}"/>
    <cellStyle name="Vírgula 2 2 2 2 2 2 3 2 3" xfId="8135" xr:uid="{4B64949B-BF11-43BD-A00F-6F3CEBB66372}"/>
    <cellStyle name="Vírgula 2 2 2 2 2 2 3 2 3 2" xfId="17188" xr:uid="{58C46E1D-276F-4206-8938-9702BAC44998}"/>
    <cellStyle name="Vírgula 2 2 2 2 2 2 3 2 3 2 2" xfId="35298" xr:uid="{F665EDDB-7D7D-44F2-84B5-03E78D073187}"/>
    <cellStyle name="Vírgula 2 2 2 2 2 2 3 2 3 3" xfId="26245" xr:uid="{2E14A95F-D1E0-4622-B09E-581B8EDC30CD}"/>
    <cellStyle name="Vírgula 2 2 2 2 2 2 3 2 4" xfId="11156" xr:uid="{95A185AE-865A-40CF-8BAE-F2AE94DA98BE}"/>
    <cellStyle name="Vírgula 2 2 2 2 2 2 3 2 4 2" xfId="29266" xr:uid="{70C8EBBF-5F6A-47D2-8EF9-ADDF71ABBE65}"/>
    <cellStyle name="Vírgula 2 2 2 2 2 2 3 2 5" xfId="20213" xr:uid="{A70CAEE5-4714-421A-8705-4A622E7CD3FA}"/>
    <cellStyle name="Vírgula 2 2 2 2 2 2 3 3" xfId="3046" xr:uid="{2F207963-6D2C-42B7-87F5-74C40724300F}"/>
    <cellStyle name="Vírgula 2 2 2 2 2 2 3 3 2" xfId="6125" xr:uid="{139384B9-1F30-4A10-8193-F3D2CFDC2EFB}"/>
    <cellStyle name="Vírgula 2 2 2 2 2 2 3 3 2 2" xfId="15178" xr:uid="{333C33A3-9AB4-4E92-8D53-6C90D25E7F55}"/>
    <cellStyle name="Vírgula 2 2 2 2 2 2 3 3 2 2 2" xfId="33288" xr:uid="{F576DE4F-05EE-46CA-8470-5491405D1C53}"/>
    <cellStyle name="Vírgula 2 2 2 2 2 2 3 3 2 3" xfId="24235" xr:uid="{0931F81F-C746-4D4B-AF53-53480E5BDC62}"/>
    <cellStyle name="Vírgula 2 2 2 2 2 2 3 3 3" xfId="9139" xr:uid="{1023F47A-C68A-455D-9AB5-AB8A04948D41}"/>
    <cellStyle name="Vírgula 2 2 2 2 2 2 3 3 3 2" xfId="18192" xr:uid="{046197D6-F126-4978-BCE3-639FCF83D6E7}"/>
    <cellStyle name="Vírgula 2 2 2 2 2 2 3 3 3 2 2" xfId="36302" xr:uid="{15C73A2D-BB54-4CA6-BB92-181F4E1F839B}"/>
    <cellStyle name="Vírgula 2 2 2 2 2 2 3 3 3 3" xfId="27249" xr:uid="{635B30A6-0150-4736-8DCB-724FE2FBE8F6}"/>
    <cellStyle name="Vírgula 2 2 2 2 2 2 3 3 4" xfId="12160" xr:uid="{21138C28-5739-4998-8BC8-A4BCBDFBD95E}"/>
    <cellStyle name="Vírgula 2 2 2 2 2 2 3 3 4 2" xfId="30270" xr:uid="{9A69199B-F2FC-43CD-93AB-73BE676CE4A7}"/>
    <cellStyle name="Vírgula 2 2 2 2 2 2 3 3 5" xfId="21217" xr:uid="{C9230150-59E8-4AEB-99F8-0BAE70A75B1B}"/>
    <cellStyle name="Vírgula 2 2 2 2 2 2 3 4" xfId="4117" xr:uid="{80947799-0956-49D0-A92A-E7EA245BD8B6}"/>
    <cellStyle name="Vírgula 2 2 2 2 2 2 3 4 2" xfId="13170" xr:uid="{1ABC5EA2-3D3A-49A6-A552-C4342F8AE7F3}"/>
    <cellStyle name="Vírgula 2 2 2 2 2 2 3 4 2 2" xfId="31280" xr:uid="{EE5A7E53-9577-4FCB-A919-A2445C0CB2CF}"/>
    <cellStyle name="Vírgula 2 2 2 2 2 2 3 4 3" xfId="22227" xr:uid="{F605EA3B-2096-49E7-8439-E129597C1978}"/>
    <cellStyle name="Vírgula 2 2 2 2 2 2 3 5" xfId="7131" xr:uid="{96E6CE11-C662-4AA2-85FB-779D392E7FC5}"/>
    <cellStyle name="Vírgula 2 2 2 2 2 2 3 5 2" xfId="16184" xr:uid="{CC69E03F-7852-4BEA-8A0D-8A5AD0ECFCD3}"/>
    <cellStyle name="Vírgula 2 2 2 2 2 2 3 5 2 2" xfId="34294" xr:uid="{999DCA33-F47D-460B-9D27-0460FDCE1A58}"/>
    <cellStyle name="Vírgula 2 2 2 2 2 2 3 5 3" xfId="25241" xr:uid="{33DE2279-71E0-4B47-8F12-CBC96A600B9E}"/>
    <cellStyle name="Vírgula 2 2 2 2 2 2 3 6" xfId="10152" xr:uid="{B0AD0A48-F3C8-454F-8AF9-5B7E30C4E873}"/>
    <cellStyle name="Vírgula 2 2 2 2 2 2 3 6 2" xfId="28262" xr:uid="{2D513942-27AE-4A2D-989F-2ADCB8C1F2C5}"/>
    <cellStyle name="Vírgula 2 2 2 2 2 2 3 7" xfId="19209" xr:uid="{D93DD49F-9828-4E0F-9D99-B5748A31C463}"/>
    <cellStyle name="Vírgula 2 2 2 2 2 2 4" xfId="1039" xr:uid="{2ACBCDEF-155B-4743-8D2D-25B51664C67E}"/>
    <cellStyle name="Vírgula 2 2 2 2 2 2 4 2" xfId="2043" xr:uid="{3E354826-D86F-4438-AD5A-A0475D1B2E64}"/>
    <cellStyle name="Vírgula 2 2 2 2 2 2 4 2 2" xfId="5122" xr:uid="{11F6B10E-B16B-47FB-92BB-361F7ABA8859}"/>
    <cellStyle name="Vírgula 2 2 2 2 2 2 4 2 2 2" xfId="14175" xr:uid="{D0B194CF-FB0D-4BE1-A4EA-2CC57A357F72}"/>
    <cellStyle name="Vírgula 2 2 2 2 2 2 4 2 2 2 2" xfId="32285" xr:uid="{FA1C139C-E54F-400B-9C6C-16C88CB06742}"/>
    <cellStyle name="Vírgula 2 2 2 2 2 2 4 2 2 3" xfId="23232" xr:uid="{D94F9CE8-7D03-40FC-9AEB-57C1EFFD980D}"/>
    <cellStyle name="Vírgula 2 2 2 2 2 2 4 2 3" xfId="8136" xr:uid="{6EBE8D36-8B41-457C-8D1C-39F4AB8AEDE9}"/>
    <cellStyle name="Vírgula 2 2 2 2 2 2 4 2 3 2" xfId="17189" xr:uid="{18E46FC2-DCA9-4D76-BB48-247ED504474F}"/>
    <cellStyle name="Vírgula 2 2 2 2 2 2 4 2 3 2 2" xfId="35299" xr:uid="{CD9EA948-AC26-432E-A53D-A523DAF9736B}"/>
    <cellStyle name="Vírgula 2 2 2 2 2 2 4 2 3 3" xfId="26246" xr:uid="{A04D21C1-97C0-48C1-A0B3-FD0B36705668}"/>
    <cellStyle name="Vírgula 2 2 2 2 2 2 4 2 4" xfId="11157" xr:uid="{150F72AD-DBC4-4D74-9C40-32AB1F16BE23}"/>
    <cellStyle name="Vírgula 2 2 2 2 2 2 4 2 4 2" xfId="29267" xr:uid="{0B431BBC-F06E-4666-8CC5-2B5F2C98654F}"/>
    <cellStyle name="Vírgula 2 2 2 2 2 2 4 2 5" xfId="20214" xr:uid="{A7591EEF-7456-4A99-BD4C-3A03A922705A}"/>
    <cellStyle name="Vírgula 2 2 2 2 2 2 4 3" xfId="3047" xr:uid="{5BDD9E7A-8971-42BA-8D77-4476E0584476}"/>
    <cellStyle name="Vírgula 2 2 2 2 2 2 4 3 2" xfId="6126" xr:uid="{DEAF385F-2844-4DF8-A6C8-237A6F02E1C3}"/>
    <cellStyle name="Vírgula 2 2 2 2 2 2 4 3 2 2" xfId="15179" xr:uid="{4720BB88-73B0-46E0-BBC5-4770B21DD81A}"/>
    <cellStyle name="Vírgula 2 2 2 2 2 2 4 3 2 2 2" xfId="33289" xr:uid="{5E786FBB-5D45-4176-AFF4-93134DCB57C1}"/>
    <cellStyle name="Vírgula 2 2 2 2 2 2 4 3 2 3" xfId="24236" xr:uid="{9BD57091-60EA-4FE4-92C2-6FB4A9A8B6B3}"/>
    <cellStyle name="Vírgula 2 2 2 2 2 2 4 3 3" xfId="9140" xr:uid="{EEA11007-CE33-443F-8569-FD722646C30D}"/>
    <cellStyle name="Vírgula 2 2 2 2 2 2 4 3 3 2" xfId="18193" xr:uid="{8A0C089C-405A-4B97-A7A6-5547D0F91BF5}"/>
    <cellStyle name="Vírgula 2 2 2 2 2 2 4 3 3 2 2" xfId="36303" xr:uid="{1ACF83D6-552D-4F80-8768-5BD0D3AB49CF}"/>
    <cellStyle name="Vírgula 2 2 2 2 2 2 4 3 3 3" xfId="27250" xr:uid="{14443413-CE48-4026-8599-516496131B75}"/>
    <cellStyle name="Vírgula 2 2 2 2 2 2 4 3 4" xfId="12161" xr:uid="{E21AA902-35DD-4939-9801-83EFD24EAED8}"/>
    <cellStyle name="Vírgula 2 2 2 2 2 2 4 3 4 2" xfId="30271" xr:uid="{0404A575-0963-4D75-9E1B-2D8A9D1B4AAA}"/>
    <cellStyle name="Vírgula 2 2 2 2 2 2 4 3 5" xfId="21218" xr:uid="{C309640B-9E45-4207-9F7D-B10BB52BE7A7}"/>
    <cellStyle name="Vírgula 2 2 2 2 2 2 4 4" xfId="4118" xr:uid="{669095E8-5A04-4B5F-846A-1C0E0BC1C2E4}"/>
    <cellStyle name="Vírgula 2 2 2 2 2 2 4 4 2" xfId="13171" xr:uid="{401CFEAC-332C-4C61-9DCC-8DB0682A231F}"/>
    <cellStyle name="Vírgula 2 2 2 2 2 2 4 4 2 2" xfId="31281" xr:uid="{FD9A56F8-BF0E-432F-A47F-911C1D51D45E}"/>
    <cellStyle name="Vírgula 2 2 2 2 2 2 4 4 3" xfId="22228" xr:uid="{066875F8-BEAD-448F-8D9C-635E73911E58}"/>
    <cellStyle name="Vírgula 2 2 2 2 2 2 4 5" xfId="7132" xr:uid="{EA6B9E18-CB19-40C1-99BE-11B847E9D65C}"/>
    <cellStyle name="Vírgula 2 2 2 2 2 2 4 5 2" xfId="16185" xr:uid="{C2CD87E2-5900-41DA-A65D-B3BF71335365}"/>
    <cellStyle name="Vírgula 2 2 2 2 2 2 4 5 2 2" xfId="34295" xr:uid="{C784E0D0-3DB9-4DE3-AA8C-7A6D958D9E54}"/>
    <cellStyle name="Vírgula 2 2 2 2 2 2 4 5 3" xfId="25242" xr:uid="{287F1091-5775-468B-8079-EB9FCB5C21D2}"/>
    <cellStyle name="Vírgula 2 2 2 2 2 2 4 6" xfId="10153" xr:uid="{6028FAF0-B5E3-4047-95DC-FF000BD12598}"/>
    <cellStyle name="Vírgula 2 2 2 2 2 2 4 6 2" xfId="28263" xr:uid="{9256C1EB-59FC-4CD8-94D8-17FBA2B935CF}"/>
    <cellStyle name="Vírgula 2 2 2 2 2 2 4 7" xfId="19210" xr:uid="{E4E9F99D-E6E6-499C-B397-FCD694060D4B}"/>
    <cellStyle name="Vírgula 2 2 2 2 2 2 5" xfId="1310" xr:uid="{8189F157-CF17-4C54-B27E-57BAA0703B66}"/>
    <cellStyle name="Vírgula 2 2 2 2 2 2 5 2" xfId="4389" xr:uid="{5E4A0004-1232-4BA9-AEF6-CE4B524ABDA9}"/>
    <cellStyle name="Vírgula 2 2 2 2 2 2 5 2 2" xfId="13442" xr:uid="{A7A36E99-CB74-4B47-BC3C-A1B4A1231B22}"/>
    <cellStyle name="Vírgula 2 2 2 2 2 2 5 2 2 2" xfId="31552" xr:uid="{3B93D431-D0E1-443C-8FA2-CE7A73599C11}"/>
    <cellStyle name="Vírgula 2 2 2 2 2 2 5 2 3" xfId="22499" xr:uid="{410DF60F-FC31-4D96-BB02-53CAD0A139C3}"/>
    <cellStyle name="Vírgula 2 2 2 2 2 2 5 3" xfId="7403" xr:uid="{17D1D270-E8C7-4E25-9F38-22D4944AF7F7}"/>
    <cellStyle name="Vírgula 2 2 2 2 2 2 5 3 2" xfId="16456" xr:uid="{2F574DCE-E0CC-4C74-B903-615A798BDCFF}"/>
    <cellStyle name="Vírgula 2 2 2 2 2 2 5 3 2 2" xfId="34566" xr:uid="{3FB62C04-6AB0-4786-A7E5-FD27D5A0A43E}"/>
    <cellStyle name="Vírgula 2 2 2 2 2 2 5 3 3" xfId="25513" xr:uid="{48867F71-8609-4C39-A4FB-7FCA1B38E756}"/>
    <cellStyle name="Vírgula 2 2 2 2 2 2 5 4" xfId="10424" xr:uid="{EA6ADA65-1016-4E4C-8487-5205924301D6}"/>
    <cellStyle name="Vírgula 2 2 2 2 2 2 5 4 2" xfId="28534" xr:uid="{2AB73067-8A34-47C4-908B-025C18339B34}"/>
    <cellStyle name="Vírgula 2 2 2 2 2 2 5 5" xfId="19481" xr:uid="{42327313-42E4-4094-8A3F-2460E41F26C9}"/>
    <cellStyle name="Vírgula 2 2 2 2 2 2 6" xfId="2314" xr:uid="{6B8AB890-2A25-4619-80F0-D106B64A86FB}"/>
    <cellStyle name="Vírgula 2 2 2 2 2 2 6 2" xfId="5393" xr:uid="{34F87222-D1B3-43A6-B65D-B25E431AD58E}"/>
    <cellStyle name="Vírgula 2 2 2 2 2 2 6 2 2" xfId="14446" xr:uid="{72DDC8A8-B7EF-4123-AB24-801F862CF53D}"/>
    <cellStyle name="Vírgula 2 2 2 2 2 2 6 2 2 2" xfId="32556" xr:uid="{FEDD3E9E-9572-49F8-B858-68535DF3EADE}"/>
    <cellStyle name="Vírgula 2 2 2 2 2 2 6 2 3" xfId="23503" xr:uid="{60B9B92D-23BC-4C3E-89CB-241073949BE7}"/>
    <cellStyle name="Vírgula 2 2 2 2 2 2 6 3" xfId="8407" xr:uid="{3978C8C5-DD89-4DAD-A980-093643B0593A}"/>
    <cellStyle name="Vírgula 2 2 2 2 2 2 6 3 2" xfId="17460" xr:uid="{D842D873-D86C-4B43-A2F4-318F34099071}"/>
    <cellStyle name="Vírgula 2 2 2 2 2 2 6 3 2 2" xfId="35570" xr:uid="{8C4443E7-796E-480F-8C4B-9BF196B0FF23}"/>
    <cellStyle name="Vírgula 2 2 2 2 2 2 6 3 3" xfId="26517" xr:uid="{AA135F2B-4EF2-4059-9757-90C846496E8E}"/>
    <cellStyle name="Vírgula 2 2 2 2 2 2 6 4" xfId="11428" xr:uid="{C32BDC5F-E660-4A65-9A11-9A050D544A08}"/>
    <cellStyle name="Vírgula 2 2 2 2 2 2 6 4 2" xfId="29538" xr:uid="{208AE5A3-3B9B-4EBA-8F30-212E2B18F3D8}"/>
    <cellStyle name="Vírgula 2 2 2 2 2 2 6 5" xfId="20485" xr:uid="{72A85976-2587-44F7-95AC-72EFC5AD8A13}"/>
    <cellStyle name="Vírgula 2 2 2 2 2 2 7" xfId="3383" xr:uid="{85CE7933-637C-486C-A24F-551BCE308697}"/>
    <cellStyle name="Vírgula 2 2 2 2 2 2 7 2" xfId="12436" xr:uid="{0EBD7CD2-CC5D-4CFB-AE59-F141EB8AE5F9}"/>
    <cellStyle name="Vírgula 2 2 2 2 2 2 7 2 2" xfId="30546" xr:uid="{676409A5-768F-4F5D-B558-BD4C330235AC}"/>
    <cellStyle name="Vírgula 2 2 2 2 2 2 7 3" xfId="21493" xr:uid="{D7B29C16-1F6C-4F1D-BDBB-ED6A0D4CFDB2}"/>
    <cellStyle name="Vírgula 2 2 2 2 2 2 8" xfId="6397" xr:uid="{DD0977CE-245A-455D-85D9-3DB66262295E}"/>
    <cellStyle name="Vírgula 2 2 2 2 2 2 8 2" xfId="15450" xr:uid="{49E39F35-6FC5-4811-BC10-414216863162}"/>
    <cellStyle name="Vírgula 2 2 2 2 2 2 8 2 2" xfId="33560" xr:uid="{8CA4F87E-CDAE-4A95-80F7-4174B53CBBAD}"/>
    <cellStyle name="Vírgula 2 2 2 2 2 2 8 3" xfId="24507" xr:uid="{8E16D413-17B0-4089-8B26-9C29BB0D6935}"/>
    <cellStyle name="Vírgula 2 2 2 2 2 2 9" xfId="9417" xr:uid="{7407F384-1952-413A-BC2E-8A278E8BDD82}"/>
    <cellStyle name="Vírgula 2 2 2 2 2 2 9 2" xfId="27527" xr:uid="{D96C8FA7-970B-4975-8D47-E39DC95A83C8}"/>
    <cellStyle name="Vírgula 2 2 2 2 2 3" xfId="440" xr:uid="{67479E15-14B6-46C4-90AF-187924923B8B}"/>
    <cellStyle name="Vírgula 2 2 2 2 2 3 2" xfId="1040" xr:uid="{B97618EA-637B-4E4B-9338-D20240966ED1}"/>
    <cellStyle name="Vírgula 2 2 2 2 2 3 2 2" xfId="2044" xr:uid="{7E46A355-B24A-4F80-A1ED-E23384AAC30B}"/>
    <cellStyle name="Vírgula 2 2 2 2 2 3 2 2 2" xfId="5123" xr:uid="{B883C439-3C74-48C2-B132-581F2B866097}"/>
    <cellStyle name="Vírgula 2 2 2 2 2 3 2 2 2 2" xfId="14176" xr:uid="{2210CEEB-878C-40AE-A9EB-7680A06AE1C2}"/>
    <cellStyle name="Vírgula 2 2 2 2 2 3 2 2 2 2 2" xfId="32286" xr:uid="{7E530721-B3D4-4C4D-99A4-7F9515A0F192}"/>
    <cellStyle name="Vírgula 2 2 2 2 2 3 2 2 2 3" xfId="23233" xr:uid="{1BE03FC6-114F-498A-97D5-9DD5688A4030}"/>
    <cellStyle name="Vírgula 2 2 2 2 2 3 2 2 3" xfId="8137" xr:uid="{48806895-2F9E-4B83-94D1-29988B93EFB3}"/>
    <cellStyle name="Vírgula 2 2 2 2 2 3 2 2 3 2" xfId="17190" xr:uid="{D07FA583-52AC-45FF-9EBF-3A701E4226F8}"/>
    <cellStyle name="Vírgula 2 2 2 2 2 3 2 2 3 2 2" xfId="35300" xr:uid="{CCFCDFE3-8CE5-453F-8C94-1049BB8B1F37}"/>
    <cellStyle name="Vírgula 2 2 2 2 2 3 2 2 3 3" xfId="26247" xr:uid="{4B9AD52C-8A78-4EB4-AD5B-BCE0B4521830}"/>
    <cellStyle name="Vírgula 2 2 2 2 2 3 2 2 4" xfId="11158" xr:uid="{2AC6DA4A-DF7E-4A2F-A9D8-E324371E1558}"/>
    <cellStyle name="Vírgula 2 2 2 2 2 3 2 2 4 2" xfId="29268" xr:uid="{07068C7E-E9DD-40A0-81E1-964B00E69114}"/>
    <cellStyle name="Vírgula 2 2 2 2 2 3 2 2 5" xfId="20215" xr:uid="{19EF2B77-0262-4ADD-AAEC-D4238A17B5E4}"/>
    <cellStyle name="Vírgula 2 2 2 2 2 3 2 3" xfId="3048" xr:uid="{55D26D4C-EC11-48EA-B64F-6EC8D12005FD}"/>
    <cellStyle name="Vírgula 2 2 2 2 2 3 2 3 2" xfId="6127" xr:uid="{EBD0D362-2A29-42C4-B107-63057D5B38E5}"/>
    <cellStyle name="Vírgula 2 2 2 2 2 3 2 3 2 2" xfId="15180" xr:uid="{F451A3CA-C8F8-482E-9958-AC292C715FB0}"/>
    <cellStyle name="Vírgula 2 2 2 2 2 3 2 3 2 2 2" xfId="33290" xr:uid="{FFB9A392-8DA8-4E56-BD3A-393DA029ED4C}"/>
    <cellStyle name="Vírgula 2 2 2 2 2 3 2 3 2 3" xfId="24237" xr:uid="{2D8D6FFA-75E1-42A4-917B-5BE2D13017F0}"/>
    <cellStyle name="Vírgula 2 2 2 2 2 3 2 3 3" xfId="9141" xr:uid="{B81C349E-2614-4AB4-A543-75E67A55E216}"/>
    <cellStyle name="Vírgula 2 2 2 2 2 3 2 3 3 2" xfId="18194" xr:uid="{68F74A03-988F-42AB-B1FE-7FC000B0B838}"/>
    <cellStyle name="Vírgula 2 2 2 2 2 3 2 3 3 2 2" xfId="36304" xr:uid="{BC47BF75-AB13-436B-A3BA-D168EE3B9F23}"/>
    <cellStyle name="Vírgula 2 2 2 2 2 3 2 3 3 3" xfId="27251" xr:uid="{DD7C9671-184D-4996-A79C-7178CFC51BE0}"/>
    <cellStyle name="Vírgula 2 2 2 2 2 3 2 3 4" xfId="12162" xr:uid="{B95A162A-86C3-46DB-B09B-2100DF841527}"/>
    <cellStyle name="Vírgula 2 2 2 2 2 3 2 3 4 2" xfId="30272" xr:uid="{70DF0679-F48F-43F7-8DBE-7E61116705D2}"/>
    <cellStyle name="Vírgula 2 2 2 2 2 3 2 3 5" xfId="21219" xr:uid="{C0E4DA12-55A7-4D71-9DAE-602D6AE59A2D}"/>
    <cellStyle name="Vírgula 2 2 2 2 2 3 2 4" xfId="4119" xr:uid="{4C5D9F38-E6D6-4AAB-B45B-B5FE11CA9FD2}"/>
    <cellStyle name="Vírgula 2 2 2 2 2 3 2 4 2" xfId="13172" xr:uid="{8E12DAFB-B26D-4874-9100-73B7DAF75D00}"/>
    <cellStyle name="Vírgula 2 2 2 2 2 3 2 4 2 2" xfId="31282" xr:uid="{EA5C112A-B114-446C-B5E2-89BF00C1612B}"/>
    <cellStyle name="Vírgula 2 2 2 2 2 3 2 4 3" xfId="22229" xr:uid="{4368C215-A392-4879-B358-8683BA31E49B}"/>
    <cellStyle name="Vírgula 2 2 2 2 2 3 2 5" xfId="7133" xr:uid="{76C5A3E3-981C-40A0-AA3E-720BF3C4369E}"/>
    <cellStyle name="Vírgula 2 2 2 2 2 3 2 5 2" xfId="16186" xr:uid="{2FA0D87F-C3D0-48B1-8CE9-D5ED3B081E12}"/>
    <cellStyle name="Vírgula 2 2 2 2 2 3 2 5 2 2" xfId="34296" xr:uid="{390AD3FD-6EE4-41D5-BBE9-2E2488A84463}"/>
    <cellStyle name="Vírgula 2 2 2 2 2 3 2 5 3" xfId="25243" xr:uid="{14325083-AE6F-419E-AEAF-DD3FEE0B23A3}"/>
    <cellStyle name="Vírgula 2 2 2 2 2 3 2 6" xfId="10154" xr:uid="{B81D24E8-19F7-4A20-BE75-A8F39E8F065E}"/>
    <cellStyle name="Vírgula 2 2 2 2 2 3 2 6 2" xfId="28264" xr:uid="{4C91A750-B1A3-4C1F-9D4F-48B312EA775D}"/>
    <cellStyle name="Vírgula 2 2 2 2 2 3 2 7" xfId="19211" xr:uid="{E45D154B-FF31-4A4F-A0F6-3617D71868E3}"/>
    <cellStyle name="Vírgula 2 2 2 2 2 3 3" xfId="1041" xr:uid="{30DB4D62-7695-461F-8A84-8BEEDD912DDD}"/>
    <cellStyle name="Vírgula 2 2 2 2 2 3 3 2" xfId="2045" xr:uid="{0CE6F672-A708-485A-8197-CB3996F345E7}"/>
    <cellStyle name="Vírgula 2 2 2 2 2 3 3 2 2" xfId="5124" xr:uid="{CBFA8837-6EF9-49B9-A5B4-058B4F25E082}"/>
    <cellStyle name="Vírgula 2 2 2 2 2 3 3 2 2 2" xfId="14177" xr:uid="{CB60B191-18C1-48E8-9B0F-94C89ED325C6}"/>
    <cellStyle name="Vírgula 2 2 2 2 2 3 3 2 2 2 2" xfId="32287" xr:uid="{7617F00B-6FAC-47BE-AB62-FEC3662DBB01}"/>
    <cellStyle name="Vírgula 2 2 2 2 2 3 3 2 2 3" xfId="23234" xr:uid="{9315254D-49B3-4FD7-8C3B-6B3009572CF8}"/>
    <cellStyle name="Vírgula 2 2 2 2 2 3 3 2 3" xfId="8138" xr:uid="{55B9C127-575F-40BC-BED8-B5E15F730FFE}"/>
    <cellStyle name="Vírgula 2 2 2 2 2 3 3 2 3 2" xfId="17191" xr:uid="{92B23ED9-F8F2-4824-ADD8-4E83A855E3A3}"/>
    <cellStyle name="Vírgula 2 2 2 2 2 3 3 2 3 2 2" xfId="35301" xr:uid="{8673632E-7183-49CD-9EDD-D272D849EB80}"/>
    <cellStyle name="Vírgula 2 2 2 2 2 3 3 2 3 3" xfId="26248" xr:uid="{5D14CAD2-F855-4707-807B-9A078257E59E}"/>
    <cellStyle name="Vírgula 2 2 2 2 2 3 3 2 4" xfId="11159" xr:uid="{2384413E-6C42-4981-AF24-195F61D009DC}"/>
    <cellStyle name="Vírgula 2 2 2 2 2 3 3 2 4 2" xfId="29269" xr:uid="{8852844D-FA7A-4CC2-9BA3-4672CBA67265}"/>
    <cellStyle name="Vírgula 2 2 2 2 2 3 3 2 5" xfId="20216" xr:uid="{402C7F41-C88A-491B-9E94-DEE7EAA3B9C9}"/>
    <cellStyle name="Vírgula 2 2 2 2 2 3 3 3" xfId="3049" xr:uid="{2F205ADF-5D2F-4DB7-801F-95F32233A9E5}"/>
    <cellStyle name="Vírgula 2 2 2 2 2 3 3 3 2" xfId="6128" xr:uid="{C98C7D32-7D14-4756-B41A-5633A6416F3F}"/>
    <cellStyle name="Vírgula 2 2 2 2 2 3 3 3 2 2" xfId="15181" xr:uid="{98FA58E9-6042-49F9-A211-3D09FEA186B6}"/>
    <cellStyle name="Vírgula 2 2 2 2 2 3 3 3 2 2 2" xfId="33291" xr:uid="{D1AA15C9-8662-487D-814C-D5CCC48E9DB6}"/>
    <cellStyle name="Vírgula 2 2 2 2 2 3 3 3 2 3" xfId="24238" xr:uid="{A3871591-2FD7-4402-BB3C-96852F0C8C33}"/>
    <cellStyle name="Vírgula 2 2 2 2 2 3 3 3 3" xfId="9142" xr:uid="{5C365D11-6417-4344-9617-AF685F2451BE}"/>
    <cellStyle name="Vírgula 2 2 2 2 2 3 3 3 3 2" xfId="18195" xr:uid="{A28EC373-F014-4B6C-9025-67F4FFA56B76}"/>
    <cellStyle name="Vírgula 2 2 2 2 2 3 3 3 3 2 2" xfId="36305" xr:uid="{DD1F7988-4E45-4DB2-89A0-FABC1F6BCE56}"/>
    <cellStyle name="Vírgula 2 2 2 2 2 3 3 3 3 3" xfId="27252" xr:uid="{C721FDA6-D117-4725-AC35-9CB857459812}"/>
    <cellStyle name="Vírgula 2 2 2 2 2 3 3 3 4" xfId="12163" xr:uid="{B705D432-CB4D-4616-B605-79286F788DDD}"/>
    <cellStyle name="Vírgula 2 2 2 2 2 3 3 3 4 2" xfId="30273" xr:uid="{75F9414A-00AA-4654-96A8-65709E64D431}"/>
    <cellStyle name="Vírgula 2 2 2 2 2 3 3 3 5" xfId="21220" xr:uid="{059E17AB-30C3-42CF-9B03-731B20A74C94}"/>
    <cellStyle name="Vírgula 2 2 2 2 2 3 3 4" xfId="4120" xr:uid="{7E58632B-A0E1-4D01-B55E-301736951FDF}"/>
    <cellStyle name="Vírgula 2 2 2 2 2 3 3 4 2" xfId="13173" xr:uid="{DBA5F524-288A-45B4-9A45-C2634C5AA906}"/>
    <cellStyle name="Vírgula 2 2 2 2 2 3 3 4 2 2" xfId="31283" xr:uid="{F3680C37-83ED-4084-8BE4-12A86A8E748E}"/>
    <cellStyle name="Vírgula 2 2 2 2 2 3 3 4 3" xfId="22230" xr:uid="{A6499AD1-6F46-4D81-A0F9-A6D0A2E3D678}"/>
    <cellStyle name="Vírgula 2 2 2 2 2 3 3 5" xfId="7134" xr:uid="{DF4BA66D-015B-464C-B571-6531C01FD343}"/>
    <cellStyle name="Vírgula 2 2 2 2 2 3 3 5 2" xfId="16187" xr:uid="{912F6A2F-3C55-434A-A7DA-D3A62415CE45}"/>
    <cellStyle name="Vírgula 2 2 2 2 2 3 3 5 2 2" xfId="34297" xr:uid="{E6D55CFC-C915-4A7B-B941-BBE51AB77FB0}"/>
    <cellStyle name="Vírgula 2 2 2 2 2 3 3 5 3" xfId="25244" xr:uid="{A0F25CD3-65BB-4796-80F4-D42B70111BFF}"/>
    <cellStyle name="Vírgula 2 2 2 2 2 3 3 6" xfId="10155" xr:uid="{06664ED6-A9DE-4111-ACE7-49C0795FDFCF}"/>
    <cellStyle name="Vírgula 2 2 2 2 2 3 3 6 2" xfId="28265" xr:uid="{20BF19CD-602B-42F3-B35B-8F2D0CB74E52}"/>
    <cellStyle name="Vírgula 2 2 2 2 2 3 3 7" xfId="19212" xr:uid="{E5B0B580-EF1B-4878-A8EF-065CE0B9210E}"/>
    <cellStyle name="Vírgula 2 2 2 2 2 3 4" xfId="1449" xr:uid="{674C7480-715F-4810-BB93-D208AE4180B0}"/>
    <cellStyle name="Vírgula 2 2 2 2 2 3 4 2" xfId="4528" xr:uid="{CCC2A0EF-08CD-4E34-8BED-E1EE87EEFD79}"/>
    <cellStyle name="Vírgula 2 2 2 2 2 3 4 2 2" xfId="13581" xr:uid="{40BB59FE-2F2B-4040-9197-46A08D511595}"/>
    <cellStyle name="Vírgula 2 2 2 2 2 3 4 2 2 2" xfId="31691" xr:uid="{BCA1E54A-5054-4B38-86B8-2A2DE6DA217F}"/>
    <cellStyle name="Vírgula 2 2 2 2 2 3 4 2 3" xfId="22638" xr:uid="{E2F59EA0-81C7-426A-A2D6-7A099ADDF036}"/>
    <cellStyle name="Vírgula 2 2 2 2 2 3 4 3" xfId="7542" xr:uid="{ED9ED603-6718-4978-A907-DADC1AB1F916}"/>
    <cellStyle name="Vírgula 2 2 2 2 2 3 4 3 2" xfId="16595" xr:uid="{8F5B84F5-3962-451D-BF62-36D15CCBDBDA}"/>
    <cellStyle name="Vírgula 2 2 2 2 2 3 4 3 2 2" xfId="34705" xr:uid="{36BF4A01-B1EC-4453-A44B-73E13EB5FCEE}"/>
    <cellStyle name="Vírgula 2 2 2 2 2 3 4 3 3" xfId="25652" xr:uid="{6B8FF329-C9D9-4766-9C0C-24B88B8E2EDB}"/>
    <cellStyle name="Vírgula 2 2 2 2 2 3 4 4" xfId="10563" xr:uid="{E15F42C7-AB39-4A30-B2D4-BD2FCC1177E4}"/>
    <cellStyle name="Vírgula 2 2 2 2 2 3 4 4 2" xfId="28673" xr:uid="{2CCB81F9-40E3-4E59-BEA0-CC6E706D21FD}"/>
    <cellStyle name="Vírgula 2 2 2 2 2 3 4 5" xfId="19620" xr:uid="{14CC0B04-08A2-4740-BF1C-3ECB96B1990F}"/>
    <cellStyle name="Vírgula 2 2 2 2 2 3 5" xfId="2453" xr:uid="{02BBA966-0E66-4C81-8A0A-372F7A5B5803}"/>
    <cellStyle name="Vírgula 2 2 2 2 2 3 5 2" xfId="5532" xr:uid="{4306B493-871E-4E47-A526-8F34A7CB7787}"/>
    <cellStyle name="Vírgula 2 2 2 2 2 3 5 2 2" xfId="14585" xr:uid="{79F5D53F-60C8-4674-8831-944558A50730}"/>
    <cellStyle name="Vírgula 2 2 2 2 2 3 5 2 2 2" xfId="32695" xr:uid="{429A8797-E989-4A0D-82E7-E8816C267E57}"/>
    <cellStyle name="Vírgula 2 2 2 2 2 3 5 2 3" xfId="23642" xr:uid="{D0AD94B4-9F6F-4C80-A1E1-7BDE1114EB4E}"/>
    <cellStyle name="Vírgula 2 2 2 2 2 3 5 3" xfId="8546" xr:uid="{C0949D62-2EE6-473B-84CA-03A2C6A2E17C}"/>
    <cellStyle name="Vírgula 2 2 2 2 2 3 5 3 2" xfId="17599" xr:uid="{1BEB2D7F-41B6-442A-BE5B-F86AD1ACE605}"/>
    <cellStyle name="Vírgula 2 2 2 2 2 3 5 3 2 2" xfId="35709" xr:uid="{20AF60EB-6CE7-4CE7-93AE-69DA16179DBC}"/>
    <cellStyle name="Vírgula 2 2 2 2 2 3 5 3 3" xfId="26656" xr:uid="{ECAE1342-9F01-42F3-9289-BE02207E1B7C}"/>
    <cellStyle name="Vírgula 2 2 2 2 2 3 5 4" xfId="11567" xr:uid="{8BF0F671-58CA-41BF-B949-715638AF8A68}"/>
    <cellStyle name="Vírgula 2 2 2 2 2 3 5 4 2" xfId="29677" xr:uid="{EDDA284E-574A-4B2F-AB02-4607F6BBECF6}"/>
    <cellStyle name="Vírgula 2 2 2 2 2 3 5 5" xfId="20624" xr:uid="{29F46524-E38D-4449-A600-90BD96469FD4}"/>
    <cellStyle name="Vírgula 2 2 2 2 2 3 6" xfId="3523" xr:uid="{A4B9DD6A-4191-40C2-B17D-C930F6B86364}"/>
    <cellStyle name="Vírgula 2 2 2 2 2 3 6 2" xfId="12576" xr:uid="{4C84F757-E924-43E6-BDDE-0DFBE55D5281}"/>
    <cellStyle name="Vírgula 2 2 2 2 2 3 6 2 2" xfId="30686" xr:uid="{D9CD50EC-A079-4B85-B4B5-C4ACF9C389D4}"/>
    <cellStyle name="Vírgula 2 2 2 2 2 3 6 3" xfId="21633" xr:uid="{44D7C963-5562-47ED-8AEC-C314E69C8943}"/>
    <cellStyle name="Vírgula 2 2 2 2 2 3 7" xfId="6537" xr:uid="{77C55C67-A041-4ABF-B83D-6DFB8054E074}"/>
    <cellStyle name="Vírgula 2 2 2 2 2 3 7 2" xfId="15590" xr:uid="{72A3B242-A6B7-47E1-AB4F-900B0934BBDB}"/>
    <cellStyle name="Vírgula 2 2 2 2 2 3 7 2 2" xfId="33700" xr:uid="{989B0C64-D6E9-42D3-A4A6-6D5ABA24D0DE}"/>
    <cellStyle name="Vírgula 2 2 2 2 2 3 7 3" xfId="24647" xr:uid="{50E84511-A435-4501-A054-846D6AD3074E}"/>
    <cellStyle name="Vírgula 2 2 2 2 2 3 8" xfId="9557" xr:uid="{C60A4719-88DA-42FF-B862-EEB85FAD2B43}"/>
    <cellStyle name="Vírgula 2 2 2 2 2 3 8 2" xfId="27667" xr:uid="{46BFF9B2-C920-4792-9B9C-F7D7E1B543E3}"/>
    <cellStyle name="Vírgula 2 2 2 2 2 3 9" xfId="18614" xr:uid="{52520B9B-4964-4797-AF7A-342C1D0790FC}"/>
    <cellStyle name="Vírgula 2 2 2 2 2 4" xfId="1042" xr:uid="{4127A4E5-8ED5-4EDF-855F-E111AA0A644B}"/>
    <cellStyle name="Vírgula 2 2 2 2 2 4 2" xfId="2046" xr:uid="{9C142F8C-9CA0-45A1-9974-ABF19D3585F0}"/>
    <cellStyle name="Vírgula 2 2 2 2 2 4 2 2" xfId="5125" xr:uid="{9A7795F7-1AF0-4E6E-96C8-F2C17F106431}"/>
    <cellStyle name="Vírgula 2 2 2 2 2 4 2 2 2" xfId="14178" xr:uid="{3BC908C8-07AD-47D6-9F57-4E7006C49905}"/>
    <cellStyle name="Vírgula 2 2 2 2 2 4 2 2 2 2" xfId="32288" xr:uid="{F0C29657-FFDC-4E52-AA26-12AEF003121D}"/>
    <cellStyle name="Vírgula 2 2 2 2 2 4 2 2 3" xfId="23235" xr:uid="{75ED118A-19BF-448F-842E-121D5382D0DF}"/>
    <cellStyle name="Vírgula 2 2 2 2 2 4 2 3" xfId="8139" xr:uid="{B9BEF193-AC03-4210-B3A4-53B20E151A8B}"/>
    <cellStyle name="Vírgula 2 2 2 2 2 4 2 3 2" xfId="17192" xr:uid="{6F39B6B8-3E2D-43D5-B7C8-A4B5D76F9C9C}"/>
    <cellStyle name="Vírgula 2 2 2 2 2 4 2 3 2 2" xfId="35302" xr:uid="{3DF47958-B06D-4EC0-AC62-1E2778CED2D1}"/>
    <cellStyle name="Vírgula 2 2 2 2 2 4 2 3 3" xfId="26249" xr:uid="{C78CE0FD-879A-4B88-8726-65895468CE7F}"/>
    <cellStyle name="Vírgula 2 2 2 2 2 4 2 4" xfId="11160" xr:uid="{002E4FA4-C3D6-4CA1-BE90-FC07D9556570}"/>
    <cellStyle name="Vírgula 2 2 2 2 2 4 2 4 2" xfId="29270" xr:uid="{31929E7F-FF7D-4BB5-B279-0363E0351DF2}"/>
    <cellStyle name="Vírgula 2 2 2 2 2 4 2 5" xfId="20217" xr:uid="{00A3EAA3-0284-46CA-A261-A0557E22F97C}"/>
    <cellStyle name="Vírgula 2 2 2 2 2 4 3" xfId="3050" xr:uid="{665F5125-6D3D-49AA-9E84-9B0DE31C3B5F}"/>
    <cellStyle name="Vírgula 2 2 2 2 2 4 3 2" xfId="6129" xr:uid="{2F39A09B-479F-4479-B91C-436705280365}"/>
    <cellStyle name="Vírgula 2 2 2 2 2 4 3 2 2" xfId="15182" xr:uid="{812105E8-FAE1-4ACE-9BEE-C37E19D6A222}"/>
    <cellStyle name="Vírgula 2 2 2 2 2 4 3 2 2 2" xfId="33292" xr:uid="{0879BFAB-7C01-45BC-841E-8039D6C90635}"/>
    <cellStyle name="Vírgula 2 2 2 2 2 4 3 2 3" xfId="24239" xr:uid="{A45932FD-BBB1-4997-8C8E-D324AEDEC9C7}"/>
    <cellStyle name="Vírgula 2 2 2 2 2 4 3 3" xfId="9143" xr:uid="{D1EA4D34-F1B1-43DD-955A-E1C902827DF5}"/>
    <cellStyle name="Vírgula 2 2 2 2 2 4 3 3 2" xfId="18196" xr:uid="{CFAC6749-0868-48CC-95AA-F1C5A5496327}"/>
    <cellStyle name="Vírgula 2 2 2 2 2 4 3 3 2 2" xfId="36306" xr:uid="{1A0D09DD-3D32-49AB-A36D-F64DD62DD5AD}"/>
    <cellStyle name="Vírgula 2 2 2 2 2 4 3 3 3" xfId="27253" xr:uid="{18AED65F-CA46-4701-855E-5784E18F7CCA}"/>
    <cellStyle name="Vírgula 2 2 2 2 2 4 3 4" xfId="12164" xr:uid="{B07FD3F6-1538-488A-8CD1-E9560BAD3114}"/>
    <cellStyle name="Vírgula 2 2 2 2 2 4 3 4 2" xfId="30274" xr:uid="{E1186A48-74A4-4B7B-8C5A-13E41C0D06DB}"/>
    <cellStyle name="Vírgula 2 2 2 2 2 4 3 5" xfId="21221" xr:uid="{92986A08-AF69-424E-B3D5-61E013A0A001}"/>
    <cellStyle name="Vírgula 2 2 2 2 2 4 4" xfId="4121" xr:uid="{FFFD32AB-9B3C-4D7A-AAE8-43EE46E83694}"/>
    <cellStyle name="Vírgula 2 2 2 2 2 4 4 2" xfId="13174" xr:uid="{424ED8BE-B587-46C9-AB1D-DF18BCA54C8D}"/>
    <cellStyle name="Vírgula 2 2 2 2 2 4 4 2 2" xfId="31284" xr:uid="{0489A97F-60A0-4A2E-9B16-787A6BF95A03}"/>
    <cellStyle name="Vírgula 2 2 2 2 2 4 4 3" xfId="22231" xr:uid="{2EF4C82B-677D-49F7-BE32-14145A14F68A}"/>
    <cellStyle name="Vírgula 2 2 2 2 2 4 5" xfId="7135" xr:uid="{59762370-C36E-41F5-8A23-E5FC5599345C}"/>
    <cellStyle name="Vírgula 2 2 2 2 2 4 5 2" xfId="16188" xr:uid="{02F489E0-4759-49D9-9AAF-D4E7C5D1A2BF}"/>
    <cellStyle name="Vírgula 2 2 2 2 2 4 5 2 2" xfId="34298" xr:uid="{2CCDE76D-4F37-43F1-9F34-0FD198F53E28}"/>
    <cellStyle name="Vírgula 2 2 2 2 2 4 5 3" xfId="25245" xr:uid="{66922C20-88F3-4D09-ACD6-D176D3831DF5}"/>
    <cellStyle name="Vírgula 2 2 2 2 2 4 6" xfId="10156" xr:uid="{B0A284EC-F1A7-4219-B5F0-D5288FC15336}"/>
    <cellStyle name="Vírgula 2 2 2 2 2 4 6 2" xfId="28266" xr:uid="{FAA50D6D-E825-47D4-A455-3ED2A195D3F0}"/>
    <cellStyle name="Vírgula 2 2 2 2 2 4 7" xfId="19213" xr:uid="{95179CBC-BD9B-4855-9926-8372566508A6}"/>
    <cellStyle name="Vírgula 2 2 2 2 2 5" xfId="1043" xr:uid="{A876899D-BE5F-47EC-97A1-939CF25727E9}"/>
    <cellStyle name="Vírgula 2 2 2 2 2 5 2" xfId="2047" xr:uid="{A3D4992D-80EA-4A6B-9AF5-289DECC6C4AC}"/>
    <cellStyle name="Vírgula 2 2 2 2 2 5 2 2" xfId="5126" xr:uid="{2BC893A4-6264-4339-A09A-D6E2624CF787}"/>
    <cellStyle name="Vírgula 2 2 2 2 2 5 2 2 2" xfId="14179" xr:uid="{B4D21324-3B40-4DFC-87F7-74D3F0A29D24}"/>
    <cellStyle name="Vírgula 2 2 2 2 2 5 2 2 2 2" xfId="32289" xr:uid="{186D5C24-39BC-4872-B7F7-64F5958AA0D2}"/>
    <cellStyle name="Vírgula 2 2 2 2 2 5 2 2 3" xfId="23236" xr:uid="{A2ED0663-30C8-4511-926A-5DFFF93323B8}"/>
    <cellStyle name="Vírgula 2 2 2 2 2 5 2 3" xfId="8140" xr:uid="{AC762001-8F51-4D42-8DBE-2816B55C4D0E}"/>
    <cellStyle name="Vírgula 2 2 2 2 2 5 2 3 2" xfId="17193" xr:uid="{231E8D00-79B9-451B-9777-7A09D6FF87D2}"/>
    <cellStyle name="Vírgula 2 2 2 2 2 5 2 3 2 2" xfId="35303" xr:uid="{7B4E1AA6-C3E4-4FCF-AB83-F4E60E62875C}"/>
    <cellStyle name="Vírgula 2 2 2 2 2 5 2 3 3" xfId="26250" xr:uid="{4E21AFA5-0E7B-4BA5-B0A3-649EC5A84764}"/>
    <cellStyle name="Vírgula 2 2 2 2 2 5 2 4" xfId="11161" xr:uid="{6FC60AE5-EAB2-41AF-9B9C-58829111E455}"/>
    <cellStyle name="Vírgula 2 2 2 2 2 5 2 4 2" xfId="29271" xr:uid="{367A7303-EAAB-4E3D-B07D-BE363BA159D5}"/>
    <cellStyle name="Vírgula 2 2 2 2 2 5 2 5" xfId="20218" xr:uid="{6EFAAF66-1095-420C-A556-C94C59703E21}"/>
    <cellStyle name="Vírgula 2 2 2 2 2 5 3" xfId="3051" xr:uid="{FFFEAFEF-766F-4FB0-8C21-0BBB7FB72649}"/>
    <cellStyle name="Vírgula 2 2 2 2 2 5 3 2" xfId="6130" xr:uid="{B929231A-A691-4F92-A387-C003927410E1}"/>
    <cellStyle name="Vírgula 2 2 2 2 2 5 3 2 2" xfId="15183" xr:uid="{783861FF-EEA3-4850-BB4B-8BEBD909506C}"/>
    <cellStyle name="Vírgula 2 2 2 2 2 5 3 2 2 2" xfId="33293" xr:uid="{EA454FE8-1B8E-465A-BB27-4874739D7306}"/>
    <cellStyle name="Vírgula 2 2 2 2 2 5 3 2 3" xfId="24240" xr:uid="{2066B87F-39F0-40C9-A92E-23DFA78EEDED}"/>
    <cellStyle name="Vírgula 2 2 2 2 2 5 3 3" xfId="9144" xr:uid="{FB9B137E-318E-4725-956C-1EB17A382DC1}"/>
    <cellStyle name="Vírgula 2 2 2 2 2 5 3 3 2" xfId="18197" xr:uid="{221DD472-616B-4C8B-A7D6-9F3DE3F0C86F}"/>
    <cellStyle name="Vírgula 2 2 2 2 2 5 3 3 2 2" xfId="36307" xr:uid="{63D2A86E-FCD2-448A-AC8F-FC6CA49AC1B0}"/>
    <cellStyle name="Vírgula 2 2 2 2 2 5 3 3 3" xfId="27254" xr:uid="{AF8F9749-2DCE-4A3F-9757-89A86D40BF42}"/>
    <cellStyle name="Vírgula 2 2 2 2 2 5 3 4" xfId="12165" xr:uid="{3CB39C25-7F18-4017-9719-71F71C8EC543}"/>
    <cellStyle name="Vírgula 2 2 2 2 2 5 3 4 2" xfId="30275" xr:uid="{8F0855A7-8970-42B7-B644-8EDC1F23A1B2}"/>
    <cellStyle name="Vírgula 2 2 2 2 2 5 3 5" xfId="21222" xr:uid="{26E790C7-0ECF-43F4-8342-673C33F13A77}"/>
    <cellStyle name="Vírgula 2 2 2 2 2 5 4" xfId="4122" xr:uid="{CDCCFB64-4752-4F33-8C40-0ACA8D779CC8}"/>
    <cellStyle name="Vírgula 2 2 2 2 2 5 4 2" xfId="13175" xr:uid="{137FA14C-3F53-440C-9F42-8E663B0DB0A3}"/>
    <cellStyle name="Vírgula 2 2 2 2 2 5 4 2 2" xfId="31285" xr:uid="{E44D0013-6012-4872-84C5-2BB9BEB93FDA}"/>
    <cellStyle name="Vírgula 2 2 2 2 2 5 4 3" xfId="22232" xr:uid="{E802EE62-7EF8-4A76-817E-BBEBFC059581}"/>
    <cellStyle name="Vírgula 2 2 2 2 2 5 5" xfId="7136" xr:uid="{871C6D24-F167-44BC-9D75-A05B4E4E1612}"/>
    <cellStyle name="Vírgula 2 2 2 2 2 5 5 2" xfId="16189" xr:uid="{249E5D22-3D04-4E4D-8F4D-D9A18DA56CFB}"/>
    <cellStyle name="Vírgula 2 2 2 2 2 5 5 2 2" xfId="34299" xr:uid="{A46C590F-EF52-447F-BA14-E9B0B5BC4390}"/>
    <cellStyle name="Vírgula 2 2 2 2 2 5 5 3" xfId="25246" xr:uid="{E3F0BD02-17A9-4B46-9CEC-56789A04477E}"/>
    <cellStyle name="Vírgula 2 2 2 2 2 5 6" xfId="10157" xr:uid="{71AD53AA-6085-42C3-BD55-5021F2F3C4AE}"/>
    <cellStyle name="Vírgula 2 2 2 2 2 5 6 2" xfId="28267" xr:uid="{F6D610BF-BEE4-4D43-948A-16B390EA537B}"/>
    <cellStyle name="Vírgula 2 2 2 2 2 5 7" xfId="19214" xr:uid="{26C6D696-B059-4DE3-87CA-CDBA698E488C}"/>
    <cellStyle name="Vírgula 2 2 2 2 2 6" xfId="1278" xr:uid="{3D4DD087-BE55-4F49-941E-3673A74E6287}"/>
    <cellStyle name="Vírgula 2 2 2 2 2 6 2" xfId="4357" xr:uid="{FFF15E95-B04D-4B7B-A949-33BA63958A8F}"/>
    <cellStyle name="Vírgula 2 2 2 2 2 6 2 2" xfId="13410" xr:uid="{CCE43065-98E8-4C87-A872-A0DC146C84CC}"/>
    <cellStyle name="Vírgula 2 2 2 2 2 6 2 2 2" xfId="31520" xr:uid="{4B8CAB6A-485E-4979-8E64-8A132195BFDF}"/>
    <cellStyle name="Vírgula 2 2 2 2 2 6 2 3" xfId="22467" xr:uid="{454FB589-EE53-4B5C-90BD-29C913DEFE13}"/>
    <cellStyle name="Vírgula 2 2 2 2 2 6 3" xfId="7371" xr:uid="{0ED9C656-413E-441E-B711-D604DD689BE3}"/>
    <cellStyle name="Vírgula 2 2 2 2 2 6 3 2" xfId="16424" xr:uid="{4B91FF8B-4F64-4178-BAC9-5317775E1E71}"/>
    <cellStyle name="Vírgula 2 2 2 2 2 6 3 2 2" xfId="34534" xr:uid="{28367C53-FCEF-4D2C-8EC8-9BA58A25AEE8}"/>
    <cellStyle name="Vírgula 2 2 2 2 2 6 3 3" xfId="25481" xr:uid="{9B467A3B-50DD-47CF-BA48-C327D8E24881}"/>
    <cellStyle name="Vírgula 2 2 2 2 2 6 4" xfId="10392" xr:uid="{76CE6BE8-3AEA-412B-B340-0A346944DA99}"/>
    <cellStyle name="Vírgula 2 2 2 2 2 6 4 2" xfId="28502" xr:uid="{01F403E9-BC65-4DEF-8E82-22BD0F75B903}"/>
    <cellStyle name="Vírgula 2 2 2 2 2 6 5" xfId="19449" xr:uid="{70B9E90D-E4E7-4099-9329-A8FB30D11DF2}"/>
    <cellStyle name="Vírgula 2 2 2 2 2 7" xfId="2282" xr:uid="{127B8294-D055-42B5-B6F2-BE0E7F37B0CD}"/>
    <cellStyle name="Vírgula 2 2 2 2 2 7 2" xfId="5361" xr:uid="{747554FB-7081-48F0-8774-7441225E3E20}"/>
    <cellStyle name="Vírgula 2 2 2 2 2 7 2 2" xfId="14414" xr:uid="{91BB9922-F3DD-4A9F-BC3E-C04E7159C295}"/>
    <cellStyle name="Vírgula 2 2 2 2 2 7 2 2 2" xfId="32524" xr:uid="{87A92CE4-D399-471B-92EA-482D51C74400}"/>
    <cellStyle name="Vírgula 2 2 2 2 2 7 2 3" xfId="23471" xr:uid="{85221C5C-D059-4B1A-8071-33036BCCF895}"/>
    <cellStyle name="Vírgula 2 2 2 2 2 7 3" xfId="8375" xr:uid="{94AC8854-5B02-4288-BA7E-4E3A599A29ED}"/>
    <cellStyle name="Vírgula 2 2 2 2 2 7 3 2" xfId="17428" xr:uid="{DB504017-92D4-4777-909B-41D58B1191DD}"/>
    <cellStyle name="Vírgula 2 2 2 2 2 7 3 2 2" xfId="35538" xr:uid="{91104778-2117-475E-898F-5BD539C78FCA}"/>
    <cellStyle name="Vírgula 2 2 2 2 2 7 3 3" xfId="26485" xr:uid="{7D479C41-4B62-4981-9704-835DFC81D996}"/>
    <cellStyle name="Vírgula 2 2 2 2 2 7 4" xfId="11396" xr:uid="{78800323-EB6D-4EC6-9AE8-261C2F5BA4DC}"/>
    <cellStyle name="Vírgula 2 2 2 2 2 7 4 2" xfId="29506" xr:uid="{27E147C9-5A3E-49FC-AF71-A4A19A8FB205}"/>
    <cellStyle name="Vírgula 2 2 2 2 2 7 5" xfId="20453" xr:uid="{42A1C4D5-B531-4638-8F67-34CD04DE4998}"/>
    <cellStyle name="Vírgula 2 2 2 2 2 8" xfId="3351" xr:uid="{8083164D-6CC5-4DA6-AA09-186D583504B6}"/>
    <cellStyle name="Vírgula 2 2 2 2 2 8 2" xfId="12404" xr:uid="{858C7FF8-C8B5-4906-AC53-5CCB22393B41}"/>
    <cellStyle name="Vírgula 2 2 2 2 2 8 2 2" xfId="30514" xr:uid="{F60DD677-22E3-4F97-9183-8619E5F51A9A}"/>
    <cellStyle name="Vírgula 2 2 2 2 2 8 3" xfId="21461" xr:uid="{F6FD4CCB-AA6F-4ECD-B906-D0B99F55F871}"/>
    <cellStyle name="Vírgula 2 2 2 2 2 9" xfId="6365" xr:uid="{F1C24CA7-C4E8-41ED-A3A1-5FAEE558C390}"/>
    <cellStyle name="Vírgula 2 2 2 2 2 9 2" xfId="15418" xr:uid="{F869D769-2842-4430-9B7B-BA9E0F9F6513}"/>
    <cellStyle name="Vírgula 2 2 2 2 2 9 2 2" xfId="33528" xr:uid="{0C87381B-CBA6-49A3-84D6-51B4CF6FCE90}"/>
    <cellStyle name="Vírgula 2 2 2 2 2 9 3" xfId="24475" xr:uid="{69FC7340-53BF-4B17-B0CB-69F33D32304F}"/>
    <cellStyle name="Vírgula 2 2 2 2 3" xfId="129" xr:uid="{2B8296BC-4146-404F-9251-945260A7DDD4}"/>
    <cellStyle name="Vírgula 2 2 2 2 3 10" xfId="18458" xr:uid="{A5B531CA-DF63-4047-9702-85F737525F10}"/>
    <cellStyle name="Vírgula 2 2 2 2 3 2" xfId="456" xr:uid="{4C8C3A9B-C413-4EC9-806A-BA46AD336CE4}"/>
    <cellStyle name="Vírgula 2 2 2 2 3 2 2" xfId="1044" xr:uid="{01CD5049-E094-4282-A7A3-C2EF14D15C19}"/>
    <cellStyle name="Vírgula 2 2 2 2 3 2 2 2" xfId="2048" xr:uid="{897FE2F6-FE37-4964-AD13-B4422AF5F692}"/>
    <cellStyle name="Vírgula 2 2 2 2 3 2 2 2 2" xfId="5127" xr:uid="{78C1D1F4-33C0-4B0A-870B-8F1779BA27EA}"/>
    <cellStyle name="Vírgula 2 2 2 2 3 2 2 2 2 2" xfId="14180" xr:uid="{3C64AFA5-3BCF-48A6-9D6E-21C848F3CCDD}"/>
    <cellStyle name="Vírgula 2 2 2 2 3 2 2 2 2 2 2" xfId="32290" xr:uid="{E7991691-53A5-428A-B491-11943CD87D24}"/>
    <cellStyle name="Vírgula 2 2 2 2 3 2 2 2 2 3" xfId="23237" xr:uid="{17DA7F5E-803A-4A89-95A4-1241BB55CAF8}"/>
    <cellStyle name="Vírgula 2 2 2 2 3 2 2 2 3" xfId="8141" xr:uid="{B77EFF24-958A-42E8-9FBD-AD7E5208D3CA}"/>
    <cellStyle name="Vírgula 2 2 2 2 3 2 2 2 3 2" xfId="17194" xr:uid="{7A9A8FD2-28B7-4877-82AB-A6014CCEBD2C}"/>
    <cellStyle name="Vírgula 2 2 2 2 3 2 2 2 3 2 2" xfId="35304" xr:uid="{4E117AAF-4961-4A42-85AD-FEE08E07E55B}"/>
    <cellStyle name="Vírgula 2 2 2 2 3 2 2 2 3 3" xfId="26251" xr:uid="{24ED65A9-3CD9-4C8E-8D84-6ABFB0F64D82}"/>
    <cellStyle name="Vírgula 2 2 2 2 3 2 2 2 4" xfId="11162" xr:uid="{77D12A4A-3204-494D-9C0F-6AE3AE42DD42}"/>
    <cellStyle name="Vírgula 2 2 2 2 3 2 2 2 4 2" xfId="29272" xr:uid="{52C782BE-B45F-4129-992D-ED5BF1449555}"/>
    <cellStyle name="Vírgula 2 2 2 2 3 2 2 2 5" xfId="20219" xr:uid="{3C8DD45C-7A2D-4C71-ADE4-D3F89CEAFF6E}"/>
    <cellStyle name="Vírgula 2 2 2 2 3 2 2 3" xfId="3052" xr:uid="{7DC7E60D-D73B-43E8-A39F-545A789F531C}"/>
    <cellStyle name="Vírgula 2 2 2 2 3 2 2 3 2" xfId="6131" xr:uid="{8A6E20A8-9409-427D-86D9-74EE40691BB2}"/>
    <cellStyle name="Vírgula 2 2 2 2 3 2 2 3 2 2" xfId="15184" xr:uid="{156202FD-97CA-4284-BFA9-1BF94E39F6E0}"/>
    <cellStyle name="Vírgula 2 2 2 2 3 2 2 3 2 2 2" xfId="33294" xr:uid="{17E8B101-7882-4D19-8F64-AD3DC26C826E}"/>
    <cellStyle name="Vírgula 2 2 2 2 3 2 2 3 2 3" xfId="24241" xr:uid="{A3C8B430-6B67-40F1-94BC-88398B2328D5}"/>
    <cellStyle name="Vírgula 2 2 2 2 3 2 2 3 3" xfId="9145" xr:uid="{4DEE3D85-2129-4155-9F83-F1FCA65194C0}"/>
    <cellStyle name="Vírgula 2 2 2 2 3 2 2 3 3 2" xfId="18198" xr:uid="{3A975ADF-CD08-4C89-85DD-79D360272AA4}"/>
    <cellStyle name="Vírgula 2 2 2 2 3 2 2 3 3 2 2" xfId="36308" xr:uid="{B3FC8C75-460C-4841-B6F3-729B996F8E91}"/>
    <cellStyle name="Vírgula 2 2 2 2 3 2 2 3 3 3" xfId="27255" xr:uid="{5519FF42-6BAE-4093-9C55-8AD2259D1E0D}"/>
    <cellStyle name="Vírgula 2 2 2 2 3 2 2 3 4" xfId="12166" xr:uid="{961D4DF9-E9AC-49C3-A33A-E8989EDB6862}"/>
    <cellStyle name="Vírgula 2 2 2 2 3 2 2 3 4 2" xfId="30276" xr:uid="{68E9AAC8-525B-4AE1-A4FC-7CD88F28F7D5}"/>
    <cellStyle name="Vírgula 2 2 2 2 3 2 2 3 5" xfId="21223" xr:uid="{C1F993BD-F869-40E7-95D2-49CA001D1873}"/>
    <cellStyle name="Vírgula 2 2 2 2 3 2 2 4" xfId="4123" xr:uid="{F990A0E6-0DB9-4367-B6C4-AB5B0AAFB3E7}"/>
    <cellStyle name="Vírgula 2 2 2 2 3 2 2 4 2" xfId="13176" xr:uid="{2E741B67-F6A7-434F-AA80-37C1636A3188}"/>
    <cellStyle name="Vírgula 2 2 2 2 3 2 2 4 2 2" xfId="31286" xr:uid="{220DBB51-05B5-4AB5-A089-3B023E0F4BAF}"/>
    <cellStyle name="Vírgula 2 2 2 2 3 2 2 4 3" xfId="22233" xr:uid="{1AE15F5B-164C-40D5-B989-33C885C755F0}"/>
    <cellStyle name="Vírgula 2 2 2 2 3 2 2 5" xfId="7137" xr:uid="{04DA3C82-02D6-4E2E-915D-0707B94DA918}"/>
    <cellStyle name="Vírgula 2 2 2 2 3 2 2 5 2" xfId="16190" xr:uid="{F25CE54B-8059-4F0F-A018-E87BEDE1B0DD}"/>
    <cellStyle name="Vírgula 2 2 2 2 3 2 2 5 2 2" xfId="34300" xr:uid="{EA51E0BD-D548-4158-B45A-8DF7F939F864}"/>
    <cellStyle name="Vírgula 2 2 2 2 3 2 2 5 3" xfId="25247" xr:uid="{541BC9A6-8EBD-4B7D-8342-164FE67EC4C2}"/>
    <cellStyle name="Vírgula 2 2 2 2 3 2 2 6" xfId="10158" xr:uid="{6AF282E5-8521-4223-BA8E-020C5B52D70C}"/>
    <cellStyle name="Vírgula 2 2 2 2 3 2 2 6 2" xfId="28268" xr:uid="{78355956-2FAD-4DDD-9017-9674A255FD77}"/>
    <cellStyle name="Vírgula 2 2 2 2 3 2 2 7" xfId="19215" xr:uid="{5943F37D-4480-48B3-9193-ECCC746EC5D5}"/>
    <cellStyle name="Vírgula 2 2 2 2 3 2 3" xfId="1045" xr:uid="{7B197565-50D1-45DB-9F49-D31F35533DBC}"/>
    <cellStyle name="Vírgula 2 2 2 2 3 2 3 2" xfId="2049" xr:uid="{3ECF96E9-1093-4C0E-84B8-8496CB592239}"/>
    <cellStyle name="Vírgula 2 2 2 2 3 2 3 2 2" xfId="5128" xr:uid="{A1E1CCBE-592F-4DD2-A11B-21EB37850924}"/>
    <cellStyle name="Vírgula 2 2 2 2 3 2 3 2 2 2" xfId="14181" xr:uid="{372477A4-63C5-4BC7-859E-62E99E2CB967}"/>
    <cellStyle name="Vírgula 2 2 2 2 3 2 3 2 2 2 2" xfId="32291" xr:uid="{B10054CB-94F7-4129-99E5-700C69803CBA}"/>
    <cellStyle name="Vírgula 2 2 2 2 3 2 3 2 2 3" xfId="23238" xr:uid="{D4C0E1DA-9D27-4377-B2B5-0587D034F3BB}"/>
    <cellStyle name="Vírgula 2 2 2 2 3 2 3 2 3" xfId="8142" xr:uid="{EE831E9B-A693-4DDE-8352-70F87EBD739B}"/>
    <cellStyle name="Vírgula 2 2 2 2 3 2 3 2 3 2" xfId="17195" xr:uid="{56E8478D-133D-4D4D-B404-FFFEC53D7EA7}"/>
    <cellStyle name="Vírgula 2 2 2 2 3 2 3 2 3 2 2" xfId="35305" xr:uid="{5BE6E475-C3A1-4302-A7BB-88DBA1AFFDAB}"/>
    <cellStyle name="Vírgula 2 2 2 2 3 2 3 2 3 3" xfId="26252" xr:uid="{0550616B-529B-49E8-9E01-DD2EAC44B80A}"/>
    <cellStyle name="Vírgula 2 2 2 2 3 2 3 2 4" xfId="11163" xr:uid="{29A465C8-2B94-4F60-9CA1-379C177F8937}"/>
    <cellStyle name="Vírgula 2 2 2 2 3 2 3 2 4 2" xfId="29273" xr:uid="{8358B8FA-16BA-4563-A1E1-36D0F19940D5}"/>
    <cellStyle name="Vírgula 2 2 2 2 3 2 3 2 5" xfId="20220" xr:uid="{D9469515-A924-4E03-A839-DD3155ACB635}"/>
    <cellStyle name="Vírgula 2 2 2 2 3 2 3 3" xfId="3053" xr:uid="{C51DCD50-6981-46BF-B293-DFCBB8A2A22D}"/>
    <cellStyle name="Vírgula 2 2 2 2 3 2 3 3 2" xfId="6132" xr:uid="{C6CE6A5C-C845-4373-A793-AF08C9E23176}"/>
    <cellStyle name="Vírgula 2 2 2 2 3 2 3 3 2 2" xfId="15185" xr:uid="{08F4E8ED-11A4-4EDE-A1ED-2FE7484B404B}"/>
    <cellStyle name="Vírgula 2 2 2 2 3 2 3 3 2 2 2" xfId="33295" xr:uid="{5264DDA3-F09C-4CF3-B004-6420A477CDE4}"/>
    <cellStyle name="Vírgula 2 2 2 2 3 2 3 3 2 3" xfId="24242" xr:uid="{00557C4A-555F-41FA-A29A-D01D311942BF}"/>
    <cellStyle name="Vírgula 2 2 2 2 3 2 3 3 3" xfId="9146" xr:uid="{37699963-CBE7-4A6C-B2E7-2ADC891915E4}"/>
    <cellStyle name="Vírgula 2 2 2 2 3 2 3 3 3 2" xfId="18199" xr:uid="{45C92968-44A5-4BAB-AD05-DEDE73BE9445}"/>
    <cellStyle name="Vírgula 2 2 2 2 3 2 3 3 3 2 2" xfId="36309" xr:uid="{CCAC5C2D-8A57-4A2D-BF3E-0C5B8E06EF7F}"/>
    <cellStyle name="Vírgula 2 2 2 2 3 2 3 3 3 3" xfId="27256" xr:uid="{C0F78453-CE68-4456-88E5-D47A239A8CE3}"/>
    <cellStyle name="Vírgula 2 2 2 2 3 2 3 3 4" xfId="12167" xr:uid="{3EDA8D91-BD06-4016-A249-95C62F89AE47}"/>
    <cellStyle name="Vírgula 2 2 2 2 3 2 3 3 4 2" xfId="30277" xr:uid="{6DDB8361-0AD5-4D23-824A-E104CAD21512}"/>
    <cellStyle name="Vírgula 2 2 2 2 3 2 3 3 5" xfId="21224" xr:uid="{257E5F5F-E60F-44DB-A185-A78771FEFCCF}"/>
    <cellStyle name="Vírgula 2 2 2 2 3 2 3 4" xfId="4124" xr:uid="{69529A23-7F34-45A3-8B2E-0F189395881C}"/>
    <cellStyle name="Vírgula 2 2 2 2 3 2 3 4 2" xfId="13177" xr:uid="{D7A18A2E-92EE-4C2A-8C5B-F62C7FD666A4}"/>
    <cellStyle name="Vírgula 2 2 2 2 3 2 3 4 2 2" xfId="31287" xr:uid="{FD44038B-7AC0-4C29-999E-2D50116AFD3B}"/>
    <cellStyle name="Vírgula 2 2 2 2 3 2 3 4 3" xfId="22234" xr:uid="{5520F489-9259-4C06-91B1-C1A598FF7B9E}"/>
    <cellStyle name="Vírgula 2 2 2 2 3 2 3 5" xfId="7138" xr:uid="{21823174-4C92-470D-B3BE-4DFC30D2FBEA}"/>
    <cellStyle name="Vírgula 2 2 2 2 3 2 3 5 2" xfId="16191" xr:uid="{8FBB899C-6500-45FA-B392-A048262F1341}"/>
    <cellStyle name="Vírgula 2 2 2 2 3 2 3 5 2 2" xfId="34301" xr:uid="{C2C1B13C-EEC8-4BFE-B3EC-84F029AD50BE}"/>
    <cellStyle name="Vírgula 2 2 2 2 3 2 3 5 3" xfId="25248" xr:uid="{60D4E9D6-8E73-426C-A8F3-A8EAC2AB4CF7}"/>
    <cellStyle name="Vírgula 2 2 2 2 3 2 3 6" xfId="10159" xr:uid="{2F58DF21-26C5-4F9A-AE62-7AD800CF5641}"/>
    <cellStyle name="Vírgula 2 2 2 2 3 2 3 6 2" xfId="28269" xr:uid="{39A5465B-417D-49A2-9933-F1CE527F4442}"/>
    <cellStyle name="Vírgula 2 2 2 2 3 2 3 7" xfId="19216" xr:uid="{8693C9E0-4390-4D98-AE80-886999004668}"/>
    <cellStyle name="Vírgula 2 2 2 2 3 2 4" xfId="1465" xr:uid="{623C7EA8-6589-4DAF-8D1A-180CD4F18AAF}"/>
    <cellStyle name="Vírgula 2 2 2 2 3 2 4 2" xfId="4544" xr:uid="{19F36630-D137-424C-8C43-87F653B3A176}"/>
    <cellStyle name="Vírgula 2 2 2 2 3 2 4 2 2" xfId="13597" xr:uid="{2530E725-51FA-43C2-B82D-1AB3EBCF2BEC}"/>
    <cellStyle name="Vírgula 2 2 2 2 3 2 4 2 2 2" xfId="31707" xr:uid="{AE5AEFE2-E9A9-47EF-8FFC-D0804F1E8189}"/>
    <cellStyle name="Vírgula 2 2 2 2 3 2 4 2 3" xfId="22654" xr:uid="{39312CAF-1FD8-4361-980D-ACDC5C089CAE}"/>
    <cellStyle name="Vírgula 2 2 2 2 3 2 4 3" xfId="7558" xr:uid="{C3744255-2B62-48C3-8895-53E7F300A29F}"/>
    <cellStyle name="Vírgula 2 2 2 2 3 2 4 3 2" xfId="16611" xr:uid="{E1B91507-9D91-4EEE-ACCE-95191D9250C9}"/>
    <cellStyle name="Vírgula 2 2 2 2 3 2 4 3 2 2" xfId="34721" xr:uid="{951ACFCA-C4CB-4DC8-8EA3-CE1BA358A0FA}"/>
    <cellStyle name="Vírgula 2 2 2 2 3 2 4 3 3" xfId="25668" xr:uid="{CDA3BB82-98A6-4553-A4ED-847CD7555FA5}"/>
    <cellStyle name="Vírgula 2 2 2 2 3 2 4 4" xfId="10579" xr:uid="{F5831AE7-EFC4-43AE-B6A3-B459DD236B72}"/>
    <cellStyle name="Vírgula 2 2 2 2 3 2 4 4 2" xfId="28689" xr:uid="{C9364EE1-B891-4A09-B4AE-F54AE4B05075}"/>
    <cellStyle name="Vírgula 2 2 2 2 3 2 4 5" xfId="19636" xr:uid="{7AD236B9-35FC-4B21-9064-ABEBAD04CDE9}"/>
    <cellStyle name="Vírgula 2 2 2 2 3 2 5" xfId="2469" xr:uid="{F630D219-4F74-42F3-B2F8-18265D06FE73}"/>
    <cellStyle name="Vírgula 2 2 2 2 3 2 5 2" xfId="5548" xr:uid="{D6BCD649-0DDD-42BD-8DFC-32E2836D31FC}"/>
    <cellStyle name="Vírgula 2 2 2 2 3 2 5 2 2" xfId="14601" xr:uid="{8FE2639B-8D22-48DC-9E9D-D9EB3BD87183}"/>
    <cellStyle name="Vírgula 2 2 2 2 3 2 5 2 2 2" xfId="32711" xr:uid="{883B64A9-88BC-4D5C-B287-F805BE511946}"/>
    <cellStyle name="Vírgula 2 2 2 2 3 2 5 2 3" xfId="23658" xr:uid="{59B78B61-1968-4ED9-A0CB-A52AE4A8B5B5}"/>
    <cellStyle name="Vírgula 2 2 2 2 3 2 5 3" xfId="8562" xr:uid="{E5B42A89-C300-4CEC-9B30-08354FD70672}"/>
    <cellStyle name="Vírgula 2 2 2 2 3 2 5 3 2" xfId="17615" xr:uid="{CBE234EE-1D5B-432C-81AD-137A7735369A}"/>
    <cellStyle name="Vírgula 2 2 2 2 3 2 5 3 2 2" xfId="35725" xr:uid="{298ABEB9-A6DE-4F76-A077-351326240E6D}"/>
    <cellStyle name="Vírgula 2 2 2 2 3 2 5 3 3" xfId="26672" xr:uid="{E6C50B2F-5B25-4A81-9411-CBE539E5C49B}"/>
    <cellStyle name="Vírgula 2 2 2 2 3 2 5 4" xfId="11583" xr:uid="{255B7F49-EE97-48FA-8238-94C6642FC363}"/>
    <cellStyle name="Vírgula 2 2 2 2 3 2 5 4 2" xfId="29693" xr:uid="{506E06BA-1735-4D66-930F-7EF73E339291}"/>
    <cellStyle name="Vírgula 2 2 2 2 3 2 5 5" xfId="20640" xr:uid="{59821155-B0C8-4866-9987-52A8DED37147}"/>
    <cellStyle name="Vírgula 2 2 2 2 3 2 6" xfId="3539" xr:uid="{1DDCA0B0-81DC-4FB8-B63B-5D68BF5260C3}"/>
    <cellStyle name="Vírgula 2 2 2 2 3 2 6 2" xfId="12592" xr:uid="{DCA3A0A3-1C45-4F00-873A-977018395DBD}"/>
    <cellStyle name="Vírgula 2 2 2 2 3 2 6 2 2" xfId="30702" xr:uid="{505423A6-412E-4FEA-942C-335672F49638}"/>
    <cellStyle name="Vírgula 2 2 2 2 3 2 6 3" xfId="21649" xr:uid="{25B7FD42-3601-456D-A5DD-634201D0C13C}"/>
    <cellStyle name="Vírgula 2 2 2 2 3 2 7" xfId="6553" xr:uid="{522EC339-E305-407F-B2C2-7D717918BE67}"/>
    <cellStyle name="Vírgula 2 2 2 2 3 2 7 2" xfId="15606" xr:uid="{B3191D61-3F18-40DE-A531-009552399DCC}"/>
    <cellStyle name="Vírgula 2 2 2 2 3 2 7 2 2" xfId="33716" xr:uid="{5848E84B-A7D4-4FDB-B781-95C59FE91829}"/>
    <cellStyle name="Vírgula 2 2 2 2 3 2 7 3" xfId="24663" xr:uid="{23A053A2-49F7-4757-B747-9BC6C529E996}"/>
    <cellStyle name="Vírgula 2 2 2 2 3 2 8" xfId="9573" xr:uid="{39D0C7DE-0E7A-4E5C-B8DF-3190102F14EB}"/>
    <cellStyle name="Vírgula 2 2 2 2 3 2 8 2" xfId="27683" xr:uid="{8ECAEC03-224D-4A2B-8D29-437B1F6071BD}"/>
    <cellStyle name="Vírgula 2 2 2 2 3 2 9" xfId="18630" xr:uid="{3C1DFBC6-7B30-4931-B50B-E04962587649}"/>
    <cellStyle name="Vírgula 2 2 2 2 3 3" xfId="1046" xr:uid="{74127FE3-E68A-4D28-9B6F-1488C6385B50}"/>
    <cellStyle name="Vírgula 2 2 2 2 3 3 2" xfId="2050" xr:uid="{846EF5B8-8071-41A6-BD2C-3B0B6267774E}"/>
    <cellStyle name="Vírgula 2 2 2 2 3 3 2 2" xfId="5129" xr:uid="{95EB8AD1-939A-4A6C-B585-CF504EC315E8}"/>
    <cellStyle name="Vírgula 2 2 2 2 3 3 2 2 2" xfId="14182" xr:uid="{4E780B37-4B47-42FD-806E-4EC727BC7F7A}"/>
    <cellStyle name="Vírgula 2 2 2 2 3 3 2 2 2 2" xfId="32292" xr:uid="{C4CE8A34-B5E1-4C85-AD70-9C56A53850C2}"/>
    <cellStyle name="Vírgula 2 2 2 2 3 3 2 2 3" xfId="23239" xr:uid="{AF18C8AB-725E-4463-B66A-143158DEEE2B}"/>
    <cellStyle name="Vírgula 2 2 2 2 3 3 2 3" xfId="8143" xr:uid="{2DE02163-53E2-4CDF-87D9-6AD4C24A6CA9}"/>
    <cellStyle name="Vírgula 2 2 2 2 3 3 2 3 2" xfId="17196" xr:uid="{F7E93212-8D8C-49E5-AAB6-DEBE089DE464}"/>
    <cellStyle name="Vírgula 2 2 2 2 3 3 2 3 2 2" xfId="35306" xr:uid="{A5D71C6A-BAE4-42AB-A80E-81033F6E3D2D}"/>
    <cellStyle name="Vírgula 2 2 2 2 3 3 2 3 3" xfId="26253" xr:uid="{664A5D06-A892-48A7-B8FB-0EDFB5536171}"/>
    <cellStyle name="Vírgula 2 2 2 2 3 3 2 4" xfId="11164" xr:uid="{6595CC72-D0FF-456B-A5D1-EECE95A0E223}"/>
    <cellStyle name="Vírgula 2 2 2 2 3 3 2 4 2" xfId="29274" xr:uid="{5C93953E-1466-4C52-A8A9-F34E5F5C46D4}"/>
    <cellStyle name="Vírgula 2 2 2 2 3 3 2 5" xfId="20221" xr:uid="{76F2BF47-3044-4DBD-A534-C51D375BD73E}"/>
    <cellStyle name="Vírgula 2 2 2 2 3 3 3" xfId="3054" xr:uid="{B1D8402E-3B06-42B7-8D88-72517ED0325E}"/>
    <cellStyle name="Vírgula 2 2 2 2 3 3 3 2" xfId="6133" xr:uid="{21CF5FC5-07FD-466D-B00F-45C8085BA287}"/>
    <cellStyle name="Vírgula 2 2 2 2 3 3 3 2 2" xfId="15186" xr:uid="{8CE4A5E1-158E-44BC-A3B8-3D4BDC4B5B0D}"/>
    <cellStyle name="Vírgula 2 2 2 2 3 3 3 2 2 2" xfId="33296" xr:uid="{77179B30-9E27-49BC-853B-99CB8D8496AE}"/>
    <cellStyle name="Vírgula 2 2 2 2 3 3 3 2 3" xfId="24243" xr:uid="{0EDA793B-0CD0-4846-8D47-86124136EEE1}"/>
    <cellStyle name="Vírgula 2 2 2 2 3 3 3 3" xfId="9147" xr:uid="{C351AA48-1EE9-4EF7-85A5-43F127125DFB}"/>
    <cellStyle name="Vírgula 2 2 2 2 3 3 3 3 2" xfId="18200" xr:uid="{36E677E1-E3B4-481C-B895-3FD718366196}"/>
    <cellStyle name="Vírgula 2 2 2 2 3 3 3 3 2 2" xfId="36310" xr:uid="{5C368A69-C7A7-4E58-8F9E-712E8FC7C1FD}"/>
    <cellStyle name="Vírgula 2 2 2 2 3 3 3 3 3" xfId="27257" xr:uid="{3286D596-9C16-4108-9436-32A15A35CE9F}"/>
    <cellStyle name="Vírgula 2 2 2 2 3 3 3 4" xfId="12168" xr:uid="{AB7F45F7-6336-4AF9-96D3-8A0A54A1F466}"/>
    <cellStyle name="Vírgula 2 2 2 2 3 3 3 4 2" xfId="30278" xr:uid="{F2B37277-BDE5-436B-A38D-535FC7DDB746}"/>
    <cellStyle name="Vírgula 2 2 2 2 3 3 3 5" xfId="21225" xr:uid="{2CBB7833-8F7E-4D6D-B38D-E0E448425915}"/>
    <cellStyle name="Vírgula 2 2 2 2 3 3 4" xfId="4125" xr:uid="{546250CF-9B9D-4B95-B498-750696A462DF}"/>
    <cellStyle name="Vírgula 2 2 2 2 3 3 4 2" xfId="13178" xr:uid="{76AFAEB9-E54D-480D-ADF3-BBE557190808}"/>
    <cellStyle name="Vírgula 2 2 2 2 3 3 4 2 2" xfId="31288" xr:uid="{E7097168-706F-4033-AC9E-A52A212E0D79}"/>
    <cellStyle name="Vírgula 2 2 2 2 3 3 4 3" xfId="22235" xr:uid="{BC27B486-5726-42D2-9731-D6E8204B5853}"/>
    <cellStyle name="Vírgula 2 2 2 2 3 3 5" xfId="7139" xr:uid="{9830E9DD-F601-4994-A8A6-901525F9C497}"/>
    <cellStyle name="Vírgula 2 2 2 2 3 3 5 2" xfId="16192" xr:uid="{608B4100-7D28-406D-93B8-B69C37C9C0D2}"/>
    <cellStyle name="Vírgula 2 2 2 2 3 3 5 2 2" xfId="34302" xr:uid="{76F366F9-82A1-4F0B-A727-CCE2FFD44D14}"/>
    <cellStyle name="Vírgula 2 2 2 2 3 3 5 3" xfId="25249" xr:uid="{7123B8E5-782C-44B3-B4CC-50FF4191414B}"/>
    <cellStyle name="Vírgula 2 2 2 2 3 3 6" xfId="10160" xr:uid="{AA78B4F5-6287-423D-AF0B-F974C53B7A11}"/>
    <cellStyle name="Vírgula 2 2 2 2 3 3 6 2" xfId="28270" xr:uid="{0D0BEEFB-5331-46B5-ADDB-80F49681819F}"/>
    <cellStyle name="Vírgula 2 2 2 2 3 3 7" xfId="19217" xr:uid="{A91C16B4-DA72-4988-9B67-A3B845B3D1BE}"/>
    <cellStyle name="Vírgula 2 2 2 2 3 4" xfId="1047" xr:uid="{7426E2D5-7239-472A-B6EC-767C8F4590B4}"/>
    <cellStyle name="Vírgula 2 2 2 2 3 4 2" xfId="2051" xr:uid="{59FD45BD-3EED-469A-9012-E448E76596C9}"/>
    <cellStyle name="Vírgula 2 2 2 2 3 4 2 2" xfId="5130" xr:uid="{377A2E8C-BCAA-44B2-AF49-E1D9799E7819}"/>
    <cellStyle name="Vírgula 2 2 2 2 3 4 2 2 2" xfId="14183" xr:uid="{5C305485-D188-4AAC-8B55-D4BEB153AA07}"/>
    <cellStyle name="Vírgula 2 2 2 2 3 4 2 2 2 2" xfId="32293" xr:uid="{1488F18E-1B43-4C27-AA19-47D74DC64AB8}"/>
    <cellStyle name="Vírgula 2 2 2 2 3 4 2 2 3" xfId="23240" xr:uid="{DB793893-394C-49DE-BE18-DAA5B1F99BDA}"/>
    <cellStyle name="Vírgula 2 2 2 2 3 4 2 3" xfId="8144" xr:uid="{A6C68FC9-B703-45F8-B7E9-C27A3290A34D}"/>
    <cellStyle name="Vírgula 2 2 2 2 3 4 2 3 2" xfId="17197" xr:uid="{D093B0C8-35F7-4BB7-8C78-A30933F623FD}"/>
    <cellStyle name="Vírgula 2 2 2 2 3 4 2 3 2 2" xfId="35307" xr:uid="{53BB77CB-DF87-4409-9C2E-CFAB4B66166F}"/>
    <cellStyle name="Vírgula 2 2 2 2 3 4 2 3 3" xfId="26254" xr:uid="{64637DD7-DEA3-45A6-953D-298E84801AEA}"/>
    <cellStyle name="Vírgula 2 2 2 2 3 4 2 4" xfId="11165" xr:uid="{726C39F0-53D0-4EF3-994B-A4457E550203}"/>
    <cellStyle name="Vírgula 2 2 2 2 3 4 2 4 2" xfId="29275" xr:uid="{C420D08A-6140-4954-B2B9-99CD5AE30BA7}"/>
    <cellStyle name="Vírgula 2 2 2 2 3 4 2 5" xfId="20222" xr:uid="{A6B09073-C8C5-4866-8755-ADFCF69BCFE3}"/>
    <cellStyle name="Vírgula 2 2 2 2 3 4 3" xfId="3055" xr:uid="{F046EE0B-B113-4DF1-B409-A82182358D46}"/>
    <cellStyle name="Vírgula 2 2 2 2 3 4 3 2" xfId="6134" xr:uid="{665A4B2E-91D5-4724-8B8E-12AB44A5BE7D}"/>
    <cellStyle name="Vírgula 2 2 2 2 3 4 3 2 2" xfId="15187" xr:uid="{E5C392F9-0C18-42CE-AA01-6EC85E578198}"/>
    <cellStyle name="Vírgula 2 2 2 2 3 4 3 2 2 2" xfId="33297" xr:uid="{E652ECD6-1D82-49AC-AAD3-D44EB22D5261}"/>
    <cellStyle name="Vírgula 2 2 2 2 3 4 3 2 3" xfId="24244" xr:uid="{D14A7441-C2DD-46C8-AD56-EB5DA35BE966}"/>
    <cellStyle name="Vírgula 2 2 2 2 3 4 3 3" xfId="9148" xr:uid="{AE640F6E-735B-43B1-B3D5-A0196FFAF1F8}"/>
    <cellStyle name="Vírgula 2 2 2 2 3 4 3 3 2" xfId="18201" xr:uid="{7C07D608-068C-4BE1-8584-97AB5880C3DE}"/>
    <cellStyle name="Vírgula 2 2 2 2 3 4 3 3 2 2" xfId="36311" xr:uid="{F5A59EA3-3145-48B0-82E8-844F5A534D41}"/>
    <cellStyle name="Vírgula 2 2 2 2 3 4 3 3 3" xfId="27258" xr:uid="{50128A6B-5EEC-4D27-80C0-B7D801961464}"/>
    <cellStyle name="Vírgula 2 2 2 2 3 4 3 4" xfId="12169" xr:uid="{85328DB1-D69B-4B03-90CA-8470EFEBBB70}"/>
    <cellStyle name="Vírgula 2 2 2 2 3 4 3 4 2" xfId="30279" xr:uid="{452DB786-16CC-40EE-AFD6-BC80BAC0F28E}"/>
    <cellStyle name="Vírgula 2 2 2 2 3 4 3 5" xfId="21226" xr:uid="{11647FD7-696C-4A85-B8D5-62AD8E8F4131}"/>
    <cellStyle name="Vírgula 2 2 2 2 3 4 4" xfId="4126" xr:uid="{9A723064-EA48-4972-8EFA-38B3D732B37B}"/>
    <cellStyle name="Vírgula 2 2 2 2 3 4 4 2" xfId="13179" xr:uid="{6832CD33-569D-4764-99C3-9A0912A7153A}"/>
    <cellStyle name="Vírgula 2 2 2 2 3 4 4 2 2" xfId="31289" xr:uid="{B36DE268-CE22-41D6-9CA8-95C8A1D4E48B}"/>
    <cellStyle name="Vírgula 2 2 2 2 3 4 4 3" xfId="22236" xr:uid="{74D0DA10-927D-4211-A8FC-563D657A8435}"/>
    <cellStyle name="Vírgula 2 2 2 2 3 4 5" xfId="7140" xr:uid="{E8B21E29-6528-4828-8F8C-CE8DF055116D}"/>
    <cellStyle name="Vírgula 2 2 2 2 3 4 5 2" xfId="16193" xr:uid="{EF6C0F38-994D-4B80-8C07-C557D3EDE785}"/>
    <cellStyle name="Vírgula 2 2 2 2 3 4 5 2 2" xfId="34303" xr:uid="{0FA1DAD0-79F2-46B3-B8C5-E284E7E65F69}"/>
    <cellStyle name="Vírgula 2 2 2 2 3 4 5 3" xfId="25250" xr:uid="{EF967D3B-C486-45A2-84F5-AF5D8F546071}"/>
    <cellStyle name="Vírgula 2 2 2 2 3 4 6" xfId="10161" xr:uid="{6DD0F865-C3B2-4501-AE46-BB74DA96B2AF}"/>
    <cellStyle name="Vírgula 2 2 2 2 3 4 6 2" xfId="28271" xr:uid="{3865A107-C8AD-4107-8474-144121A4326A}"/>
    <cellStyle name="Vírgula 2 2 2 2 3 4 7" xfId="19218" xr:uid="{ACDF3F61-E0D0-4D7A-BD43-AE67CE7FB0BB}"/>
    <cellStyle name="Vírgula 2 2 2 2 3 5" xfId="1294" xr:uid="{1EF25B81-B206-4859-A514-93BA523C2114}"/>
    <cellStyle name="Vírgula 2 2 2 2 3 5 2" xfId="4373" xr:uid="{F9591042-3CA6-4496-BE7E-2388CE4408CF}"/>
    <cellStyle name="Vírgula 2 2 2 2 3 5 2 2" xfId="13426" xr:uid="{4EF2D9AF-26BC-4B8D-B225-D4BBEC2B51AD}"/>
    <cellStyle name="Vírgula 2 2 2 2 3 5 2 2 2" xfId="31536" xr:uid="{A3CA8C09-2824-45EA-A5B7-15466DAB0FAE}"/>
    <cellStyle name="Vírgula 2 2 2 2 3 5 2 3" xfId="22483" xr:uid="{A3BCED02-C667-4B49-AC68-ED06BE914606}"/>
    <cellStyle name="Vírgula 2 2 2 2 3 5 3" xfId="7387" xr:uid="{F74C1A35-9512-467F-89FD-2DF20EEAB869}"/>
    <cellStyle name="Vírgula 2 2 2 2 3 5 3 2" xfId="16440" xr:uid="{CD842B6F-CB61-459D-AAB1-293FCEB0AABB}"/>
    <cellStyle name="Vírgula 2 2 2 2 3 5 3 2 2" xfId="34550" xr:uid="{8412892C-3801-40B6-BC69-02E22E8FA287}"/>
    <cellStyle name="Vírgula 2 2 2 2 3 5 3 3" xfId="25497" xr:uid="{F21BE9D8-955A-4444-B049-522ACBD8440F}"/>
    <cellStyle name="Vírgula 2 2 2 2 3 5 4" xfId="10408" xr:uid="{F97A985E-ECCE-4E29-95EF-DBF0E3C4B20A}"/>
    <cellStyle name="Vírgula 2 2 2 2 3 5 4 2" xfId="28518" xr:uid="{F70744B3-BE7B-4072-A219-3DA8C2011FC6}"/>
    <cellStyle name="Vírgula 2 2 2 2 3 5 5" xfId="19465" xr:uid="{1BAD625D-B90C-45D8-8CED-C4A5A50BA426}"/>
    <cellStyle name="Vírgula 2 2 2 2 3 6" xfId="2298" xr:uid="{B412C121-ECA4-4532-80E9-BEC0339EBE63}"/>
    <cellStyle name="Vírgula 2 2 2 2 3 6 2" xfId="5377" xr:uid="{2138C89C-FCBF-447F-9F79-527A52D0B5A5}"/>
    <cellStyle name="Vírgula 2 2 2 2 3 6 2 2" xfId="14430" xr:uid="{08E1C7A3-48CE-49CA-9DAC-0EDDC75CF0AD}"/>
    <cellStyle name="Vírgula 2 2 2 2 3 6 2 2 2" xfId="32540" xr:uid="{96093D6F-B1C6-45F4-9B86-8D267D97D1AD}"/>
    <cellStyle name="Vírgula 2 2 2 2 3 6 2 3" xfId="23487" xr:uid="{3F18E89F-F6FA-456A-BC37-1F3806C17991}"/>
    <cellStyle name="Vírgula 2 2 2 2 3 6 3" xfId="8391" xr:uid="{D65C7FC6-D2C7-4218-B924-CEAE81A79DC0}"/>
    <cellStyle name="Vírgula 2 2 2 2 3 6 3 2" xfId="17444" xr:uid="{7F7BBBB2-5BF0-421D-926E-9F9B796F48E5}"/>
    <cellStyle name="Vírgula 2 2 2 2 3 6 3 2 2" xfId="35554" xr:uid="{A105B318-4AD8-446F-A68A-2471DC30D7D5}"/>
    <cellStyle name="Vírgula 2 2 2 2 3 6 3 3" xfId="26501" xr:uid="{B5D89BCD-722B-4CA1-8A1F-66FECEE74A26}"/>
    <cellStyle name="Vírgula 2 2 2 2 3 6 4" xfId="11412" xr:uid="{DA458762-AC63-4C46-B411-BADE9E982A37}"/>
    <cellStyle name="Vírgula 2 2 2 2 3 6 4 2" xfId="29522" xr:uid="{8C1D3D97-6137-4265-A82B-761C3356D8D2}"/>
    <cellStyle name="Vírgula 2 2 2 2 3 6 5" xfId="20469" xr:uid="{F0570743-3078-4C61-AFDE-9A315759D258}"/>
    <cellStyle name="Vírgula 2 2 2 2 3 7" xfId="3367" xr:uid="{66D80010-DDEE-4BC3-BCCA-5F591501E748}"/>
    <cellStyle name="Vírgula 2 2 2 2 3 7 2" xfId="12420" xr:uid="{2DE672CA-0CB5-4F52-A7B9-BA33835745F3}"/>
    <cellStyle name="Vírgula 2 2 2 2 3 7 2 2" xfId="30530" xr:uid="{73D5F290-DC4E-4A75-82DF-BC4020F5F955}"/>
    <cellStyle name="Vírgula 2 2 2 2 3 7 3" xfId="21477" xr:uid="{80CF16C8-F6ED-4FA7-AE76-49952578D6EA}"/>
    <cellStyle name="Vírgula 2 2 2 2 3 8" xfId="6381" xr:uid="{729D47F4-4754-4AA1-B9F2-A894431056DC}"/>
    <cellStyle name="Vírgula 2 2 2 2 3 8 2" xfId="15434" xr:uid="{BD8A64E8-36BA-470F-99A4-1F3FF73168A8}"/>
    <cellStyle name="Vírgula 2 2 2 2 3 8 2 2" xfId="33544" xr:uid="{945CD9B1-4415-408D-A771-7EC0D6379F71}"/>
    <cellStyle name="Vírgula 2 2 2 2 3 8 3" xfId="24491" xr:uid="{0C7DE13D-5722-4980-9D3A-EF5746330BBF}"/>
    <cellStyle name="Vírgula 2 2 2 2 3 9" xfId="9401" xr:uid="{D8F06830-3A9B-48FC-9EC0-4DCDA62BBC66}"/>
    <cellStyle name="Vírgula 2 2 2 2 3 9 2" xfId="27511" xr:uid="{47922B3A-9B9E-40C2-8A10-192BA02FF743}"/>
    <cellStyle name="Vírgula 2 2 2 2 4" xfId="424" xr:uid="{1500EA45-463A-4DCF-B4B1-A8D83567DD4A}"/>
    <cellStyle name="Vírgula 2 2 2 2 4 2" xfId="1048" xr:uid="{DF857B29-0807-4D6C-B22F-76CBD2EF9CE9}"/>
    <cellStyle name="Vírgula 2 2 2 2 4 2 2" xfId="2052" xr:uid="{02F0F2DB-D5D6-4074-B194-774A15F80C0D}"/>
    <cellStyle name="Vírgula 2 2 2 2 4 2 2 2" xfId="5131" xr:uid="{1FC6E7B0-8640-4276-BD9A-DEFCEB1CC0B4}"/>
    <cellStyle name="Vírgula 2 2 2 2 4 2 2 2 2" xfId="14184" xr:uid="{F2FC4A9A-9515-4DA7-93C5-8FB79CA03C0F}"/>
    <cellStyle name="Vírgula 2 2 2 2 4 2 2 2 2 2" xfId="32294" xr:uid="{5A37EC1B-9683-4C3D-94ED-30C3F0B57679}"/>
    <cellStyle name="Vírgula 2 2 2 2 4 2 2 2 3" xfId="23241" xr:uid="{E7D8FE97-F024-446C-9091-1F57751F2746}"/>
    <cellStyle name="Vírgula 2 2 2 2 4 2 2 3" xfId="8145" xr:uid="{3EF32AAF-25D9-48F3-8517-394FF9D11A3B}"/>
    <cellStyle name="Vírgula 2 2 2 2 4 2 2 3 2" xfId="17198" xr:uid="{59AB091E-910A-494D-B034-19F0C51D4CB4}"/>
    <cellStyle name="Vírgula 2 2 2 2 4 2 2 3 2 2" xfId="35308" xr:uid="{E0C990C8-066B-4190-995D-9D508E1F6AEE}"/>
    <cellStyle name="Vírgula 2 2 2 2 4 2 2 3 3" xfId="26255" xr:uid="{1148EB4D-F8DF-4A7C-A549-2A4756A38890}"/>
    <cellStyle name="Vírgula 2 2 2 2 4 2 2 4" xfId="11166" xr:uid="{24F159E0-468D-476A-8D54-FE9B1F4094EB}"/>
    <cellStyle name="Vírgula 2 2 2 2 4 2 2 4 2" xfId="29276" xr:uid="{4F24F72F-1B34-45E5-95D0-540FD7346F7E}"/>
    <cellStyle name="Vírgula 2 2 2 2 4 2 2 5" xfId="20223" xr:uid="{B1F0F5F9-C3B5-4CB6-B040-F1C6DC5401AA}"/>
    <cellStyle name="Vírgula 2 2 2 2 4 2 3" xfId="3056" xr:uid="{40E10B62-51A7-49FB-AFCD-ACFA3F05AA35}"/>
    <cellStyle name="Vírgula 2 2 2 2 4 2 3 2" xfId="6135" xr:uid="{9FD9D188-E6F5-4640-B692-1BD1C31F2AE8}"/>
    <cellStyle name="Vírgula 2 2 2 2 4 2 3 2 2" xfId="15188" xr:uid="{D6CA1A4F-8633-4371-B945-84F925B1F95B}"/>
    <cellStyle name="Vírgula 2 2 2 2 4 2 3 2 2 2" xfId="33298" xr:uid="{CEFBADDE-A67B-4B96-BEC0-04C089A185D5}"/>
    <cellStyle name="Vírgula 2 2 2 2 4 2 3 2 3" xfId="24245" xr:uid="{B43F68D3-7E20-4456-A811-04E5803B72B2}"/>
    <cellStyle name="Vírgula 2 2 2 2 4 2 3 3" xfId="9149" xr:uid="{7EB6CB65-7080-4215-B1BC-8A0E859B7DE9}"/>
    <cellStyle name="Vírgula 2 2 2 2 4 2 3 3 2" xfId="18202" xr:uid="{FA5064DE-6AD7-4A5A-B771-69F9E391CE81}"/>
    <cellStyle name="Vírgula 2 2 2 2 4 2 3 3 2 2" xfId="36312" xr:uid="{E4C42941-B633-4AC6-87E5-95C2F7A59103}"/>
    <cellStyle name="Vírgula 2 2 2 2 4 2 3 3 3" xfId="27259" xr:uid="{06ECCA9B-B0A4-41F7-A821-27AADC14ED3D}"/>
    <cellStyle name="Vírgula 2 2 2 2 4 2 3 4" xfId="12170" xr:uid="{A9EC11B9-AEA5-4AA5-941D-36832626DCA9}"/>
    <cellStyle name="Vírgula 2 2 2 2 4 2 3 4 2" xfId="30280" xr:uid="{C75779F4-81EA-4EA9-89AF-C9697A72F8DA}"/>
    <cellStyle name="Vírgula 2 2 2 2 4 2 3 5" xfId="21227" xr:uid="{D5A6754D-7533-4D02-BDB2-4FBA3EBE5F65}"/>
    <cellStyle name="Vírgula 2 2 2 2 4 2 4" xfId="4127" xr:uid="{7880F0D2-3533-4E41-B0AF-04BF3B95AB92}"/>
    <cellStyle name="Vírgula 2 2 2 2 4 2 4 2" xfId="13180" xr:uid="{2B1393F4-BF3E-4939-B810-73BC34BFD733}"/>
    <cellStyle name="Vírgula 2 2 2 2 4 2 4 2 2" xfId="31290" xr:uid="{D25566D2-1874-418D-A96B-50658580EC79}"/>
    <cellStyle name="Vírgula 2 2 2 2 4 2 4 3" xfId="22237" xr:uid="{FD16B3C0-4F2C-40BC-B3E2-1AEE0AF87C53}"/>
    <cellStyle name="Vírgula 2 2 2 2 4 2 5" xfId="7141" xr:uid="{8596CA15-9897-4276-A7AF-5A71C23B9609}"/>
    <cellStyle name="Vírgula 2 2 2 2 4 2 5 2" xfId="16194" xr:uid="{9C579135-DA42-4965-8B68-6D37C98AE86B}"/>
    <cellStyle name="Vírgula 2 2 2 2 4 2 5 2 2" xfId="34304" xr:uid="{0055530E-E4D8-443D-80E1-76BF1B843F3B}"/>
    <cellStyle name="Vírgula 2 2 2 2 4 2 5 3" xfId="25251" xr:uid="{76EBC4F8-F090-4B53-B058-18900B3B1723}"/>
    <cellStyle name="Vírgula 2 2 2 2 4 2 6" xfId="10162" xr:uid="{597ECE2B-3E2F-430C-9A8D-97E047D6F7A9}"/>
    <cellStyle name="Vírgula 2 2 2 2 4 2 6 2" xfId="28272" xr:uid="{F66BBB8B-9C84-4EBB-A1C7-C8B89DFF6682}"/>
    <cellStyle name="Vírgula 2 2 2 2 4 2 7" xfId="19219" xr:uid="{EAC00E1B-7BC7-43E1-95D5-B6E22BA1D0F3}"/>
    <cellStyle name="Vírgula 2 2 2 2 4 3" xfId="1049" xr:uid="{A5F341E5-12EE-4A95-9904-9A1CC9392CF6}"/>
    <cellStyle name="Vírgula 2 2 2 2 4 3 2" xfId="2053" xr:uid="{A2463979-DC40-4089-88D9-28BE33DD5DA1}"/>
    <cellStyle name="Vírgula 2 2 2 2 4 3 2 2" xfId="5132" xr:uid="{CA3F04D0-8829-4194-8870-A7B4EC1C69CA}"/>
    <cellStyle name="Vírgula 2 2 2 2 4 3 2 2 2" xfId="14185" xr:uid="{2C130DB7-4106-4F4E-85CA-96A0E9537F38}"/>
    <cellStyle name="Vírgula 2 2 2 2 4 3 2 2 2 2" xfId="32295" xr:uid="{78CF4BA0-9D84-4FC1-90EA-B8C4BC43BA8C}"/>
    <cellStyle name="Vírgula 2 2 2 2 4 3 2 2 3" xfId="23242" xr:uid="{07C091B9-9F7E-4B5A-808C-4E43EDAC7AF6}"/>
    <cellStyle name="Vírgula 2 2 2 2 4 3 2 3" xfId="8146" xr:uid="{5402C148-364D-4522-B4B8-EB4ED4DF2F9A}"/>
    <cellStyle name="Vírgula 2 2 2 2 4 3 2 3 2" xfId="17199" xr:uid="{3F8DA9CF-CA7B-4B62-9337-135A4582AAAF}"/>
    <cellStyle name="Vírgula 2 2 2 2 4 3 2 3 2 2" xfId="35309" xr:uid="{75F5BA94-DC1D-4C99-9CF9-CACE206C9500}"/>
    <cellStyle name="Vírgula 2 2 2 2 4 3 2 3 3" xfId="26256" xr:uid="{BDD777F7-3F56-4E2E-A928-EBFF7C6C9C33}"/>
    <cellStyle name="Vírgula 2 2 2 2 4 3 2 4" xfId="11167" xr:uid="{89F4906F-1F54-40FA-9EEF-CDB632782DC1}"/>
    <cellStyle name="Vírgula 2 2 2 2 4 3 2 4 2" xfId="29277" xr:uid="{92DF85C0-9FF4-4B3A-A3D6-A6A9EDCA162A}"/>
    <cellStyle name="Vírgula 2 2 2 2 4 3 2 5" xfId="20224" xr:uid="{69A0435C-14DE-4C06-8FA7-CD742CCBA99D}"/>
    <cellStyle name="Vírgula 2 2 2 2 4 3 3" xfId="3057" xr:uid="{3E4F483B-4F37-430B-807E-C9668F4E6DC8}"/>
    <cellStyle name="Vírgula 2 2 2 2 4 3 3 2" xfId="6136" xr:uid="{A9E56C53-6BE6-48A0-B589-E1D92A788427}"/>
    <cellStyle name="Vírgula 2 2 2 2 4 3 3 2 2" xfId="15189" xr:uid="{3C61B247-F261-4782-8F72-B21402696ACA}"/>
    <cellStyle name="Vírgula 2 2 2 2 4 3 3 2 2 2" xfId="33299" xr:uid="{A75B149C-879B-469B-91FF-4D5F919B5B69}"/>
    <cellStyle name="Vírgula 2 2 2 2 4 3 3 2 3" xfId="24246" xr:uid="{D133CA54-8CCC-4F28-87DA-FDC780067DCB}"/>
    <cellStyle name="Vírgula 2 2 2 2 4 3 3 3" xfId="9150" xr:uid="{B0A97C75-1EE4-475F-874D-C35761433FF4}"/>
    <cellStyle name="Vírgula 2 2 2 2 4 3 3 3 2" xfId="18203" xr:uid="{37ADF05E-7FBE-454A-804C-20A271FABFA0}"/>
    <cellStyle name="Vírgula 2 2 2 2 4 3 3 3 2 2" xfId="36313" xr:uid="{1FAA6990-8B6E-4ECF-9A04-AE296F7B9457}"/>
    <cellStyle name="Vírgula 2 2 2 2 4 3 3 3 3" xfId="27260" xr:uid="{6C0F4956-F171-4CDC-83C5-F085C70B6FB0}"/>
    <cellStyle name="Vírgula 2 2 2 2 4 3 3 4" xfId="12171" xr:uid="{E37DFE8D-0AD2-4719-95A2-BFDD2BC47BFC}"/>
    <cellStyle name="Vírgula 2 2 2 2 4 3 3 4 2" xfId="30281" xr:uid="{B254D5C0-B4C6-4ECB-9291-934CF2A4B537}"/>
    <cellStyle name="Vírgula 2 2 2 2 4 3 3 5" xfId="21228" xr:uid="{BE601A7B-9D31-40E2-86CC-5A1E484FD695}"/>
    <cellStyle name="Vírgula 2 2 2 2 4 3 4" xfId="4128" xr:uid="{60592659-FD2B-4400-B59B-49F95053671F}"/>
    <cellStyle name="Vírgula 2 2 2 2 4 3 4 2" xfId="13181" xr:uid="{278B72E6-FC96-4849-B0FD-4741E9D0966E}"/>
    <cellStyle name="Vírgula 2 2 2 2 4 3 4 2 2" xfId="31291" xr:uid="{25FA459D-C17B-49C0-BBE1-BD47E1D192BD}"/>
    <cellStyle name="Vírgula 2 2 2 2 4 3 4 3" xfId="22238" xr:uid="{9F8EF04C-2CAD-4193-B321-2DE073BAC18F}"/>
    <cellStyle name="Vírgula 2 2 2 2 4 3 5" xfId="7142" xr:uid="{65EDBD11-010E-45C9-941F-54F2B69AC957}"/>
    <cellStyle name="Vírgula 2 2 2 2 4 3 5 2" xfId="16195" xr:uid="{398AC6EE-C406-4BD3-BB35-89DCF4EA1A73}"/>
    <cellStyle name="Vírgula 2 2 2 2 4 3 5 2 2" xfId="34305" xr:uid="{845035D5-E83A-42FD-A6C4-993FA3904B50}"/>
    <cellStyle name="Vírgula 2 2 2 2 4 3 5 3" xfId="25252" xr:uid="{C5808630-CFDA-464C-A012-1F688166F0B4}"/>
    <cellStyle name="Vírgula 2 2 2 2 4 3 6" xfId="10163" xr:uid="{73331CED-E3D6-4551-A2DB-315BA0929DD8}"/>
    <cellStyle name="Vírgula 2 2 2 2 4 3 6 2" xfId="28273" xr:uid="{B2DBCF8A-281E-44D4-9A9D-1D66D56079BA}"/>
    <cellStyle name="Vírgula 2 2 2 2 4 3 7" xfId="19220" xr:uid="{34C58E2A-0AFB-4A17-B969-6668BEBAF418}"/>
    <cellStyle name="Vírgula 2 2 2 2 4 4" xfId="1433" xr:uid="{2BD1B915-AA90-495E-93B9-7EF369388AA9}"/>
    <cellStyle name="Vírgula 2 2 2 2 4 4 2" xfId="4512" xr:uid="{A05D7863-615B-4347-9FE8-910B5793BFEA}"/>
    <cellStyle name="Vírgula 2 2 2 2 4 4 2 2" xfId="13565" xr:uid="{A6F7238E-FC69-4DF5-AA08-1D5E7DFC71D4}"/>
    <cellStyle name="Vírgula 2 2 2 2 4 4 2 2 2" xfId="31675" xr:uid="{54CC60C2-21F8-4987-9C14-E5EEC7613520}"/>
    <cellStyle name="Vírgula 2 2 2 2 4 4 2 3" xfId="22622" xr:uid="{7F1F6DE5-6ADC-4006-92C0-A92D0A0F2F28}"/>
    <cellStyle name="Vírgula 2 2 2 2 4 4 3" xfId="7526" xr:uid="{B9448B35-C481-4076-B4F9-E0957EBA7716}"/>
    <cellStyle name="Vírgula 2 2 2 2 4 4 3 2" xfId="16579" xr:uid="{F0742D3E-937B-4F0F-AFE6-1FC1B9907D03}"/>
    <cellStyle name="Vírgula 2 2 2 2 4 4 3 2 2" xfId="34689" xr:uid="{D2F0A3F3-031E-4D12-B7BE-6D04EF16A1F1}"/>
    <cellStyle name="Vírgula 2 2 2 2 4 4 3 3" xfId="25636" xr:uid="{5ABEBFD5-0AE8-4637-BE6E-3BC7DAC9ABBB}"/>
    <cellStyle name="Vírgula 2 2 2 2 4 4 4" xfId="10547" xr:uid="{75FAA56B-76EA-4BC8-A4DE-E9297157B220}"/>
    <cellStyle name="Vírgula 2 2 2 2 4 4 4 2" xfId="28657" xr:uid="{79AC3C5B-F5EF-4E91-9E3B-2A91623642B5}"/>
    <cellStyle name="Vírgula 2 2 2 2 4 4 5" xfId="19604" xr:uid="{AD9662B0-DB96-4BC9-9916-AC46C378DF06}"/>
    <cellStyle name="Vírgula 2 2 2 2 4 5" xfId="2437" xr:uid="{C632F7D0-5861-4744-85C6-F5468C3E13F9}"/>
    <cellStyle name="Vírgula 2 2 2 2 4 5 2" xfId="5516" xr:uid="{FF2F0DEF-19EE-43AC-A045-0A37ECB190BC}"/>
    <cellStyle name="Vírgula 2 2 2 2 4 5 2 2" xfId="14569" xr:uid="{3DC69034-E875-40FA-9C38-57ABE31ADA7B}"/>
    <cellStyle name="Vírgula 2 2 2 2 4 5 2 2 2" xfId="32679" xr:uid="{265EFD18-C453-49FC-BD48-76776743254D}"/>
    <cellStyle name="Vírgula 2 2 2 2 4 5 2 3" xfId="23626" xr:uid="{A358D36C-D245-413C-BDD7-ACBE90FB5DCE}"/>
    <cellStyle name="Vírgula 2 2 2 2 4 5 3" xfId="8530" xr:uid="{DA8D046C-5C1C-47BE-9A20-7BBC35B3DAEE}"/>
    <cellStyle name="Vírgula 2 2 2 2 4 5 3 2" xfId="17583" xr:uid="{E3B0B926-D083-4F58-B75B-F7694C1737DC}"/>
    <cellStyle name="Vírgula 2 2 2 2 4 5 3 2 2" xfId="35693" xr:uid="{A92A3101-C569-4436-8958-68F2C28AA1EE}"/>
    <cellStyle name="Vírgula 2 2 2 2 4 5 3 3" xfId="26640" xr:uid="{3C6D8B0B-630E-41DB-950B-BDCE4EC10628}"/>
    <cellStyle name="Vírgula 2 2 2 2 4 5 4" xfId="11551" xr:uid="{4EB2B7FC-098A-4752-B195-536134D911F1}"/>
    <cellStyle name="Vírgula 2 2 2 2 4 5 4 2" xfId="29661" xr:uid="{38272565-2E3D-4DEF-9857-D63741CFBB41}"/>
    <cellStyle name="Vírgula 2 2 2 2 4 5 5" xfId="20608" xr:uid="{54ABC3E2-0BA1-4A75-B8F3-421E75D06986}"/>
    <cellStyle name="Vírgula 2 2 2 2 4 6" xfId="3507" xr:uid="{478ADF31-FEDA-4522-B982-8A4CBD37C292}"/>
    <cellStyle name="Vírgula 2 2 2 2 4 6 2" xfId="12560" xr:uid="{49051DAF-9A2A-42BC-B054-075F61CA50C4}"/>
    <cellStyle name="Vírgula 2 2 2 2 4 6 2 2" xfId="30670" xr:uid="{1CF73B42-6FA5-4664-894C-0568ED1DF17D}"/>
    <cellStyle name="Vírgula 2 2 2 2 4 6 3" xfId="21617" xr:uid="{2E4F2D3E-62D0-4902-89FF-FF812FF0CBAF}"/>
    <cellStyle name="Vírgula 2 2 2 2 4 7" xfId="6521" xr:uid="{6E6D766A-D1F6-4A99-9AFD-FCB572F60948}"/>
    <cellStyle name="Vírgula 2 2 2 2 4 7 2" xfId="15574" xr:uid="{78A52CD9-3078-407F-B5E1-AF83F67EC732}"/>
    <cellStyle name="Vírgula 2 2 2 2 4 7 2 2" xfId="33684" xr:uid="{C49D4FAE-5DD7-494A-85F4-4558C11DD713}"/>
    <cellStyle name="Vírgula 2 2 2 2 4 7 3" xfId="24631" xr:uid="{6B2C8940-A665-4F0C-A361-D6FD343D016F}"/>
    <cellStyle name="Vírgula 2 2 2 2 4 8" xfId="9541" xr:uid="{30447673-DADA-45A8-8E22-A1526EDD6260}"/>
    <cellStyle name="Vírgula 2 2 2 2 4 8 2" xfId="27651" xr:uid="{6322AD29-EE51-4156-9072-E2D33DA7BB0D}"/>
    <cellStyle name="Vírgula 2 2 2 2 4 9" xfId="18598" xr:uid="{61D57F6B-9970-4DB3-9CBE-E0EAADEED770}"/>
    <cellStyle name="Vírgula 2 2 2 2 5" xfId="1050" xr:uid="{A8CACE86-9EF0-44B1-BFA0-44CA83EF21C5}"/>
    <cellStyle name="Vírgula 2 2 2 2 5 2" xfId="2054" xr:uid="{31514B61-B64B-40DC-BBAC-0EC5C992690A}"/>
    <cellStyle name="Vírgula 2 2 2 2 5 2 2" xfId="5133" xr:uid="{A123361E-33C7-4D3B-BE34-93C69F0A5FEC}"/>
    <cellStyle name="Vírgula 2 2 2 2 5 2 2 2" xfId="14186" xr:uid="{BA576D9E-8F3A-45F6-B9AB-6B83C2700B2E}"/>
    <cellStyle name="Vírgula 2 2 2 2 5 2 2 2 2" xfId="32296" xr:uid="{D8871860-4CEE-4FE4-A67D-1FA324CFF3E3}"/>
    <cellStyle name="Vírgula 2 2 2 2 5 2 2 3" xfId="23243" xr:uid="{63B89B13-24C5-4997-A518-63D8B9D0C861}"/>
    <cellStyle name="Vírgula 2 2 2 2 5 2 3" xfId="8147" xr:uid="{26B78AE8-177C-4A9C-BFA0-63C731B43860}"/>
    <cellStyle name="Vírgula 2 2 2 2 5 2 3 2" xfId="17200" xr:uid="{89672A31-3DFA-489B-8B55-B64D80E5F1C3}"/>
    <cellStyle name="Vírgula 2 2 2 2 5 2 3 2 2" xfId="35310" xr:uid="{2BDB4C10-B23E-412F-A994-1FF532C6723A}"/>
    <cellStyle name="Vírgula 2 2 2 2 5 2 3 3" xfId="26257" xr:uid="{942F886D-4152-4FFD-9AB3-3C1045A33A0A}"/>
    <cellStyle name="Vírgula 2 2 2 2 5 2 4" xfId="11168" xr:uid="{1B08D348-61A8-4FD7-9A73-B40C13AC0FC3}"/>
    <cellStyle name="Vírgula 2 2 2 2 5 2 4 2" xfId="29278" xr:uid="{F7420E39-988B-4C45-96B7-D6FD2C795A30}"/>
    <cellStyle name="Vírgula 2 2 2 2 5 2 5" xfId="20225" xr:uid="{5A06C27B-6D8B-4A91-AEC0-D292ADB32010}"/>
    <cellStyle name="Vírgula 2 2 2 2 5 3" xfId="3058" xr:uid="{F27F10EF-1A05-4358-AF36-5F6E884C17EA}"/>
    <cellStyle name="Vírgula 2 2 2 2 5 3 2" xfId="6137" xr:uid="{C13E33FE-B291-45B5-98AA-86E9BBC97423}"/>
    <cellStyle name="Vírgula 2 2 2 2 5 3 2 2" xfId="15190" xr:uid="{90C0FC65-BA12-4758-B4A0-B9A5AB5BEB9B}"/>
    <cellStyle name="Vírgula 2 2 2 2 5 3 2 2 2" xfId="33300" xr:uid="{3F772AC2-0645-420D-837C-1EB876C4D2EE}"/>
    <cellStyle name="Vírgula 2 2 2 2 5 3 2 3" xfId="24247" xr:uid="{C0B2FABB-15BF-42D3-A8CD-C303AB8AA062}"/>
    <cellStyle name="Vírgula 2 2 2 2 5 3 3" xfId="9151" xr:uid="{AFEFFBF7-CCE5-4E12-8E48-8BE4EBA10455}"/>
    <cellStyle name="Vírgula 2 2 2 2 5 3 3 2" xfId="18204" xr:uid="{D3FA8E11-65C6-443C-939E-481F5A97917A}"/>
    <cellStyle name="Vírgula 2 2 2 2 5 3 3 2 2" xfId="36314" xr:uid="{9DD460A5-EA2A-43F9-AA8B-C8BAAADD7435}"/>
    <cellStyle name="Vírgula 2 2 2 2 5 3 3 3" xfId="27261" xr:uid="{67CCF8F3-D4F1-4B13-B91F-943D390C5A76}"/>
    <cellStyle name="Vírgula 2 2 2 2 5 3 4" xfId="12172" xr:uid="{0F7DD814-F960-4EE5-BA27-D34637C01E7E}"/>
    <cellStyle name="Vírgula 2 2 2 2 5 3 4 2" xfId="30282" xr:uid="{719CB150-F12A-44CC-88C7-FABD9EE656D7}"/>
    <cellStyle name="Vírgula 2 2 2 2 5 3 5" xfId="21229" xr:uid="{9A1A7DCB-706E-44BD-A913-68B176F0C492}"/>
    <cellStyle name="Vírgula 2 2 2 2 5 4" xfId="4129" xr:uid="{FDCA5761-FA76-49DF-8353-2BE8826E3D71}"/>
    <cellStyle name="Vírgula 2 2 2 2 5 4 2" xfId="13182" xr:uid="{C4491583-037F-4936-9F65-05C3F347963F}"/>
    <cellStyle name="Vírgula 2 2 2 2 5 4 2 2" xfId="31292" xr:uid="{03A02FE7-A75B-486A-8DCD-A7AF54C08E93}"/>
    <cellStyle name="Vírgula 2 2 2 2 5 4 3" xfId="22239" xr:uid="{03C0123B-9574-49A0-A6F4-5F6A84890A9B}"/>
    <cellStyle name="Vírgula 2 2 2 2 5 5" xfId="7143" xr:uid="{511A4EF9-9758-4DAA-B390-D3BCC86D5759}"/>
    <cellStyle name="Vírgula 2 2 2 2 5 5 2" xfId="16196" xr:uid="{F3B52860-DCA8-4482-80C2-5A8C022DD49F}"/>
    <cellStyle name="Vírgula 2 2 2 2 5 5 2 2" xfId="34306" xr:uid="{6E5B041D-491E-4239-BACD-CCDCD269A25F}"/>
    <cellStyle name="Vírgula 2 2 2 2 5 5 3" xfId="25253" xr:uid="{DF377491-BD35-4A5B-B58B-CDF94E4D71B0}"/>
    <cellStyle name="Vírgula 2 2 2 2 5 6" xfId="10164" xr:uid="{3017BAB8-3D49-4644-8C3F-63C3DBEB83C4}"/>
    <cellStyle name="Vírgula 2 2 2 2 5 6 2" xfId="28274" xr:uid="{38C93C75-47AC-4401-9C35-86C476CB3B02}"/>
    <cellStyle name="Vírgula 2 2 2 2 5 7" xfId="19221" xr:uid="{1AD9D8B2-6444-4D94-B7D9-BA487A454F10}"/>
    <cellStyle name="Vírgula 2 2 2 2 6" xfId="1051" xr:uid="{AA5DBC57-874F-47E1-9321-6C2266811C4E}"/>
    <cellStyle name="Vírgula 2 2 2 2 6 2" xfId="2055" xr:uid="{07411E23-0D2F-4351-9EB0-1F1EC9CF5BF4}"/>
    <cellStyle name="Vírgula 2 2 2 2 6 2 2" xfId="5134" xr:uid="{396FE25B-8F44-48B5-9A1C-2D703B2FCABB}"/>
    <cellStyle name="Vírgula 2 2 2 2 6 2 2 2" xfId="14187" xr:uid="{AC2A14FF-2856-4AB6-A8DA-AE98CAAB1AC4}"/>
    <cellStyle name="Vírgula 2 2 2 2 6 2 2 2 2" xfId="32297" xr:uid="{A73525CE-77FE-4198-82FE-C238D3EFA63D}"/>
    <cellStyle name="Vírgula 2 2 2 2 6 2 2 3" xfId="23244" xr:uid="{563144E2-95F2-411F-B8E7-5DF37E82F521}"/>
    <cellStyle name="Vírgula 2 2 2 2 6 2 3" xfId="8148" xr:uid="{F5CE5242-180B-4F7B-9728-ABA86AEB9C3E}"/>
    <cellStyle name="Vírgula 2 2 2 2 6 2 3 2" xfId="17201" xr:uid="{A103A5FB-00EA-4784-A4D2-DF6A9CC84AF7}"/>
    <cellStyle name="Vírgula 2 2 2 2 6 2 3 2 2" xfId="35311" xr:uid="{2652B39B-048A-488B-A2EC-3D72E96021B8}"/>
    <cellStyle name="Vírgula 2 2 2 2 6 2 3 3" xfId="26258" xr:uid="{25410C48-096F-458D-AC01-C7E76F6E26CD}"/>
    <cellStyle name="Vírgula 2 2 2 2 6 2 4" xfId="11169" xr:uid="{D9CE65FF-870B-4F4F-85E6-A2271B49724F}"/>
    <cellStyle name="Vírgula 2 2 2 2 6 2 4 2" xfId="29279" xr:uid="{60EB6EB5-6D64-40E3-8E52-C4A19B5A909D}"/>
    <cellStyle name="Vírgula 2 2 2 2 6 2 5" xfId="20226" xr:uid="{14825570-2513-4BF0-9BA3-040C01419094}"/>
    <cellStyle name="Vírgula 2 2 2 2 6 3" xfId="3059" xr:uid="{4B8B9FB6-830E-438F-A374-52089B02E275}"/>
    <cellStyle name="Vírgula 2 2 2 2 6 3 2" xfId="6138" xr:uid="{AB06C790-18F6-4E27-A071-0AAFC2440033}"/>
    <cellStyle name="Vírgula 2 2 2 2 6 3 2 2" xfId="15191" xr:uid="{E925FF11-E2F2-4FF9-8AD0-7199B9A16F06}"/>
    <cellStyle name="Vírgula 2 2 2 2 6 3 2 2 2" xfId="33301" xr:uid="{A19932D1-B245-41A7-8069-BC2D7A1F6D97}"/>
    <cellStyle name="Vírgula 2 2 2 2 6 3 2 3" xfId="24248" xr:uid="{9C54327C-A758-431F-BC2D-B1905255FE44}"/>
    <cellStyle name="Vírgula 2 2 2 2 6 3 3" xfId="9152" xr:uid="{053321AD-EDC0-42FC-AAF5-AAB846DB4480}"/>
    <cellStyle name="Vírgula 2 2 2 2 6 3 3 2" xfId="18205" xr:uid="{D2CA93E8-ACE2-43AB-A2CA-F4972E959A90}"/>
    <cellStyle name="Vírgula 2 2 2 2 6 3 3 2 2" xfId="36315" xr:uid="{A1D630B8-AFDD-4B10-86A5-63C96BDF7CD7}"/>
    <cellStyle name="Vírgula 2 2 2 2 6 3 3 3" xfId="27262" xr:uid="{D7DAD45F-0815-4A0B-AD75-223CC71083FC}"/>
    <cellStyle name="Vírgula 2 2 2 2 6 3 4" xfId="12173" xr:uid="{96FD4504-0E7F-4CE8-A5B7-7E6BFAEC9BB2}"/>
    <cellStyle name="Vírgula 2 2 2 2 6 3 4 2" xfId="30283" xr:uid="{D5CC59E4-52E9-4046-8FE2-CC4F8897E68B}"/>
    <cellStyle name="Vírgula 2 2 2 2 6 3 5" xfId="21230" xr:uid="{F5E9F48E-678F-48BF-B2AF-01FC7AC1A91A}"/>
    <cellStyle name="Vírgula 2 2 2 2 6 4" xfId="4130" xr:uid="{6926F98D-38CF-4A5A-9AD1-DD98F04E2B05}"/>
    <cellStyle name="Vírgula 2 2 2 2 6 4 2" xfId="13183" xr:uid="{8CBB8D34-D706-403E-B581-B842FE59F463}"/>
    <cellStyle name="Vírgula 2 2 2 2 6 4 2 2" xfId="31293" xr:uid="{0988DF53-66E3-434C-A08D-449AEEF19820}"/>
    <cellStyle name="Vírgula 2 2 2 2 6 4 3" xfId="22240" xr:uid="{EEBC7CE3-6FCB-41EC-B779-8366C8271B4E}"/>
    <cellStyle name="Vírgula 2 2 2 2 6 5" xfId="7144" xr:uid="{00637209-DEC0-4047-A628-8089BA703853}"/>
    <cellStyle name="Vírgula 2 2 2 2 6 5 2" xfId="16197" xr:uid="{7B7D7163-A42F-4AFA-9B53-D501DB0606E1}"/>
    <cellStyle name="Vírgula 2 2 2 2 6 5 2 2" xfId="34307" xr:uid="{DBC85A73-05F8-4DB9-A61C-EB3A71F3F47E}"/>
    <cellStyle name="Vírgula 2 2 2 2 6 5 3" xfId="25254" xr:uid="{82F2B63A-409C-40D3-8AD2-E49BA87C650A}"/>
    <cellStyle name="Vírgula 2 2 2 2 6 6" xfId="10165" xr:uid="{97AAF247-8AF1-456A-B40D-D7F4728CAB1D}"/>
    <cellStyle name="Vírgula 2 2 2 2 6 6 2" xfId="28275" xr:uid="{2BF6A251-BEC8-47A7-932C-B7319D84C9BB}"/>
    <cellStyle name="Vírgula 2 2 2 2 6 7" xfId="19222" xr:uid="{49375566-4147-4A90-B180-FE863508DA38}"/>
    <cellStyle name="Vírgula 2 2 2 2 7" xfId="1262" xr:uid="{1643D3B3-26D2-4773-ABFB-FB27F255993B}"/>
    <cellStyle name="Vírgula 2 2 2 2 7 2" xfId="4341" xr:uid="{8E9FD6A5-71D6-4F65-AB02-00C2030B1ED0}"/>
    <cellStyle name="Vírgula 2 2 2 2 7 2 2" xfId="13394" xr:uid="{52265F09-11F7-43C2-A0B3-6DE6E0FEC645}"/>
    <cellStyle name="Vírgula 2 2 2 2 7 2 2 2" xfId="31504" xr:uid="{212A99F4-3AA0-4005-A35A-B2A84894EEF7}"/>
    <cellStyle name="Vírgula 2 2 2 2 7 2 3" xfId="22451" xr:uid="{51723D14-1B4C-4186-8D72-5407C854819B}"/>
    <cellStyle name="Vírgula 2 2 2 2 7 3" xfId="7355" xr:uid="{FB536DF3-5F70-4E15-9ECF-A0F3F108FE41}"/>
    <cellStyle name="Vírgula 2 2 2 2 7 3 2" xfId="16408" xr:uid="{868ED846-2C4C-4209-A136-B85CE36DD6BB}"/>
    <cellStyle name="Vírgula 2 2 2 2 7 3 2 2" xfId="34518" xr:uid="{C9EBD979-EE0E-405E-8ED7-DC89725DCD2A}"/>
    <cellStyle name="Vírgula 2 2 2 2 7 3 3" xfId="25465" xr:uid="{EDBD618F-35FE-4A22-919D-A8C341033F6F}"/>
    <cellStyle name="Vírgula 2 2 2 2 7 4" xfId="10376" xr:uid="{123E98BC-0827-4F68-84A2-F5403048CB31}"/>
    <cellStyle name="Vírgula 2 2 2 2 7 4 2" xfId="28486" xr:uid="{BF579CBB-4C79-4149-B87D-27302FEE0C89}"/>
    <cellStyle name="Vírgula 2 2 2 2 7 5" xfId="19433" xr:uid="{0D19A39D-FBEF-4310-9CAB-21862532C55E}"/>
    <cellStyle name="Vírgula 2 2 2 2 8" xfId="2266" xr:uid="{194F0F1D-BEAA-435C-8C16-8530342B4381}"/>
    <cellStyle name="Vírgula 2 2 2 2 8 2" xfId="5345" xr:uid="{CDA68DB4-BCD7-4759-B648-26003DCE31ED}"/>
    <cellStyle name="Vírgula 2 2 2 2 8 2 2" xfId="14398" xr:uid="{582AE076-0398-42DB-8CD5-00C91BBAD3AA}"/>
    <cellStyle name="Vírgula 2 2 2 2 8 2 2 2" xfId="32508" xr:uid="{C8C02D1C-2644-41C0-94E5-AFDA177188D0}"/>
    <cellStyle name="Vírgula 2 2 2 2 8 2 3" xfId="23455" xr:uid="{63D4F337-FE6C-40EE-B8DD-E4EB33253EA8}"/>
    <cellStyle name="Vírgula 2 2 2 2 8 3" xfId="8359" xr:uid="{3F2A7381-1DDD-41C5-B43D-FD42B4B89CA2}"/>
    <cellStyle name="Vírgula 2 2 2 2 8 3 2" xfId="17412" xr:uid="{10509D09-0B32-41ED-BE64-0E6241C3BBA8}"/>
    <cellStyle name="Vírgula 2 2 2 2 8 3 2 2" xfId="35522" xr:uid="{70D55CD9-C888-4DFA-98AA-98D1F2F117F8}"/>
    <cellStyle name="Vírgula 2 2 2 2 8 3 3" xfId="26469" xr:uid="{CEA4CF8C-D657-4993-9B18-416B6AA653D8}"/>
    <cellStyle name="Vírgula 2 2 2 2 8 4" xfId="11380" xr:uid="{0A0A9542-EF83-4706-B0E7-2243A2311D8E}"/>
    <cellStyle name="Vírgula 2 2 2 2 8 4 2" xfId="29490" xr:uid="{768D7206-4464-4D36-9FA8-4E21E82AE518}"/>
    <cellStyle name="Vírgula 2 2 2 2 8 5" xfId="20437" xr:uid="{CE20D54F-36F3-4519-95FB-7EB17055B93A}"/>
    <cellStyle name="Vírgula 2 2 2 2 9" xfId="3335" xr:uid="{62930688-7170-4F5F-A065-371ACA8A7827}"/>
    <cellStyle name="Vírgula 2 2 2 2 9 2" xfId="12388" xr:uid="{ADFB45B8-58EA-4360-A536-23374B11BD83}"/>
    <cellStyle name="Vírgula 2 2 2 2 9 2 2" xfId="30498" xr:uid="{592FD9B8-C2B8-49E3-9B6A-873D9877239A}"/>
    <cellStyle name="Vírgula 2 2 2 2 9 3" xfId="21445" xr:uid="{46030988-45EB-451C-9227-9399DB5DAE99}"/>
    <cellStyle name="Vírgula 2 2 2 3" xfId="105" xr:uid="{6458DE82-3BF0-499D-B9B0-C3B0EACA7F98}"/>
    <cellStyle name="Vírgula 2 2 2 3 10" xfId="9377" xr:uid="{CD73ACE7-FCFC-4C36-BF76-2882610EF85F}"/>
    <cellStyle name="Vírgula 2 2 2 3 10 2" xfId="27487" xr:uid="{FCC2230C-72BF-48D9-AFED-88EA860BBE7E}"/>
    <cellStyle name="Vírgula 2 2 2 3 11" xfId="18434" xr:uid="{B99313C6-D774-4D23-8B93-D9342CF57243}"/>
    <cellStyle name="Vírgula 2 2 2 3 2" xfId="137" xr:uid="{DBD2D911-CCF3-46A2-896F-A7D2B04ADDFE}"/>
    <cellStyle name="Vírgula 2 2 2 3 2 10" xfId="18466" xr:uid="{FE4F00D1-9197-497D-991C-7F6FD97DE5FC}"/>
    <cellStyle name="Vírgula 2 2 2 3 2 2" xfId="464" xr:uid="{5818E6F1-30CA-4FFC-9C3B-7016193395C0}"/>
    <cellStyle name="Vírgula 2 2 2 3 2 2 2" xfId="1052" xr:uid="{284A8043-1D7E-4F99-8F55-CB05DFEF2AD7}"/>
    <cellStyle name="Vírgula 2 2 2 3 2 2 2 2" xfId="2056" xr:uid="{AA2E51ED-2AAF-4C12-A8F2-C54612635474}"/>
    <cellStyle name="Vírgula 2 2 2 3 2 2 2 2 2" xfId="5135" xr:uid="{55D4AA20-EC27-4593-A47E-E041FED61A83}"/>
    <cellStyle name="Vírgula 2 2 2 3 2 2 2 2 2 2" xfId="14188" xr:uid="{1BB9D954-4E8D-43A1-8824-13A825148E0B}"/>
    <cellStyle name="Vírgula 2 2 2 3 2 2 2 2 2 2 2" xfId="32298" xr:uid="{64D87A6E-1558-4718-B725-C4B68C90DD18}"/>
    <cellStyle name="Vírgula 2 2 2 3 2 2 2 2 2 3" xfId="23245" xr:uid="{0957A5A2-5C42-4681-8BC8-53818C2FA5A9}"/>
    <cellStyle name="Vírgula 2 2 2 3 2 2 2 2 3" xfId="8149" xr:uid="{8BDAC38E-3380-49AD-955B-0754D3399CDE}"/>
    <cellStyle name="Vírgula 2 2 2 3 2 2 2 2 3 2" xfId="17202" xr:uid="{E00E91F9-9314-4950-8F12-7A23D79ADD80}"/>
    <cellStyle name="Vírgula 2 2 2 3 2 2 2 2 3 2 2" xfId="35312" xr:uid="{B5B515FB-807F-44A5-971D-114FEDBDC941}"/>
    <cellStyle name="Vírgula 2 2 2 3 2 2 2 2 3 3" xfId="26259" xr:uid="{2B6B4B29-3E8F-4DE6-8E43-B26F6207F140}"/>
    <cellStyle name="Vírgula 2 2 2 3 2 2 2 2 4" xfId="11170" xr:uid="{DCA6C5FD-8172-4401-AA7D-5CC1E2B87BFA}"/>
    <cellStyle name="Vírgula 2 2 2 3 2 2 2 2 4 2" xfId="29280" xr:uid="{D575913C-4B66-468E-A92E-9A0BA176029B}"/>
    <cellStyle name="Vírgula 2 2 2 3 2 2 2 2 5" xfId="20227" xr:uid="{0B936BD3-E541-427B-902B-B9F6F00889B6}"/>
    <cellStyle name="Vírgula 2 2 2 3 2 2 2 3" xfId="3060" xr:uid="{45F21B16-2D5F-44A1-A49D-31AB67F5287D}"/>
    <cellStyle name="Vírgula 2 2 2 3 2 2 2 3 2" xfId="6139" xr:uid="{D856C0B2-3D6D-47AD-8530-10B8A82AD307}"/>
    <cellStyle name="Vírgula 2 2 2 3 2 2 2 3 2 2" xfId="15192" xr:uid="{67B477B8-9EF3-461C-95C0-503BD18C05A9}"/>
    <cellStyle name="Vírgula 2 2 2 3 2 2 2 3 2 2 2" xfId="33302" xr:uid="{181D01C0-D39E-4A03-9F15-754203FAC88E}"/>
    <cellStyle name="Vírgula 2 2 2 3 2 2 2 3 2 3" xfId="24249" xr:uid="{D1B0D5C1-21C8-4B78-89D4-7A1A1BE73E46}"/>
    <cellStyle name="Vírgula 2 2 2 3 2 2 2 3 3" xfId="9153" xr:uid="{9BD12BB3-9BA3-44F9-8669-37AA44C8B996}"/>
    <cellStyle name="Vírgula 2 2 2 3 2 2 2 3 3 2" xfId="18206" xr:uid="{B88F84D7-C552-49B3-A816-D9263E7F629B}"/>
    <cellStyle name="Vírgula 2 2 2 3 2 2 2 3 3 2 2" xfId="36316" xr:uid="{B73A978D-7EB5-4EB8-9F86-78A672083763}"/>
    <cellStyle name="Vírgula 2 2 2 3 2 2 2 3 3 3" xfId="27263" xr:uid="{3B5F8C6E-0B13-49AC-B29E-2A1E9896B1A5}"/>
    <cellStyle name="Vírgula 2 2 2 3 2 2 2 3 4" xfId="12174" xr:uid="{D9063792-820C-4534-9D6C-AE0E3E4CB95A}"/>
    <cellStyle name="Vírgula 2 2 2 3 2 2 2 3 4 2" xfId="30284" xr:uid="{963909C2-B020-43CE-A62D-179B762007C4}"/>
    <cellStyle name="Vírgula 2 2 2 3 2 2 2 3 5" xfId="21231" xr:uid="{D3E27BAE-CC5E-40A9-944C-209A53567B16}"/>
    <cellStyle name="Vírgula 2 2 2 3 2 2 2 4" xfId="4131" xr:uid="{4A4E5271-353F-481D-8079-723AD4F34C5C}"/>
    <cellStyle name="Vírgula 2 2 2 3 2 2 2 4 2" xfId="13184" xr:uid="{7B628FB6-E9B3-4183-98D6-24F5C09323BF}"/>
    <cellStyle name="Vírgula 2 2 2 3 2 2 2 4 2 2" xfId="31294" xr:uid="{0601CBCD-4240-42E7-8F9C-7B598D4BFB23}"/>
    <cellStyle name="Vírgula 2 2 2 3 2 2 2 4 3" xfId="22241" xr:uid="{F481D9FF-B788-49AA-BEA8-410C66E8A696}"/>
    <cellStyle name="Vírgula 2 2 2 3 2 2 2 5" xfId="7145" xr:uid="{51D0FEFC-D0FF-4FDB-AD72-9F3E33D1E733}"/>
    <cellStyle name="Vírgula 2 2 2 3 2 2 2 5 2" xfId="16198" xr:uid="{314E283D-09C9-4386-A079-084C3C78899C}"/>
    <cellStyle name="Vírgula 2 2 2 3 2 2 2 5 2 2" xfId="34308" xr:uid="{0733D36D-0606-4123-9B86-61C0948EDA70}"/>
    <cellStyle name="Vírgula 2 2 2 3 2 2 2 5 3" xfId="25255" xr:uid="{13AF288D-9128-4178-86CE-CD2FC941AF8A}"/>
    <cellStyle name="Vírgula 2 2 2 3 2 2 2 6" xfId="10166" xr:uid="{7730F513-1F2B-4201-AE1B-AD9EFE895CB7}"/>
    <cellStyle name="Vírgula 2 2 2 3 2 2 2 6 2" xfId="28276" xr:uid="{9CEAAD1B-0714-41FC-9674-5FD3668476F1}"/>
    <cellStyle name="Vírgula 2 2 2 3 2 2 2 7" xfId="19223" xr:uid="{142631DA-9910-4E9E-8C70-FE96B27B0D63}"/>
    <cellStyle name="Vírgula 2 2 2 3 2 2 3" xfId="1053" xr:uid="{EFAAFB48-8B50-43D7-9EAA-05004693CC3B}"/>
    <cellStyle name="Vírgula 2 2 2 3 2 2 3 2" xfId="2057" xr:uid="{28BEF9DF-F9A4-4250-A9A8-9F31C79CAA41}"/>
    <cellStyle name="Vírgula 2 2 2 3 2 2 3 2 2" xfId="5136" xr:uid="{75EC7203-D184-4F59-877D-305205CF4CC9}"/>
    <cellStyle name="Vírgula 2 2 2 3 2 2 3 2 2 2" xfId="14189" xr:uid="{D4205570-B432-4B6F-884C-C8467A8B5EAC}"/>
    <cellStyle name="Vírgula 2 2 2 3 2 2 3 2 2 2 2" xfId="32299" xr:uid="{FA945171-7B33-4C0F-8F84-A7D272953E75}"/>
    <cellStyle name="Vírgula 2 2 2 3 2 2 3 2 2 3" xfId="23246" xr:uid="{52E82490-DB54-49B1-A573-F515D6695992}"/>
    <cellStyle name="Vírgula 2 2 2 3 2 2 3 2 3" xfId="8150" xr:uid="{104C98CD-6260-4253-800D-08684D92332A}"/>
    <cellStyle name="Vírgula 2 2 2 3 2 2 3 2 3 2" xfId="17203" xr:uid="{B776FCA5-0D88-40F7-9ABB-B89DE710DB88}"/>
    <cellStyle name="Vírgula 2 2 2 3 2 2 3 2 3 2 2" xfId="35313" xr:uid="{7EFA0AAA-57CA-4F44-B0A1-CAD9F8732DBC}"/>
    <cellStyle name="Vírgula 2 2 2 3 2 2 3 2 3 3" xfId="26260" xr:uid="{2BAD4AAC-20BA-40B9-B05B-F032BF29095C}"/>
    <cellStyle name="Vírgula 2 2 2 3 2 2 3 2 4" xfId="11171" xr:uid="{52EF8C55-1BBC-4E57-87E8-5B3ED30B6E88}"/>
    <cellStyle name="Vírgula 2 2 2 3 2 2 3 2 4 2" xfId="29281" xr:uid="{8C68D694-A48E-4049-AAF5-DF7F9ADEEE94}"/>
    <cellStyle name="Vírgula 2 2 2 3 2 2 3 2 5" xfId="20228" xr:uid="{292ED822-2C2A-42E0-836C-51A07774451D}"/>
    <cellStyle name="Vírgula 2 2 2 3 2 2 3 3" xfId="3061" xr:uid="{B6949CEB-72B3-4ECA-BE19-2FF5B71E9343}"/>
    <cellStyle name="Vírgula 2 2 2 3 2 2 3 3 2" xfId="6140" xr:uid="{65637602-E787-4C86-BD24-6A24F1C8B3A9}"/>
    <cellStyle name="Vírgula 2 2 2 3 2 2 3 3 2 2" xfId="15193" xr:uid="{5313BC27-4F7A-4E9D-8D9B-3A6D665D0147}"/>
    <cellStyle name="Vírgula 2 2 2 3 2 2 3 3 2 2 2" xfId="33303" xr:uid="{017CFC4C-4AE2-420D-B834-67FEA01CABEB}"/>
    <cellStyle name="Vírgula 2 2 2 3 2 2 3 3 2 3" xfId="24250" xr:uid="{2FF8E4DA-B6B8-4722-818C-74B01B7548A4}"/>
    <cellStyle name="Vírgula 2 2 2 3 2 2 3 3 3" xfId="9154" xr:uid="{25889995-244D-4D0D-B0B0-6723DEB19D3D}"/>
    <cellStyle name="Vírgula 2 2 2 3 2 2 3 3 3 2" xfId="18207" xr:uid="{A2BD7C6D-AAFD-4265-9F9A-14EA6C4F8844}"/>
    <cellStyle name="Vírgula 2 2 2 3 2 2 3 3 3 2 2" xfId="36317" xr:uid="{CF84FA4D-0326-42DA-A5FC-3BD4B39D3C32}"/>
    <cellStyle name="Vírgula 2 2 2 3 2 2 3 3 3 3" xfId="27264" xr:uid="{61D18091-80C1-4BAF-A683-1546BB0081CA}"/>
    <cellStyle name="Vírgula 2 2 2 3 2 2 3 3 4" xfId="12175" xr:uid="{DEF1B9D8-B55D-4DBD-95CC-4C229F1961CE}"/>
    <cellStyle name="Vírgula 2 2 2 3 2 2 3 3 4 2" xfId="30285" xr:uid="{8D2357D0-659A-4D05-8DC3-0372003D1B7F}"/>
    <cellStyle name="Vírgula 2 2 2 3 2 2 3 3 5" xfId="21232" xr:uid="{69B5F45E-B867-4E6F-9B5F-B4551E13FFC7}"/>
    <cellStyle name="Vírgula 2 2 2 3 2 2 3 4" xfId="4132" xr:uid="{7B8DD2A2-924E-46AC-8716-56D8B0B980D6}"/>
    <cellStyle name="Vírgula 2 2 2 3 2 2 3 4 2" xfId="13185" xr:uid="{982994FD-2BBB-4FDE-8572-3569E079E3F5}"/>
    <cellStyle name="Vírgula 2 2 2 3 2 2 3 4 2 2" xfId="31295" xr:uid="{43856E7B-E108-4EB5-A8F8-3FB95D62B30B}"/>
    <cellStyle name="Vírgula 2 2 2 3 2 2 3 4 3" xfId="22242" xr:uid="{D0B8C9BE-8683-4F8B-92E2-C701B2E00EBF}"/>
    <cellStyle name="Vírgula 2 2 2 3 2 2 3 5" xfId="7146" xr:uid="{8FBB32B4-6D21-412B-8AE1-620BA7079CE5}"/>
    <cellStyle name="Vírgula 2 2 2 3 2 2 3 5 2" xfId="16199" xr:uid="{CE324D36-15D5-433C-AD6B-3CA1C8C5133E}"/>
    <cellStyle name="Vírgula 2 2 2 3 2 2 3 5 2 2" xfId="34309" xr:uid="{96F76123-0ABD-4BF6-B4A5-221BAA68FFAB}"/>
    <cellStyle name="Vírgula 2 2 2 3 2 2 3 5 3" xfId="25256" xr:uid="{76B9821E-71C9-48B9-86CA-C0B1DF3E106E}"/>
    <cellStyle name="Vírgula 2 2 2 3 2 2 3 6" xfId="10167" xr:uid="{362A3D87-8098-4A3E-A013-66CBAD48C00C}"/>
    <cellStyle name="Vírgula 2 2 2 3 2 2 3 6 2" xfId="28277" xr:uid="{5CF8A128-D411-4138-A4D4-235EB75ED15A}"/>
    <cellStyle name="Vírgula 2 2 2 3 2 2 3 7" xfId="19224" xr:uid="{629EC199-229C-481E-A64E-9593AEDDB1AB}"/>
    <cellStyle name="Vírgula 2 2 2 3 2 2 4" xfId="1473" xr:uid="{C1F51C2E-3A4A-4E74-AE24-0CC7E3FC57D7}"/>
    <cellStyle name="Vírgula 2 2 2 3 2 2 4 2" xfId="4552" xr:uid="{59B53169-5FAA-4FB5-9EAC-E17C1C17EB45}"/>
    <cellStyle name="Vírgula 2 2 2 3 2 2 4 2 2" xfId="13605" xr:uid="{D2807F10-24CF-4FB6-8046-3E79CA0032B8}"/>
    <cellStyle name="Vírgula 2 2 2 3 2 2 4 2 2 2" xfId="31715" xr:uid="{1BE700E0-7038-4237-99A1-D9E96BA3FDCC}"/>
    <cellStyle name="Vírgula 2 2 2 3 2 2 4 2 3" xfId="22662" xr:uid="{B9F80D01-A1FB-476F-948B-3E85639F7188}"/>
    <cellStyle name="Vírgula 2 2 2 3 2 2 4 3" xfId="7566" xr:uid="{480AB745-4EC8-4FF8-BA1D-ADA5A6699F8D}"/>
    <cellStyle name="Vírgula 2 2 2 3 2 2 4 3 2" xfId="16619" xr:uid="{B4DA2B18-FCBF-4CF0-901E-EA2E7D52699A}"/>
    <cellStyle name="Vírgula 2 2 2 3 2 2 4 3 2 2" xfId="34729" xr:uid="{D0B89845-00D2-421A-9B0E-3C5AC07759D4}"/>
    <cellStyle name="Vírgula 2 2 2 3 2 2 4 3 3" xfId="25676" xr:uid="{FF58A0F9-D3A9-4323-8398-D295A1157113}"/>
    <cellStyle name="Vírgula 2 2 2 3 2 2 4 4" xfId="10587" xr:uid="{981E3323-1E3B-4555-859E-D13863D12315}"/>
    <cellStyle name="Vírgula 2 2 2 3 2 2 4 4 2" xfId="28697" xr:uid="{75AB80E4-6B73-4009-BDFA-965DB9CB41ED}"/>
    <cellStyle name="Vírgula 2 2 2 3 2 2 4 5" xfId="19644" xr:uid="{4048D203-5124-455C-9780-B6CCF4C52042}"/>
    <cellStyle name="Vírgula 2 2 2 3 2 2 5" xfId="2477" xr:uid="{FA359C01-7A5D-449F-81F2-63E6C57ADCC9}"/>
    <cellStyle name="Vírgula 2 2 2 3 2 2 5 2" xfId="5556" xr:uid="{F7D718FB-3F48-4097-A044-EF5FFAA457C0}"/>
    <cellStyle name="Vírgula 2 2 2 3 2 2 5 2 2" xfId="14609" xr:uid="{68BDC886-7E99-4C8A-95B0-8AE4E86C8938}"/>
    <cellStyle name="Vírgula 2 2 2 3 2 2 5 2 2 2" xfId="32719" xr:uid="{459C2D92-CCF5-4C4D-B8C5-6E6717F483D3}"/>
    <cellStyle name="Vírgula 2 2 2 3 2 2 5 2 3" xfId="23666" xr:uid="{AE14D050-0C89-4BE9-8D81-02C3C014599B}"/>
    <cellStyle name="Vírgula 2 2 2 3 2 2 5 3" xfId="8570" xr:uid="{61F931EF-21DD-4164-A809-EFD96BB4E056}"/>
    <cellStyle name="Vírgula 2 2 2 3 2 2 5 3 2" xfId="17623" xr:uid="{1F758E71-598F-451B-87F0-7E99CA879564}"/>
    <cellStyle name="Vírgula 2 2 2 3 2 2 5 3 2 2" xfId="35733" xr:uid="{4F48C2CE-9C9F-4A13-9CBC-2FA4E825EB2E}"/>
    <cellStyle name="Vírgula 2 2 2 3 2 2 5 3 3" xfId="26680" xr:uid="{1A4D8293-3354-486F-80D3-E1322D49D648}"/>
    <cellStyle name="Vírgula 2 2 2 3 2 2 5 4" xfId="11591" xr:uid="{E620C759-26AD-4C3F-A764-D3642596AC84}"/>
    <cellStyle name="Vírgula 2 2 2 3 2 2 5 4 2" xfId="29701" xr:uid="{DC1AA3DE-F3B3-4C06-9CC4-D0A3C5ED2D30}"/>
    <cellStyle name="Vírgula 2 2 2 3 2 2 5 5" xfId="20648" xr:uid="{72BE2785-1802-44BA-97C2-46601206146C}"/>
    <cellStyle name="Vírgula 2 2 2 3 2 2 6" xfId="3547" xr:uid="{E52476EA-01AA-4997-BD8D-C02A302B054E}"/>
    <cellStyle name="Vírgula 2 2 2 3 2 2 6 2" xfId="12600" xr:uid="{4EA82AE0-0861-4519-89F2-EB4495E4BFCC}"/>
    <cellStyle name="Vírgula 2 2 2 3 2 2 6 2 2" xfId="30710" xr:uid="{191DA8FC-FFFB-428E-8CF5-271E1B61B2C6}"/>
    <cellStyle name="Vírgula 2 2 2 3 2 2 6 3" xfId="21657" xr:uid="{D12F96CE-1C87-4063-AE56-0DB57A19B5BF}"/>
    <cellStyle name="Vírgula 2 2 2 3 2 2 7" xfId="6561" xr:uid="{35B654F3-AE59-4F97-A44D-B4E6D66E07E8}"/>
    <cellStyle name="Vírgula 2 2 2 3 2 2 7 2" xfId="15614" xr:uid="{37BCF565-D5F7-4961-9031-191A3FC155DC}"/>
    <cellStyle name="Vírgula 2 2 2 3 2 2 7 2 2" xfId="33724" xr:uid="{11CDD801-ABC9-4950-B398-FDB94C65A461}"/>
    <cellStyle name="Vírgula 2 2 2 3 2 2 7 3" xfId="24671" xr:uid="{934169F0-4524-49C3-AA43-93A4B26A50BA}"/>
    <cellStyle name="Vírgula 2 2 2 3 2 2 8" xfId="9581" xr:uid="{374135A5-7E02-4457-BC8A-57899A84BFEB}"/>
    <cellStyle name="Vírgula 2 2 2 3 2 2 8 2" xfId="27691" xr:uid="{03CBD4BB-0E6A-4176-9A75-243AA2512773}"/>
    <cellStyle name="Vírgula 2 2 2 3 2 2 9" xfId="18638" xr:uid="{A536BC58-5D43-42E3-8CEC-CA31D7F6CF76}"/>
    <cellStyle name="Vírgula 2 2 2 3 2 3" xfId="1054" xr:uid="{F7F6945C-F5A9-4ED3-96FB-A7817F7D1141}"/>
    <cellStyle name="Vírgula 2 2 2 3 2 3 2" xfId="2058" xr:uid="{4918E479-B6A1-4F5D-9F31-6606ACE4E154}"/>
    <cellStyle name="Vírgula 2 2 2 3 2 3 2 2" xfId="5137" xr:uid="{870CF8A0-0AB7-4666-80F2-9FBCE73A4859}"/>
    <cellStyle name="Vírgula 2 2 2 3 2 3 2 2 2" xfId="14190" xr:uid="{A752C2B5-35F3-413C-B111-6AEB4971692C}"/>
    <cellStyle name="Vírgula 2 2 2 3 2 3 2 2 2 2" xfId="32300" xr:uid="{A5B89C6D-1BBD-4A77-AD29-F2F026049F84}"/>
    <cellStyle name="Vírgula 2 2 2 3 2 3 2 2 3" xfId="23247" xr:uid="{3471A581-2DEB-41AF-8D07-B8AFA93773A3}"/>
    <cellStyle name="Vírgula 2 2 2 3 2 3 2 3" xfId="8151" xr:uid="{62848102-FBD2-47D0-8C78-F3CCFB323C2F}"/>
    <cellStyle name="Vírgula 2 2 2 3 2 3 2 3 2" xfId="17204" xr:uid="{8E7E79B4-57BA-4062-9DA3-DCDAC18C81A3}"/>
    <cellStyle name="Vírgula 2 2 2 3 2 3 2 3 2 2" xfId="35314" xr:uid="{F07C9BE1-B1C1-4B08-88D2-AC219BFB06E1}"/>
    <cellStyle name="Vírgula 2 2 2 3 2 3 2 3 3" xfId="26261" xr:uid="{317093BE-31C5-4D59-BF8F-F615CFDE3767}"/>
    <cellStyle name="Vírgula 2 2 2 3 2 3 2 4" xfId="11172" xr:uid="{9E2D3A0A-8B89-420B-A0AD-AD0038A43560}"/>
    <cellStyle name="Vírgula 2 2 2 3 2 3 2 4 2" xfId="29282" xr:uid="{3F7CB3EE-7B73-4644-AEF2-01F73803BEA2}"/>
    <cellStyle name="Vírgula 2 2 2 3 2 3 2 5" xfId="20229" xr:uid="{91FCDDA3-2796-4B60-8BEB-14B25363947B}"/>
    <cellStyle name="Vírgula 2 2 2 3 2 3 3" xfId="3062" xr:uid="{6C161AC1-F56E-48E6-8988-B6DA6EE409EF}"/>
    <cellStyle name="Vírgula 2 2 2 3 2 3 3 2" xfId="6141" xr:uid="{1D2749EB-E630-4161-835F-4607365544F8}"/>
    <cellStyle name="Vírgula 2 2 2 3 2 3 3 2 2" xfId="15194" xr:uid="{FF13148A-C405-4912-9A3D-EAFA5F26B8A4}"/>
    <cellStyle name="Vírgula 2 2 2 3 2 3 3 2 2 2" xfId="33304" xr:uid="{034C4559-AA96-4D7F-847D-DEDA6614E141}"/>
    <cellStyle name="Vírgula 2 2 2 3 2 3 3 2 3" xfId="24251" xr:uid="{A04F6055-67B1-470C-A2B0-396C7DE7CEE9}"/>
    <cellStyle name="Vírgula 2 2 2 3 2 3 3 3" xfId="9155" xr:uid="{0ABCD5F2-8EA0-4D10-8207-B6419C1F5A7B}"/>
    <cellStyle name="Vírgula 2 2 2 3 2 3 3 3 2" xfId="18208" xr:uid="{784BC6B0-D922-46F4-89FF-827E8EFE6BDC}"/>
    <cellStyle name="Vírgula 2 2 2 3 2 3 3 3 2 2" xfId="36318" xr:uid="{4E4A61E7-8AEA-4EDD-92EA-818DCEBE168E}"/>
    <cellStyle name="Vírgula 2 2 2 3 2 3 3 3 3" xfId="27265" xr:uid="{FC4AC753-1330-49EB-B36D-973794BC6159}"/>
    <cellStyle name="Vírgula 2 2 2 3 2 3 3 4" xfId="12176" xr:uid="{FB1B8681-9A63-432A-85AF-76B36BD7C1C4}"/>
    <cellStyle name="Vírgula 2 2 2 3 2 3 3 4 2" xfId="30286" xr:uid="{501D3256-79E9-4922-9EEA-D7ECABF24A9E}"/>
    <cellStyle name="Vírgula 2 2 2 3 2 3 3 5" xfId="21233" xr:uid="{DE0A3FAE-2E81-4A94-8226-72B6690874E7}"/>
    <cellStyle name="Vírgula 2 2 2 3 2 3 4" xfId="4133" xr:uid="{EFD1C79D-BAB3-4ACB-B356-BA9378962484}"/>
    <cellStyle name="Vírgula 2 2 2 3 2 3 4 2" xfId="13186" xr:uid="{21ADC3A3-D0C3-4CAA-B5B3-AF52702E5831}"/>
    <cellStyle name="Vírgula 2 2 2 3 2 3 4 2 2" xfId="31296" xr:uid="{EDD4E198-BF2D-47EC-BAA3-476AFA9F0C61}"/>
    <cellStyle name="Vírgula 2 2 2 3 2 3 4 3" xfId="22243" xr:uid="{29F4E254-56BE-42BB-96F8-91E0AB6F560E}"/>
    <cellStyle name="Vírgula 2 2 2 3 2 3 5" xfId="7147" xr:uid="{6C7735FE-E905-44BE-A03D-9E49E55C3D34}"/>
    <cellStyle name="Vírgula 2 2 2 3 2 3 5 2" xfId="16200" xr:uid="{FFBE02AB-442B-42C4-8105-F76764607FC6}"/>
    <cellStyle name="Vírgula 2 2 2 3 2 3 5 2 2" xfId="34310" xr:uid="{EC899F55-DCB2-4C4F-A1B8-D1E223F5BCD8}"/>
    <cellStyle name="Vírgula 2 2 2 3 2 3 5 3" xfId="25257" xr:uid="{38B7D3E0-623F-472F-BF46-A0AD33C4311A}"/>
    <cellStyle name="Vírgula 2 2 2 3 2 3 6" xfId="10168" xr:uid="{D325AC0A-E9BB-4F47-8913-B1265F1449D6}"/>
    <cellStyle name="Vírgula 2 2 2 3 2 3 6 2" xfId="28278" xr:uid="{E562A6DC-F72A-4365-A7DF-FE0308DA3ABB}"/>
    <cellStyle name="Vírgula 2 2 2 3 2 3 7" xfId="19225" xr:uid="{5CC81A9A-2FB5-40B7-8225-6769DA3C4251}"/>
    <cellStyle name="Vírgula 2 2 2 3 2 4" xfId="1055" xr:uid="{2A9EDDE0-152F-4D3A-A719-F67718A4CE2E}"/>
    <cellStyle name="Vírgula 2 2 2 3 2 4 2" xfId="2059" xr:uid="{7A4717C1-A711-4770-962F-7D4E122832EE}"/>
    <cellStyle name="Vírgula 2 2 2 3 2 4 2 2" xfId="5138" xr:uid="{1E24A21C-F368-49D5-9C8A-EB55D9E3C334}"/>
    <cellStyle name="Vírgula 2 2 2 3 2 4 2 2 2" xfId="14191" xr:uid="{15BBE463-16C1-49BE-8F4E-4998212A2523}"/>
    <cellStyle name="Vírgula 2 2 2 3 2 4 2 2 2 2" xfId="32301" xr:uid="{576D0DFB-FA66-4965-9CD8-72EE39395ACC}"/>
    <cellStyle name="Vírgula 2 2 2 3 2 4 2 2 3" xfId="23248" xr:uid="{7517D17E-DD70-44C0-9B34-D3789A38A01F}"/>
    <cellStyle name="Vírgula 2 2 2 3 2 4 2 3" xfId="8152" xr:uid="{E9F11FE7-099A-4CE9-A948-622B214D6A74}"/>
    <cellStyle name="Vírgula 2 2 2 3 2 4 2 3 2" xfId="17205" xr:uid="{B6A64E80-D98A-49C3-BBEC-0DFC08EC7541}"/>
    <cellStyle name="Vírgula 2 2 2 3 2 4 2 3 2 2" xfId="35315" xr:uid="{B6FEF2B6-346B-4B8C-A341-AA34FB05AEB9}"/>
    <cellStyle name="Vírgula 2 2 2 3 2 4 2 3 3" xfId="26262" xr:uid="{6B2074CA-C1F0-453A-8C44-0080BC3CC40B}"/>
    <cellStyle name="Vírgula 2 2 2 3 2 4 2 4" xfId="11173" xr:uid="{87880444-D2A6-49D6-B407-7FC3FA0D9E2D}"/>
    <cellStyle name="Vírgula 2 2 2 3 2 4 2 4 2" xfId="29283" xr:uid="{0CE7E049-327D-4AFC-8644-33ACE3925551}"/>
    <cellStyle name="Vírgula 2 2 2 3 2 4 2 5" xfId="20230" xr:uid="{5CA6DD58-B89F-4570-AA5F-FB42943C59C8}"/>
    <cellStyle name="Vírgula 2 2 2 3 2 4 3" xfId="3063" xr:uid="{74852858-87B4-4B55-8CA2-4199E5C7739E}"/>
    <cellStyle name="Vírgula 2 2 2 3 2 4 3 2" xfId="6142" xr:uid="{7061D344-1775-40DF-906C-43EB4CECD6B1}"/>
    <cellStyle name="Vírgula 2 2 2 3 2 4 3 2 2" xfId="15195" xr:uid="{0947B765-3E44-4FDD-A6D4-272A2DDF0596}"/>
    <cellStyle name="Vírgula 2 2 2 3 2 4 3 2 2 2" xfId="33305" xr:uid="{4FB53A2B-6E32-4F54-A233-88C9850C8D17}"/>
    <cellStyle name="Vírgula 2 2 2 3 2 4 3 2 3" xfId="24252" xr:uid="{7E9FE8A0-6992-4B3D-95E0-FE4A15B8F317}"/>
    <cellStyle name="Vírgula 2 2 2 3 2 4 3 3" xfId="9156" xr:uid="{63671525-B858-46BE-ABBD-4B4CBCF8A97E}"/>
    <cellStyle name="Vírgula 2 2 2 3 2 4 3 3 2" xfId="18209" xr:uid="{9547E806-687B-460F-B56F-0F253D23EDA6}"/>
    <cellStyle name="Vírgula 2 2 2 3 2 4 3 3 2 2" xfId="36319" xr:uid="{6F13683C-55BD-4148-A9CA-DD3753577C20}"/>
    <cellStyle name="Vírgula 2 2 2 3 2 4 3 3 3" xfId="27266" xr:uid="{96C4F271-3DC8-4A65-B73D-E8E049383CEB}"/>
    <cellStyle name="Vírgula 2 2 2 3 2 4 3 4" xfId="12177" xr:uid="{FBDE6B22-1431-4761-8018-259BF41EA55F}"/>
    <cellStyle name="Vírgula 2 2 2 3 2 4 3 4 2" xfId="30287" xr:uid="{E64A6DD5-C1A1-4938-BAAC-DC317DF38C06}"/>
    <cellStyle name="Vírgula 2 2 2 3 2 4 3 5" xfId="21234" xr:uid="{F0C79FDC-4AA4-433C-839C-A29F0F51DF11}"/>
    <cellStyle name="Vírgula 2 2 2 3 2 4 4" xfId="4134" xr:uid="{B0565D83-A541-40A1-8DAB-EAFBCF4565D6}"/>
    <cellStyle name="Vírgula 2 2 2 3 2 4 4 2" xfId="13187" xr:uid="{9F96168B-F1B4-4045-9D98-F09691C516C0}"/>
    <cellStyle name="Vírgula 2 2 2 3 2 4 4 2 2" xfId="31297" xr:uid="{A568B03F-3E46-4CD9-9FF6-420E2F234143}"/>
    <cellStyle name="Vírgula 2 2 2 3 2 4 4 3" xfId="22244" xr:uid="{6C614D0F-BDE1-4798-A0CA-1D8B056632F4}"/>
    <cellStyle name="Vírgula 2 2 2 3 2 4 5" xfId="7148" xr:uid="{0B49AA51-8B05-402B-A189-36F0718F77D0}"/>
    <cellStyle name="Vírgula 2 2 2 3 2 4 5 2" xfId="16201" xr:uid="{062ADC4E-B378-40AA-9A49-9E76E51B7F02}"/>
    <cellStyle name="Vírgula 2 2 2 3 2 4 5 2 2" xfId="34311" xr:uid="{0ED71C45-7179-46BD-919E-B2FEA0A7342D}"/>
    <cellStyle name="Vírgula 2 2 2 3 2 4 5 3" xfId="25258" xr:uid="{10982C6B-8C46-435C-A724-7FDD57A7E8C1}"/>
    <cellStyle name="Vírgula 2 2 2 3 2 4 6" xfId="10169" xr:uid="{1FBD3DCB-7737-466F-99A4-D7DB4C65CC08}"/>
    <cellStyle name="Vírgula 2 2 2 3 2 4 6 2" xfId="28279" xr:uid="{20177C12-37C1-42C2-A5B6-2F1EA2F98BBF}"/>
    <cellStyle name="Vírgula 2 2 2 3 2 4 7" xfId="19226" xr:uid="{A7ABF3DE-439C-4C61-941F-595C1E421DDC}"/>
    <cellStyle name="Vírgula 2 2 2 3 2 5" xfId="1302" xr:uid="{4BB08520-A109-4D27-9EAE-3D03730B0C6A}"/>
    <cellStyle name="Vírgula 2 2 2 3 2 5 2" xfId="4381" xr:uid="{01D3D819-056C-48D1-9EF7-FE7391BB72B2}"/>
    <cellStyle name="Vírgula 2 2 2 3 2 5 2 2" xfId="13434" xr:uid="{D38C03A7-7BBE-48FC-8125-6D931865D40B}"/>
    <cellStyle name="Vírgula 2 2 2 3 2 5 2 2 2" xfId="31544" xr:uid="{82789F55-C9A8-4B67-B559-89F13F50FF73}"/>
    <cellStyle name="Vírgula 2 2 2 3 2 5 2 3" xfId="22491" xr:uid="{3A24B94F-4C75-46B7-98F4-CC4B06E8A78F}"/>
    <cellStyle name="Vírgula 2 2 2 3 2 5 3" xfId="7395" xr:uid="{299359F9-6CD6-4401-9E95-B03444AD4E19}"/>
    <cellStyle name="Vírgula 2 2 2 3 2 5 3 2" xfId="16448" xr:uid="{A163AF8E-63D2-4273-93D1-247DE6DFED73}"/>
    <cellStyle name="Vírgula 2 2 2 3 2 5 3 2 2" xfId="34558" xr:uid="{84BECC94-B082-444F-9A04-553DD0C9643E}"/>
    <cellStyle name="Vírgula 2 2 2 3 2 5 3 3" xfId="25505" xr:uid="{B32CFDE1-76D2-47C6-BC5D-D151FB0BE497}"/>
    <cellStyle name="Vírgula 2 2 2 3 2 5 4" xfId="10416" xr:uid="{326F5B88-1D5C-4485-B482-C6409B05D248}"/>
    <cellStyle name="Vírgula 2 2 2 3 2 5 4 2" xfId="28526" xr:uid="{16218D12-C1E0-40DF-B3E6-4F184435EB49}"/>
    <cellStyle name="Vírgula 2 2 2 3 2 5 5" xfId="19473" xr:uid="{0668E99E-15B8-40C7-A133-D7120C903389}"/>
    <cellStyle name="Vírgula 2 2 2 3 2 6" xfId="2306" xr:uid="{802F599B-7AE2-4B2F-B9A4-15BDD8CDABA3}"/>
    <cellStyle name="Vírgula 2 2 2 3 2 6 2" xfId="5385" xr:uid="{A3FDD9FC-0F8B-4023-94F1-BB025F6710DB}"/>
    <cellStyle name="Vírgula 2 2 2 3 2 6 2 2" xfId="14438" xr:uid="{EF4D1CC9-1CC4-4FDC-86F5-33C000057F8E}"/>
    <cellStyle name="Vírgula 2 2 2 3 2 6 2 2 2" xfId="32548" xr:uid="{EC5C724D-1445-4EEF-979A-B10A16D3BE94}"/>
    <cellStyle name="Vírgula 2 2 2 3 2 6 2 3" xfId="23495" xr:uid="{4B0927E9-D890-4476-8D4A-4CA1BBC67A50}"/>
    <cellStyle name="Vírgula 2 2 2 3 2 6 3" xfId="8399" xr:uid="{A27C8748-0B82-4A62-8535-02452DBF18B5}"/>
    <cellStyle name="Vírgula 2 2 2 3 2 6 3 2" xfId="17452" xr:uid="{1B13E5D6-B811-4B63-BB6B-7B7E3AC81981}"/>
    <cellStyle name="Vírgula 2 2 2 3 2 6 3 2 2" xfId="35562" xr:uid="{9DBE4D3D-EDC9-4BB6-A407-C4999E9345F2}"/>
    <cellStyle name="Vírgula 2 2 2 3 2 6 3 3" xfId="26509" xr:uid="{BA534973-0EBC-4CDC-8D77-B582AC6C657E}"/>
    <cellStyle name="Vírgula 2 2 2 3 2 6 4" xfId="11420" xr:uid="{8D154AE8-DA99-4B2E-8A7A-F3AEE8082B87}"/>
    <cellStyle name="Vírgula 2 2 2 3 2 6 4 2" xfId="29530" xr:uid="{ED882766-6B1A-4B9C-B9F5-A0F903623492}"/>
    <cellStyle name="Vírgula 2 2 2 3 2 6 5" xfId="20477" xr:uid="{9C0EEBD1-E823-4A00-AFA7-7ACF5E145623}"/>
    <cellStyle name="Vírgula 2 2 2 3 2 7" xfId="3375" xr:uid="{B144AFD8-BA24-46FB-A8C5-E2C8BE65369E}"/>
    <cellStyle name="Vírgula 2 2 2 3 2 7 2" xfId="12428" xr:uid="{BEB6025D-FBF3-4C5E-84A3-6EB752692935}"/>
    <cellStyle name="Vírgula 2 2 2 3 2 7 2 2" xfId="30538" xr:uid="{2030DDBE-9956-4B14-9681-4B03E947FB56}"/>
    <cellStyle name="Vírgula 2 2 2 3 2 7 3" xfId="21485" xr:uid="{63FD7175-C3D3-457B-AF38-2960B14A5172}"/>
    <cellStyle name="Vírgula 2 2 2 3 2 8" xfId="6389" xr:uid="{21A509D1-4F19-4723-91D1-B73A5095ADC1}"/>
    <cellStyle name="Vírgula 2 2 2 3 2 8 2" xfId="15442" xr:uid="{A4C06BEE-8254-4A6D-A5F6-857FB061B0B0}"/>
    <cellStyle name="Vírgula 2 2 2 3 2 8 2 2" xfId="33552" xr:uid="{BD10973F-6B95-43F5-B041-6E6476C28A14}"/>
    <cellStyle name="Vírgula 2 2 2 3 2 8 3" xfId="24499" xr:uid="{A8BC9AD1-5DFC-460A-B901-C6E16A274944}"/>
    <cellStyle name="Vírgula 2 2 2 3 2 9" xfId="9409" xr:uid="{66F381C3-546D-4C5C-8ED8-48D4EB855D95}"/>
    <cellStyle name="Vírgula 2 2 2 3 2 9 2" xfId="27519" xr:uid="{237E3613-A99C-41C1-A5B5-04C0D2DAA409}"/>
    <cellStyle name="Vírgula 2 2 2 3 3" xfId="432" xr:uid="{35E39253-4CCD-436E-880B-6205CD5A216F}"/>
    <cellStyle name="Vírgula 2 2 2 3 3 2" xfId="1056" xr:uid="{CAD48C88-3B50-4F94-B260-C791C94A321E}"/>
    <cellStyle name="Vírgula 2 2 2 3 3 2 2" xfId="2060" xr:uid="{21DAAFF5-D5C0-41E0-B7A1-F5DEAEA0C92E}"/>
    <cellStyle name="Vírgula 2 2 2 3 3 2 2 2" xfId="5139" xr:uid="{09F830F1-3B5B-43E3-AECD-15F72C42BB85}"/>
    <cellStyle name="Vírgula 2 2 2 3 3 2 2 2 2" xfId="14192" xr:uid="{DA5DA014-C152-4D96-89EC-921A3228E87F}"/>
    <cellStyle name="Vírgula 2 2 2 3 3 2 2 2 2 2" xfId="32302" xr:uid="{BE06D82D-18E9-4002-84C1-124B1557DA75}"/>
    <cellStyle name="Vírgula 2 2 2 3 3 2 2 2 3" xfId="23249" xr:uid="{0E462087-C20C-42B1-818D-F791BEEBD0EF}"/>
    <cellStyle name="Vírgula 2 2 2 3 3 2 2 3" xfId="8153" xr:uid="{3B432514-170A-4869-83D7-90A8CDB61E96}"/>
    <cellStyle name="Vírgula 2 2 2 3 3 2 2 3 2" xfId="17206" xr:uid="{6D40630F-338B-4261-8A92-6CD367E73453}"/>
    <cellStyle name="Vírgula 2 2 2 3 3 2 2 3 2 2" xfId="35316" xr:uid="{AD67AE56-3C21-4BBC-B491-4B5CF4BDF124}"/>
    <cellStyle name="Vírgula 2 2 2 3 3 2 2 3 3" xfId="26263" xr:uid="{64A2DC18-541B-484B-A496-189C7F332CF5}"/>
    <cellStyle name="Vírgula 2 2 2 3 3 2 2 4" xfId="11174" xr:uid="{8A86BFD0-A7F2-42C8-84C8-B3A606DB5127}"/>
    <cellStyle name="Vírgula 2 2 2 3 3 2 2 4 2" xfId="29284" xr:uid="{2B503D54-5069-4B3F-8A09-5459A2564EE3}"/>
    <cellStyle name="Vírgula 2 2 2 3 3 2 2 5" xfId="20231" xr:uid="{D5E65D22-D001-436D-BF88-3E6A8D36D89D}"/>
    <cellStyle name="Vírgula 2 2 2 3 3 2 3" xfId="3064" xr:uid="{24AD3429-4ADF-417D-8D0F-304CB58A738B}"/>
    <cellStyle name="Vírgula 2 2 2 3 3 2 3 2" xfId="6143" xr:uid="{1FEBFBBA-7487-4414-A539-61CECF11C3E0}"/>
    <cellStyle name="Vírgula 2 2 2 3 3 2 3 2 2" xfId="15196" xr:uid="{826B0B4F-60CA-477F-AFA2-C61860DAF2C1}"/>
    <cellStyle name="Vírgula 2 2 2 3 3 2 3 2 2 2" xfId="33306" xr:uid="{7CE9834B-897C-4E5D-9104-E760C504CAB9}"/>
    <cellStyle name="Vírgula 2 2 2 3 3 2 3 2 3" xfId="24253" xr:uid="{4C198EE2-41AE-45C5-A090-86B695E416A0}"/>
    <cellStyle name="Vírgula 2 2 2 3 3 2 3 3" xfId="9157" xr:uid="{5AFEB757-64D2-4A77-AD5D-7B0A21AFBA14}"/>
    <cellStyle name="Vírgula 2 2 2 3 3 2 3 3 2" xfId="18210" xr:uid="{D5B1BDB3-D937-4858-9629-387AD2711F4B}"/>
    <cellStyle name="Vírgula 2 2 2 3 3 2 3 3 2 2" xfId="36320" xr:uid="{D9C1F94E-9E00-4E7F-84BC-96F6845B39DF}"/>
    <cellStyle name="Vírgula 2 2 2 3 3 2 3 3 3" xfId="27267" xr:uid="{DA4F11CB-E9C1-49CC-9F18-F8F076929A5C}"/>
    <cellStyle name="Vírgula 2 2 2 3 3 2 3 4" xfId="12178" xr:uid="{1A0832A5-C87B-40E3-AC0F-C2C627D5E6B7}"/>
    <cellStyle name="Vírgula 2 2 2 3 3 2 3 4 2" xfId="30288" xr:uid="{27385FE9-D184-417F-96E2-D215B0E63BF8}"/>
    <cellStyle name="Vírgula 2 2 2 3 3 2 3 5" xfId="21235" xr:uid="{FF61EA2A-18EF-41C2-8133-D139C65D0F7B}"/>
    <cellStyle name="Vírgula 2 2 2 3 3 2 4" xfId="4135" xr:uid="{A8B42016-65F6-4849-B58A-4471E0909B95}"/>
    <cellStyle name="Vírgula 2 2 2 3 3 2 4 2" xfId="13188" xr:uid="{38329506-F72C-4A77-9577-91B2BD04E9CF}"/>
    <cellStyle name="Vírgula 2 2 2 3 3 2 4 2 2" xfId="31298" xr:uid="{0CD43A5D-CDF5-41CA-9DC8-8B9230C0C8AB}"/>
    <cellStyle name="Vírgula 2 2 2 3 3 2 4 3" xfId="22245" xr:uid="{6F4FF99F-9DA0-4121-8F1D-9583E116363D}"/>
    <cellStyle name="Vírgula 2 2 2 3 3 2 5" xfId="7149" xr:uid="{45C44909-C9C1-4745-A038-0B161B6481A1}"/>
    <cellStyle name="Vírgula 2 2 2 3 3 2 5 2" xfId="16202" xr:uid="{DD408875-3BD8-40FD-8187-3E48A08C5778}"/>
    <cellStyle name="Vírgula 2 2 2 3 3 2 5 2 2" xfId="34312" xr:uid="{00F48B63-5E7A-4C4D-A105-89B915CF0E59}"/>
    <cellStyle name="Vírgula 2 2 2 3 3 2 5 3" xfId="25259" xr:uid="{616077A4-3715-430B-B8C0-669B5DAD8D77}"/>
    <cellStyle name="Vírgula 2 2 2 3 3 2 6" xfId="10170" xr:uid="{7D1A71DA-6810-4009-8D6E-9C6F0AF5A536}"/>
    <cellStyle name="Vírgula 2 2 2 3 3 2 6 2" xfId="28280" xr:uid="{0EB3F76E-B490-480C-85DF-307506233389}"/>
    <cellStyle name="Vírgula 2 2 2 3 3 2 7" xfId="19227" xr:uid="{88870F43-74DD-4D98-9D7B-0D39A96015F8}"/>
    <cellStyle name="Vírgula 2 2 2 3 3 3" xfId="1057" xr:uid="{DB14BB01-8221-4B4C-8B2E-7AA3017C626B}"/>
    <cellStyle name="Vírgula 2 2 2 3 3 3 2" xfId="2061" xr:uid="{CA604026-0523-421E-9D3B-530BCC5D449A}"/>
    <cellStyle name="Vírgula 2 2 2 3 3 3 2 2" xfId="5140" xr:uid="{CD6269DE-3AB0-4D40-AAC8-B10D60884466}"/>
    <cellStyle name="Vírgula 2 2 2 3 3 3 2 2 2" xfId="14193" xr:uid="{35325EA9-E66F-47BB-93A3-3322641A8BB5}"/>
    <cellStyle name="Vírgula 2 2 2 3 3 3 2 2 2 2" xfId="32303" xr:uid="{86FF87B0-7F57-47A8-9FBD-73B725840EFD}"/>
    <cellStyle name="Vírgula 2 2 2 3 3 3 2 2 3" xfId="23250" xr:uid="{85DDD371-EC37-4C57-95F4-B76316E31138}"/>
    <cellStyle name="Vírgula 2 2 2 3 3 3 2 3" xfId="8154" xr:uid="{4B5BC6F3-3140-4343-8757-AD2CFBA69472}"/>
    <cellStyle name="Vírgula 2 2 2 3 3 3 2 3 2" xfId="17207" xr:uid="{0175D6D8-2585-4AD8-9CF2-6C0229C00D2E}"/>
    <cellStyle name="Vírgula 2 2 2 3 3 3 2 3 2 2" xfId="35317" xr:uid="{D37399B8-9743-4453-9BDB-0C5F5178C034}"/>
    <cellStyle name="Vírgula 2 2 2 3 3 3 2 3 3" xfId="26264" xr:uid="{B499722D-208A-4977-A2E4-AB1596D4EE87}"/>
    <cellStyle name="Vírgula 2 2 2 3 3 3 2 4" xfId="11175" xr:uid="{C9FE787F-9A36-4F0B-B7D0-3FBDCDF4E1F8}"/>
    <cellStyle name="Vírgula 2 2 2 3 3 3 2 4 2" xfId="29285" xr:uid="{0E7297D0-04C9-440F-A9A0-F46176F5760D}"/>
    <cellStyle name="Vírgula 2 2 2 3 3 3 2 5" xfId="20232" xr:uid="{828D4D00-9A0C-4054-81FD-0C1184CA3E84}"/>
    <cellStyle name="Vírgula 2 2 2 3 3 3 3" xfId="3065" xr:uid="{095525FB-F76B-458A-BF2B-FDDA75A5DFB7}"/>
    <cellStyle name="Vírgula 2 2 2 3 3 3 3 2" xfId="6144" xr:uid="{F09597C3-CBAB-461B-A633-283579A6BBED}"/>
    <cellStyle name="Vírgula 2 2 2 3 3 3 3 2 2" xfId="15197" xr:uid="{1771EBFD-793F-4EBF-8518-08A5EBA05A2A}"/>
    <cellStyle name="Vírgula 2 2 2 3 3 3 3 2 2 2" xfId="33307" xr:uid="{E5A77E43-0C09-44B2-BCFD-747CE59E7BCC}"/>
    <cellStyle name="Vírgula 2 2 2 3 3 3 3 2 3" xfId="24254" xr:uid="{11D213F5-E650-49F8-AD85-3A0566945AB4}"/>
    <cellStyle name="Vírgula 2 2 2 3 3 3 3 3" xfId="9158" xr:uid="{A7035551-9E78-4C21-A6B5-B38DE977C5E5}"/>
    <cellStyle name="Vírgula 2 2 2 3 3 3 3 3 2" xfId="18211" xr:uid="{4CC145CF-0A13-4576-A32C-A8931CFDF74A}"/>
    <cellStyle name="Vírgula 2 2 2 3 3 3 3 3 2 2" xfId="36321" xr:uid="{AF5A3BA2-3C9A-4C06-9B25-46B365D82A71}"/>
    <cellStyle name="Vírgula 2 2 2 3 3 3 3 3 3" xfId="27268" xr:uid="{42827FC9-4EBA-46F6-BD30-49392DBFE2B0}"/>
    <cellStyle name="Vírgula 2 2 2 3 3 3 3 4" xfId="12179" xr:uid="{8B297636-3C03-4F68-AB0B-6E0EBBF37E28}"/>
    <cellStyle name="Vírgula 2 2 2 3 3 3 3 4 2" xfId="30289" xr:uid="{2926C520-00BC-429D-A841-1C6F75356CED}"/>
    <cellStyle name="Vírgula 2 2 2 3 3 3 3 5" xfId="21236" xr:uid="{1F5A38AC-04FF-4126-BE65-68D7B23D5F74}"/>
    <cellStyle name="Vírgula 2 2 2 3 3 3 4" xfId="4136" xr:uid="{06F93C40-B029-49B8-9BDA-CC566E88BB11}"/>
    <cellStyle name="Vírgula 2 2 2 3 3 3 4 2" xfId="13189" xr:uid="{AE3E85C1-AB7F-4A6B-9CEA-069D8522A40F}"/>
    <cellStyle name="Vírgula 2 2 2 3 3 3 4 2 2" xfId="31299" xr:uid="{58E3D817-8B80-4CD6-BB58-6CCB94E93F72}"/>
    <cellStyle name="Vírgula 2 2 2 3 3 3 4 3" xfId="22246" xr:uid="{C077A11A-9BF2-411B-8D34-3BA6DA744364}"/>
    <cellStyle name="Vírgula 2 2 2 3 3 3 5" xfId="7150" xr:uid="{C0EC358E-E33D-4FFC-85FD-481A32389915}"/>
    <cellStyle name="Vírgula 2 2 2 3 3 3 5 2" xfId="16203" xr:uid="{A0B0D4A9-CA98-40CC-BFAA-C320002E2AF9}"/>
    <cellStyle name="Vírgula 2 2 2 3 3 3 5 2 2" xfId="34313" xr:uid="{9BA26E01-8E8B-4E50-8332-6A0997C91951}"/>
    <cellStyle name="Vírgula 2 2 2 3 3 3 5 3" xfId="25260" xr:uid="{CDEFEEE6-23A3-4DD1-806B-2D2B021BC343}"/>
    <cellStyle name="Vírgula 2 2 2 3 3 3 6" xfId="10171" xr:uid="{0239A755-8FBA-4391-AF46-C9C3CF2B36B9}"/>
    <cellStyle name="Vírgula 2 2 2 3 3 3 6 2" xfId="28281" xr:uid="{40A169C2-B487-4D6F-9CF3-E87FE3AC1CF4}"/>
    <cellStyle name="Vírgula 2 2 2 3 3 3 7" xfId="19228" xr:uid="{3BA9763E-B753-44E6-8656-2D63CBB241BF}"/>
    <cellStyle name="Vírgula 2 2 2 3 3 4" xfId="1441" xr:uid="{8A5086FC-7B1F-40FC-A981-24E0D25E7EF0}"/>
    <cellStyle name="Vírgula 2 2 2 3 3 4 2" xfId="4520" xr:uid="{60107068-EAD6-4F76-AB3A-649DC96C4331}"/>
    <cellStyle name="Vírgula 2 2 2 3 3 4 2 2" xfId="13573" xr:uid="{B0F03788-04EF-40F2-A7C5-52095E1EDBC8}"/>
    <cellStyle name="Vírgula 2 2 2 3 3 4 2 2 2" xfId="31683" xr:uid="{2E65F1F6-1DED-45D3-BF8B-6960626EEB68}"/>
    <cellStyle name="Vírgula 2 2 2 3 3 4 2 3" xfId="22630" xr:uid="{5AA04DCC-9299-4CA5-B9D6-A0A177A497EE}"/>
    <cellStyle name="Vírgula 2 2 2 3 3 4 3" xfId="7534" xr:uid="{8ACE3217-96DA-45FB-86E6-284FCF73DC92}"/>
    <cellStyle name="Vírgula 2 2 2 3 3 4 3 2" xfId="16587" xr:uid="{24862322-B53C-4F88-8615-32ABF4A7C713}"/>
    <cellStyle name="Vírgula 2 2 2 3 3 4 3 2 2" xfId="34697" xr:uid="{CC6B909D-6957-4281-BB8C-1AF0CE780058}"/>
    <cellStyle name="Vírgula 2 2 2 3 3 4 3 3" xfId="25644" xr:uid="{85093106-30EB-46E0-92CF-D2690DACFF9C}"/>
    <cellStyle name="Vírgula 2 2 2 3 3 4 4" xfId="10555" xr:uid="{DFDE1848-1DD9-414A-86BB-F10EB284EEA1}"/>
    <cellStyle name="Vírgula 2 2 2 3 3 4 4 2" xfId="28665" xr:uid="{A7EE846C-6246-4D5E-B0BB-A6256A48CE52}"/>
    <cellStyle name="Vírgula 2 2 2 3 3 4 5" xfId="19612" xr:uid="{68345C84-04C6-4F3F-A3C2-845646508DC7}"/>
    <cellStyle name="Vírgula 2 2 2 3 3 5" xfId="2445" xr:uid="{B67C9FC4-8C6B-4910-AF76-389374E7C360}"/>
    <cellStyle name="Vírgula 2 2 2 3 3 5 2" xfId="5524" xr:uid="{BEFD154D-AA70-4352-9700-C69EF03D1549}"/>
    <cellStyle name="Vírgula 2 2 2 3 3 5 2 2" xfId="14577" xr:uid="{DFA4DBE4-CAC9-4C36-B977-2260807AA50B}"/>
    <cellStyle name="Vírgula 2 2 2 3 3 5 2 2 2" xfId="32687" xr:uid="{E68BE877-3941-44A4-B7C1-4E71A0185B5A}"/>
    <cellStyle name="Vírgula 2 2 2 3 3 5 2 3" xfId="23634" xr:uid="{17AB6440-A625-4357-BB7E-295E337DF309}"/>
    <cellStyle name="Vírgula 2 2 2 3 3 5 3" xfId="8538" xr:uid="{2FDBE56A-3EAA-4345-95C0-2089735D0CEB}"/>
    <cellStyle name="Vírgula 2 2 2 3 3 5 3 2" xfId="17591" xr:uid="{E7A29894-407A-4C1F-BAD2-684EFC5761E5}"/>
    <cellStyle name="Vírgula 2 2 2 3 3 5 3 2 2" xfId="35701" xr:uid="{8B08C7D4-3F49-47FC-BA75-ABA1B871BE0F}"/>
    <cellStyle name="Vírgula 2 2 2 3 3 5 3 3" xfId="26648" xr:uid="{2E01F66C-0C47-480D-9972-68F766E9161A}"/>
    <cellStyle name="Vírgula 2 2 2 3 3 5 4" xfId="11559" xr:uid="{D0375025-35FD-47DB-B0E6-77657CB35598}"/>
    <cellStyle name="Vírgula 2 2 2 3 3 5 4 2" xfId="29669" xr:uid="{BC5D03C7-BDA7-4D91-A431-8FD70FF5DE12}"/>
    <cellStyle name="Vírgula 2 2 2 3 3 5 5" xfId="20616" xr:uid="{4D331E2A-B06D-4664-A3BE-A778749A6FCC}"/>
    <cellStyle name="Vírgula 2 2 2 3 3 6" xfId="3515" xr:uid="{D74A5617-67C3-4BA4-AD8D-1B286E36575C}"/>
    <cellStyle name="Vírgula 2 2 2 3 3 6 2" xfId="12568" xr:uid="{D0018506-34C8-46E1-A294-6E7A9A2C09F4}"/>
    <cellStyle name="Vírgula 2 2 2 3 3 6 2 2" xfId="30678" xr:uid="{82A8924E-61D6-4D0F-9D69-3ECE3C24538B}"/>
    <cellStyle name="Vírgula 2 2 2 3 3 6 3" xfId="21625" xr:uid="{0E2A7301-4C8D-4C72-ADD2-F2229C80971B}"/>
    <cellStyle name="Vírgula 2 2 2 3 3 7" xfId="6529" xr:uid="{40BC9E62-B976-43A0-8E21-317D63B84C1F}"/>
    <cellStyle name="Vírgula 2 2 2 3 3 7 2" xfId="15582" xr:uid="{1008AD36-F3AE-4425-B046-9CDACDC89A9D}"/>
    <cellStyle name="Vírgula 2 2 2 3 3 7 2 2" xfId="33692" xr:uid="{6C0C540F-2A90-41DB-9A0C-9B3074E1C46A}"/>
    <cellStyle name="Vírgula 2 2 2 3 3 7 3" xfId="24639" xr:uid="{60BF3C01-69AB-4A43-B750-325B90166E47}"/>
    <cellStyle name="Vírgula 2 2 2 3 3 8" xfId="9549" xr:uid="{12807898-48DD-452C-990C-4C4F6BA14B00}"/>
    <cellStyle name="Vírgula 2 2 2 3 3 8 2" xfId="27659" xr:uid="{507C8788-DCF2-4522-BFF3-A9C453E6B894}"/>
    <cellStyle name="Vírgula 2 2 2 3 3 9" xfId="18606" xr:uid="{6BEEFD05-7F96-4218-8DEC-C7FAC5135A39}"/>
    <cellStyle name="Vírgula 2 2 2 3 4" xfId="1058" xr:uid="{312FEB1F-07B1-47B8-BEAF-B384FD17A5B9}"/>
    <cellStyle name="Vírgula 2 2 2 3 4 2" xfId="2062" xr:uid="{F99276BF-EDA7-44BA-99F5-5C14C049E23D}"/>
    <cellStyle name="Vírgula 2 2 2 3 4 2 2" xfId="5141" xr:uid="{CBA5CDC6-380A-4331-AB5E-DB522421790C}"/>
    <cellStyle name="Vírgula 2 2 2 3 4 2 2 2" xfId="14194" xr:uid="{F3FB843C-E061-4685-ACFA-B6EC83E8B6F5}"/>
    <cellStyle name="Vírgula 2 2 2 3 4 2 2 2 2" xfId="32304" xr:uid="{0B3BB72B-2EBF-4A2C-BB78-34CCBA0659F8}"/>
    <cellStyle name="Vírgula 2 2 2 3 4 2 2 3" xfId="23251" xr:uid="{66A72324-811F-4A77-9C58-F950BE55CB9F}"/>
    <cellStyle name="Vírgula 2 2 2 3 4 2 3" xfId="8155" xr:uid="{13ADB361-4004-4C4E-B818-4FAB1E784A49}"/>
    <cellStyle name="Vírgula 2 2 2 3 4 2 3 2" xfId="17208" xr:uid="{A3797942-82B6-4252-8D66-D31818A6841F}"/>
    <cellStyle name="Vírgula 2 2 2 3 4 2 3 2 2" xfId="35318" xr:uid="{C38A000E-6ADA-4D5E-A3B1-9BDF160694C3}"/>
    <cellStyle name="Vírgula 2 2 2 3 4 2 3 3" xfId="26265" xr:uid="{39C0D8E9-19AB-4802-A247-4D644E3CD4B3}"/>
    <cellStyle name="Vírgula 2 2 2 3 4 2 4" xfId="11176" xr:uid="{330BFBBF-653E-4CEA-9684-73E7A59788DE}"/>
    <cellStyle name="Vírgula 2 2 2 3 4 2 4 2" xfId="29286" xr:uid="{D927FDF1-5AB4-4FAC-AEA7-A05EB5CC3755}"/>
    <cellStyle name="Vírgula 2 2 2 3 4 2 5" xfId="20233" xr:uid="{384151A4-AD04-407E-B5F7-C3D9D380E27B}"/>
    <cellStyle name="Vírgula 2 2 2 3 4 3" xfId="3066" xr:uid="{D0AE781B-87AB-40F0-BFB1-3F2FC797752D}"/>
    <cellStyle name="Vírgula 2 2 2 3 4 3 2" xfId="6145" xr:uid="{3CF5D994-6849-4796-A467-0467B80958C5}"/>
    <cellStyle name="Vírgula 2 2 2 3 4 3 2 2" xfId="15198" xr:uid="{277F9992-05A5-4E55-B13C-AC2BEACFD463}"/>
    <cellStyle name="Vírgula 2 2 2 3 4 3 2 2 2" xfId="33308" xr:uid="{3A174319-79AA-4EF7-886F-0889166390C4}"/>
    <cellStyle name="Vírgula 2 2 2 3 4 3 2 3" xfId="24255" xr:uid="{17F22CCF-B561-4083-81B7-7F95C1E8A0CD}"/>
    <cellStyle name="Vírgula 2 2 2 3 4 3 3" xfId="9159" xr:uid="{A9677F07-0E4F-47D4-BB21-F09FF14B64F3}"/>
    <cellStyle name="Vírgula 2 2 2 3 4 3 3 2" xfId="18212" xr:uid="{0C44A5E0-EB4E-46E8-9713-B483B230A498}"/>
    <cellStyle name="Vírgula 2 2 2 3 4 3 3 2 2" xfId="36322" xr:uid="{41326101-8D75-4F68-BD23-7B6012531374}"/>
    <cellStyle name="Vírgula 2 2 2 3 4 3 3 3" xfId="27269" xr:uid="{5C15DBEA-9C92-41D8-A5B6-CE161034F0F1}"/>
    <cellStyle name="Vírgula 2 2 2 3 4 3 4" xfId="12180" xr:uid="{38CDD248-B3BF-4472-A17A-9FCC99036E0A}"/>
    <cellStyle name="Vírgula 2 2 2 3 4 3 4 2" xfId="30290" xr:uid="{22576789-E578-4159-B802-24E92C99BFD6}"/>
    <cellStyle name="Vírgula 2 2 2 3 4 3 5" xfId="21237" xr:uid="{8E885A33-C0F5-42C1-81CB-BAEB84B4CF65}"/>
    <cellStyle name="Vírgula 2 2 2 3 4 4" xfId="4137" xr:uid="{FE0138A8-226D-404F-AB67-2897F350FF0F}"/>
    <cellStyle name="Vírgula 2 2 2 3 4 4 2" xfId="13190" xr:uid="{0A2B983A-19EC-4BA6-83B8-F14807C67918}"/>
    <cellStyle name="Vírgula 2 2 2 3 4 4 2 2" xfId="31300" xr:uid="{F43464AF-C57C-45F2-B600-061BED85DF5B}"/>
    <cellStyle name="Vírgula 2 2 2 3 4 4 3" xfId="22247" xr:uid="{5375D779-3A21-4642-A89B-02BE2669729A}"/>
    <cellStyle name="Vírgula 2 2 2 3 4 5" xfId="7151" xr:uid="{3E50792D-0226-4197-8629-1AB78A4F0284}"/>
    <cellStyle name="Vírgula 2 2 2 3 4 5 2" xfId="16204" xr:uid="{DE14EA02-BADB-4AB5-A20F-CA471C15BD7A}"/>
    <cellStyle name="Vírgula 2 2 2 3 4 5 2 2" xfId="34314" xr:uid="{168D1596-3D56-488A-A7E5-92480B89815B}"/>
    <cellStyle name="Vírgula 2 2 2 3 4 5 3" xfId="25261" xr:uid="{9DBB836C-C9F4-4A2A-B4BC-12E1B1E6DD56}"/>
    <cellStyle name="Vírgula 2 2 2 3 4 6" xfId="10172" xr:uid="{55C8D8D9-F2C8-4637-AF3B-8DBD0F8AF2C6}"/>
    <cellStyle name="Vírgula 2 2 2 3 4 6 2" xfId="28282" xr:uid="{AC27D532-28A2-43BD-BEAD-3E57C1EFA7BE}"/>
    <cellStyle name="Vírgula 2 2 2 3 4 7" xfId="19229" xr:uid="{33B95492-08C8-467E-9509-A8CA38906201}"/>
    <cellStyle name="Vírgula 2 2 2 3 5" xfId="1059" xr:uid="{7F933C49-2978-4E50-84B7-65D2F703EC52}"/>
    <cellStyle name="Vírgula 2 2 2 3 5 2" xfId="2063" xr:uid="{EBE47FCC-D666-4FF5-9853-665E1D4A891D}"/>
    <cellStyle name="Vírgula 2 2 2 3 5 2 2" xfId="5142" xr:uid="{3852981D-AB35-430D-8E7F-9CDC886F4FD3}"/>
    <cellStyle name="Vírgula 2 2 2 3 5 2 2 2" xfId="14195" xr:uid="{71350B10-84CC-4AE0-9931-2183928BEB4C}"/>
    <cellStyle name="Vírgula 2 2 2 3 5 2 2 2 2" xfId="32305" xr:uid="{565AD28A-7A44-406B-AB57-6F88984034CB}"/>
    <cellStyle name="Vírgula 2 2 2 3 5 2 2 3" xfId="23252" xr:uid="{C038C0C8-2633-4D24-B09D-4E5D7E12F55F}"/>
    <cellStyle name="Vírgula 2 2 2 3 5 2 3" xfId="8156" xr:uid="{CE72BBC2-D4BB-47AD-96B8-B907D2AF0147}"/>
    <cellStyle name="Vírgula 2 2 2 3 5 2 3 2" xfId="17209" xr:uid="{97449E35-4C81-4165-AC5C-AD0B48AC59D3}"/>
    <cellStyle name="Vírgula 2 2 2 3 5 2 3 2 2" xfId="35319" xr:uid="{8D5730B6-C127-4C4A-A6B2-EEBE1FDB9258}"/>
    <cellStyle name="Vírgula 2 2 2 3 5 2 3 3" xfId="26266" xr:uid="{BEF7ACFF-FD9E-4636-B05F-CD100B3EF5AF}"/>
    <cellStyle name="Vírgula 2 2 2 3 5 2 4" xfId="11177" xr:uid="{FE173A2B-9F58-4346-B939-7455DDD9B209}"/>
    <cellStyle name="Vírgula 2 2 2 3 5 2 4 2" xfId="29287" xr:uid="{A98DCE96-4E14-4838-8A9C-9CD461D2CD48}"/>
    <cellStyle name="Vírgula 2 2 2 3 5 2 5" xfId="20234" xr:uid="{4C4170B0-41D6-49C8-9D10-68E846631F1B}"/>
    <cellStyle name="Vírgula 2 2 2 3 5 3" xfId="3067" xr:uid="{BBACEE09-3732-41C7-AD78-145F64B520DE}"/>
    <cellStyle name="Vírgula 2 2 2 3 5 3 2" xfId="6146" xr:uid="{DFF566E7-CE6D-4546-B3DA-3364D8776A2E}"/>
    <cellStyle name="Vírgula 2 2 2 3 5 3 2 2" xfId="15199" xr:uid="{FA4D606E-3870-482A-A37E-A3EEA743F1A5}"/>
    <cellStyle name="Vírgula 2 2 2 3 5 3 2 2 2" xfId="33309" xr:uid="{A9FB75E1-39E9-42B3-8097-85869FAC104A}"/>
    <cellStyle name="Vírgula 2 2 2 3 5 3 2 3" xfId="24256" xr:uid="{769374A4-1CE7-44A6-9977-E5B3C7BB9A8F}"/>
    <cellStyle name="Vírgula 2 2 2 3 5 3 3" xfId="9160" xr:uid="{B1CD5DC8-36AF-41A0-A903-1C10A548C31B}"/>
    <cellStyle name="Vírgula 2 2 2 3 5 3 3 2" xfId="18213" xr:uid="{22C2F6F0-ADBC-486F-811B-86C110535009}"/>
    <cellStyle name="Vírgula 2 2 2 3 5 3 3 2 2" xfId="36323" xr:uid="{5885A7EC-2473-4CA8-A885-C91893303613}"/>
    <cellStyle name="Vírgula 2 2 2 3 5 3 3 3" xfId="27270" xr:uid="{97A87660-BD40-42B3-9D16-682E1222C2BD}"/>
    <cellStyle name="Vírgula 2 2 2 3 5 3 4" xfId="12181" xr:uid="{4422B405-E549-43DA-8CD5-212358482BE8}"/>
    <cellStyle name="Vírgula 2 2 2 3 5 3 4 2" xfId="30291" xr:uid="{B2C1080E-CED1-451D-8C1B-6D87FF3E102D}"/>
    <cellStyle name="Vírgula 2 2 2 3 5 3 5" xfId="21238" xr:uid="{AB8467E1-FA34-45A8-8D72-B525202C65B9}"/>
    <cellStyle name="Vírgula 2 2 2 3 5 4" xfId="4138" xr:uid="{39C54D99-FCF6-4AD9-A014-CFE31E8C6A9C}"/>
    <cellStyle name="Vírgula 2 2 2 3 5 4 2" xfId="13191" xr:uid="{4D0B0BEC-6A55-48D1-A96B-EAE928A92E7E}"/>
    <cellStyle name="Vírgula 2 2 2 3 5 4 2 2" xfId="31301" xr:uid="{339942B9-B8B2-48D4-A3C0-513E8C73F664}"/>
    <cellStyle name="Vírgula 2 2 2 3 5 4 3" xfId="22248" xr:uid="{D7C860F6-E902-4ACA-9BD8-BF0164A79DEA}"/>
    <cellStyle name="Vírgula 2 2 2 3 5 5" xfId="7152" xr:uid="{2AF55919-5413-4D27-8E8F-B63720C24E52}"/>
    <cellStyle name="Vírgula 2 2 2 3 5 5 2" xfId="16205" xr:uid="{0E769D3C-9391-4609-A2A8-1CEE33B0F180}"/>
    <cellStyle name="Vírgula 2 2 2 3 5 5 2 2" xfId="34315" xr:uid="{9CF70C1F-848A-4FDE-85BB-D48A5BC67B6E}"/>
    <cellStyle name="Vírgula 2 2 2 3 5 5 3" xfId="25262" xr:uid="{C02B9F3C-6664-4374-B4E0-2A8B7FEE5FE7}"/>
    <cellStyle name="Vírgula 2 2 2 3 5 6" xfId="10173" xr:uid="{5E05CB9C-9066-40EB-861D-2A72E5C25D51}"/>
    <cellStyle name="Vírgula 2 2 2 3 5 6 2" xfId="28283" xr:uid="{CC140754-3FB4-4ED3-A64E-10160E919EE4}"/>
    <cellStyle name="Vírgula 2 2 2 3 5 7" xfId="19230" xr:uid="{E1CCBCA8-29C0-4164-A261-E402119C5047}"/>
    <cellStyle name="Vírgula 2 2 2 3 6" xfId="1270" xr:uid="{F128724A-50A8-40DF-BCF9-2B4514658F1B}"/>
    <cellStyle name="Vírgula 2 2 2 3 6 2" xfId="4349" xr:uid="{5C2DF599-BA49-46CE-9E4C-341D8E2CFBBC}"/>
    <cellStyle name="Vírgula 2 2 2 3 6 2 2" xfId="13402" xr:uid="{4EB920FC-B302-4292-A278-490F399BBCF7}"/>
    <cellStyle name="Vírgula 2 2 2 3 6 2 2 2" xfId="31512" xr:uid="{6CF0C37B-20A0-43D3-AAD0-D3721AC83DED}"/>
    <cellStyle name="Vírgula 2 2 2 3 6 2 3" xfId="22459" xr:uid="{B9E65000-F407-49E4-BF65-751DEBE016D4}"/>
    <cellStyle name="Vírgula 2 2 2 3 6 3" xfId="7363" xr:uid="{4CDF534C-04C7-453C-BCEA-D91514572DA6}"/>
    <cellStyle name="Vírgula 2 2 2 3 6 3 2" xfId="16416" xr:uid="{BD796667-4B8F-410F-BCF2-0474B88058D7}"/>
    <cellStyle name="Vírgula 2 2 2 3 6 3 2 2" xfId="34526" xr:uid="{1AE3B68C-0105-48E8-B135-D4A6E690D963}"/>
    <cellStyle name="Vírgula 2 2 2 3 6 3 3" xfId="25473" xr:uid="{3754B044-7251-4390-8B7A-BE8CEDA53AE6}"/>
    <cellStyle name="Vírgula 2 2 2 3 6 4" xfId="10384" xr:uid="{8F50EED0-FACC-447F-AEED-9EE33193B402}"/>
    <cellStyle name="Vírgula 2 2 2 3 6 4 2" xfId="28494" xr:uid="{7092C32A-4160-49ED-ACD0-2E366964C0A1}"/>
    <cellStyle name="Vírgula 2 2 2 3 6 5" xfId="19441" xr:uid="{756DC5E1-555F-4D64-82BD-5D621D6956AB}"/>
    <cellStyle name="Vírgula 2 2 2 3 7" xfId="2274" xr:uid="{AF6754C8-B5A9-4CFB-BE27-351A6640390C}"/>
    <cellStyle name="Vírgula 2 2 2 3 7 2" xfId="5353" xr:uid="{E5AE9AB0-3395-439D-9876-C3C4F1F74769}"/>
    <cellStyle name="Vírgula 2 2 2 3 7 2 2" xfId="14406" xr:uid="{339EAC44-589D-4860-A562-9092C9CDE3DA}"/>
    <cellStyle name="Vírgula 2 2 2 3 7 2 2 2" xfId="32516" xr:uid="{A4ABBE6A-036B-4A47-A68D-334222C67C3F}"/>
    <cellStyle name="Vírgula 2 2 2 3 7 2 3" xfId="23463" xr:uid="{6CE41F6C-99D8-485B-A867-ED8E078E3FC1}"/>
    <cellStyle name="Vírgula 2 2 2 3 7 3" xfId="8367" xr:uid="{BC8A8BE8-5CE3-4767-A1B3-52645E0C58FC}"/>
    <cellStyle name="Vírgula 2 2 2 3 7 3 2" xfId="17420" xr:uid="{5AB5CA3F-249A-4348-9D0D-D171A3B5CF3A}"/>
    <cellStyle name="Vírgula 2 2 2 3 7 3 2 2" xfId="35530" xr:uid="{DCE2D59E-9198-49A6-AC6A-229E52A2FB43}"/>
    <cellStyle name="Vírgula 2 2 2 3 7 3 3" xfId="26477" xr:uid="{6F1174D6-2602-4075-BA08-58809ACAEDFC}"/>
    <cellStyle name="Vírgula 2 2 2 3 7 4" xfId="11388" xr:uid="{42324989-C28D-4982-961B-3DB674D8F2E2}"/>
    <cellStyle name="Vírgula 2 2 2 3 7 4 2" xfId="29498" xr:uid="{4FA8D9B9-D888-4D96-9209-FC99E47A4C91}"/>
    <cellStyle name="Vírgula 2 2 2 3 7 5" xfId="20445" xr:uid="{FC313CB8-4376-4C15-BD35-DD4433C028D1}"/>
    <cellStyle name="Vírgula 2 2 2 3 8" xfId="3343" xr:uid="{CF0C42CC-256A-412D-A82C-A5ED4F4DDA64}"/>
    <cellStyle name="Vírgula 2 2 2 3 8 2" xfId="12396" xr:uid="{0A4C40FF-485F-4465-9977-F9133939452F}"/>
    <cellStyle name="Vírgula 2 2 2 3 8 2 2" xfId="30506" xr:uid="{0067A948-623D-4158-BDBB-2B678E9C850A}"/>
    <cellStyle name="Vírgula 2 2 2 3 8 3" xfId="21453" xr:uid="{0098C9FD-D4B4-42B9-9435-5DCA633506FD}"/>
    <cellStyle name="Vírgula 2 2 2 3 9" xfId="6357" xr:uid="{3AC897D4-6978-434F-BD64-4AB332346B8A}"/>
    <cellStyle name="Vírgula 2 2 2 3 9 2" xfId="15410" xr:uid="{7E70C7CB-5F88-4997-B1B5-2E2234935873}"/>
    <cellStyle name="Vírgula 2 2 2 3 9 2 2" xfId="33520" xr:uid="{0D65C6FC-1F1C-4294-84C9-FFF029A6A17C}"/>
    <cellStyle name="Vírgula 2 2 2 3 9 3" xfId="24467" xr:uid="{C750CD8B-1B1E-4FB7-BB4D-8ED75A545657}"/>
    <cellStyle name="Vírgula 2 2 2 4" xfId="121" xr:uid="{FBCE9DF6-2E3F-4D68-AE4B-275105B0DC41}"/>
    <cellStyle name="Vírgula 2 2 2 4 10" xfId="18450" xr:uid="{124ECDDC-6B29-4139-A057-803CB0E896D7}"/>
    <cellStyle name="Vírgula 2 2 2 4 2" xfId="448" xr:uid="{5E10709B-7213-438B-B7CD-8E01939AF92D}"/>
    <cellStyle name="Vírgula 2 2 2 4 2 2" xfId="1060" xr:uid="{CC9BBFC9-8981-43B8-B53D-67BC758644CF}"/>
    <cellStyle name="Vírgula 2 2 2 4 2 2 2" xfId="2064" xr:uid="{29481FB2-CDAA-4159-9BC4-1C13FF7518EF}"/>
    <cellStyle name="Vírgula 2 2 2 4 2 2 2 2" xfId="5143" xr:uid="{03795524-6085-4185-88C9-BFA8194AF735}"/>
    <cellStyle name="Vírgula 2 2 2 4 2 2 2 2 2" xfId="14196" xr:uid="{ACF50A45-E105-4B55-8646-1748B28A2A66}"/>
    <cellStyle name="Vírgula 2 2 2 4 2 2 2 2 2 2" xfId="32306" xr:uid="{1A577FFB-5685-427A-8088-930C7F143FF6}"/>
    <cellStyle name="Vírgula 2 2 2 4 2 2 2 2 3" xfId="23253" xr:uid="{6F541FA0-55FC-49C2-8A3A-01ED375C7564}"/>
    <cellStyle name="Vírgula 2 2 2 4 2 2 2 3" xfId="8157" xr:uid="{A1B8BB74-F77E-43DD-AF65-C7A34E84BE5F}"/>
    <cellStyle name="Vírgula 2 2 2 4 2 2 2 3 2" xfId="17210" xr:uid="{C1786422-5B26-4417-AEF1-DC474DC8085B}"/>
    <cellStyle name="Vírgula 2 2 2 4 2 2 2 3 2 2" xfId="35320" xr:uid="{E62C3B70-B9F1-425C-B044-878EB31F2F91}"/>
    <cellStyle name="Vírgula 2 2 2 4 2 2 2 3 3" xfId="26267" xr:uid="{6BB0DA22-9E81-4839-A3E6-B660D3C1FAD3}"/>
    <cellStyle name="Vírgula 2 2 2 4 2 2 2 4" xfId="11178" xr:uid="{8C5E2206-2F77-4492-AB87-53E430F132A3}"/>
    <cellStyle name="Vírgula 2 2 2 4 2 2 2 4 2" xfId="29288" xr:uid="{1C87A708-EFEC-4AED-A258-D145228092CC}"/>
    <cellStyle name="Vírgula 2 2 2 4 2 2 2 5" xfId="20235" xr:uid="{92A39869-1BA3-4B2A-A87E-FB5005D30E6A}"/>
    <cellStyle name="Vírgula 2 2 2 4 2 2 3" xfId="3068" xr:uid="{7A5FA163-380C-467B-8303-0820478C0810}"/>
    <cellStyle name="Vírgula 2 2 2 4 2 2 3 2" xfId="6147" xr:uid="{1FFC43D9-6F59-40FB-B2E8-55206C6B81CC}"/>
    <cellStyle name="Vírgula 2 2 2 4 2 2 3 2 2" xfId="15200" xr:uid="{D0719B35-A4A3-4657-815E-6E7D3AD483D9}"/>
    <cellStyle name="Vírgula 2 2 2 4 2 2 3 2 2 2" xfId="33310" xr:uid="{59934D4A-9655-4886-9D4D-4E781FF218B8}"/>
    <cellStyle name="Vírgula 2 2 2 4 2 2 3 2 3" xfId="24257" xr:uid="{AF1FAC01-FF76-43C9-B8DC-D5FD0D5ED884}"/>
    <cellStyle name="Vírgula 2 2 2 4 2 2 3 3" xfId="9161" xr:uid="{C2AEE932-723A-47E0-A081-8E2DC29BD955}"/>
    <cellStyle name="Vírgula 2 2 2 4 2 2 3 3 2" xfId="18214" xr:uid="{5820DE02-6119-4D92-9986-83BBE7D1ED43}"/>
    <cellStyle name="Vírgula 2 2 2 4 2 2 3 3 2 2" xfId="36324" xr:uid="{D4B8040A-0DC1-466C-9588-6D9230FE774A}"/>
    <cellStyle name="Vírgula 2 2 2 4 2 2 3 3 3" xfId="27271" xr:uid="{BBBA4A16-0B96-4E16-B3FE-6A0AA248C5F0}"/>
    <cellStyle name="Vírgula 2 2 2 4 2 2 3 4" xfId="12182" xr:uid="{DBC5705E-CC6E-4CE6-9B90-3503AFCFDB85}"/>
    <cellStyle name="Vírgula 2 2 2 4 2 2 3 4 2" xfId="30292" xr:uid="{460B5675-6533-4525-8E12-2FB6A27536AF}"/>
    <cellStyle name="Vírgula 2 2 2 4 2 2 3 5" xfId="21239" xr:uid="{E069E650-5749-4612-803F-AF67B2042D42}"/>
    <cellStyle name="Vírgula 2 2 2 4 2 2 4" xfId="4139" xr:uid="{1E9BBCD0-0800-42D0-838F-77130EA39556}"/>
    <cellStyle name="Vírgula 2 2 2 4 2 2 4 2" xfId="13192" xr:uid="{BE45E427-5559-4B1A-B65E-9DB3C6C98C09}"/>
    <cellStyle name="Vírgula 2 2 2 4 2 2 4 2 2" xfId="31302" xr:uid="{5347CF3A-8F69-45BF-BB34-8444003A3BAF}"/>
    <cellStyle name="Vírgula 2 2 2 4 2 2 4 3" xfId="22249" xr:uid="{E2A29584-FBDC-4D7D-9BE7-2CF2369B057A}"/>
    <cellStyle name="Vírgula 2 2 2 4 2 2 5" xfId="7153" xr:uid="{3ADF18A7-AAFD-426E-B65F-F4F2BC568A67}"/>
    <cellStyle name="Vírgula 2 2 2 4 2 2 5 2" xfId="16206" xr:uid="{563F005C-DBD7-41C2-B47D-76584E152276}"/>
    <cellStyle name="Vírgula 2 2 2 4 2 2 5 2 2" xfId="34316" xr:uid="{A9CCA31F-BDC6-44C6-BAAE-19560177429D}"/>
    <cellStyle name="Vírgula 2 2 2 4 2 2 5 3" xfId="25263" xr:uid="{137A147C-7DD2-4DBB-9D77-E7C620BD40AE}"/>
    <cellStyle name="Vírgula 2 2 2 4 2 2 6" xfId="10174" xr:uid="{48B9B8F6-CEFE-450E-AEA8-C97301D5967A}"/>
    <cellStyle name="Vírgula 2 2 2 4 2 2 6 2" xfId="28284" xr:uid="{136D1C6C-A781-46ED-97E8-D4470E64ACBD}"/>
    <cellStyle name="Vírgula 2 2 2 4 2 2 7" xfId="19231" xr:uid="{DAE55EDF-33A8-4769-B0D7-A09A8BD030F0}"/>
    <cellStyle name="Vírgula 2 2 2 4 2 3" xfId="1061" xr:uid="{BA598851-B386-4AD2-B2CF-2A9131E9A549}"/>
    <cellStyle name="Vírgula 2 2 2 4 2 3 2" xfId="2065" xr:uid="{987EF611-47BD-4CD8-9B21-1087864A32F1}"/>
    <cellStyle name="Vírgula 2 2 2 4 2 3 2 2" xfId="5144" xr:uid="{A4CAE8B6-EAD4-4134-B889-69E2C408480E}"/>
    <cellStyle name="Vírgula 2 2 2 4 2 3 2 2 2" xfId="14197" xr:uid="{0343E584-2623-4780-8C83-9520852BD617}"/>
    <cellStyle name="Vírgula 2 2 2 4 2 3 2 2 2 2" xfId="32307" xr:uid="{C3B59302-0292-447E-AD18-D5404D13E3F0}"/>
    <cellStyle name="Vírgula 2 2 2 4 2 3 2 2 3" xfId="23254" xr:uid="{D9826854-A563-4413-92D4-37A27BB55CF6}"/>
    <cellStyle name="Vírgula 2 2 2 4 2 3 2 3" xfId="8158" xr:uid="{66C8250D-9719-4EF7-8A5C-018846B8A1EF}"/>
    <cellStyle name="Vírgula 2 2 2 4 2 3 2 3 2" xfId="17211" xr:uid="{A4F69124-C049-4169-85F1-9BCA6DA537DE}"/>
    <cellStyle name="Vírgula 2 2 2 4 2 3 2 3 2 2" xfId="35321" xr:uid="{727A5162-E621-4D58-AD9A-866BFAFB83E3}"/>
    <cellStyle name="Vírgula 2 2 2 4 2 3 2 3 3" xfId="26268" xr:uid="{98F04185-08CF-43C3-A060-1D70622C3F97}"/>
    <cellStyle name="Vírgula 2 2 2 4 2 3 2 4" xfId="11179" xr:uid="{4B641BEE-C342-4F33-8805-7B18A626652B}"/>
    <cellStyle name="Vírgula 2 2 2 4 2 3 2 4 2" xfId="29289" xr:uid="{378C354C-B0FF-4BF2-AFEF-2356889DB59B}"/>
    <cellStyle name="Vírgula 2 2 2 4 2 3 2 5" xfId="20236" xr:uid="{B3C387AC-651E-4014-A348-8565EA1954A3}"/>
    <cellStyle name="Vírgula 2 2 2 4 2 3 3" xfId="3069" xr:uid="{29813E2E-E71A-4D5D-9F40-2D74A0DE2ECE}"/>
    <cellStyle name="Vírgula 2 2 2 4 2 3 3 2" xfId="6148" xr:uid="{52E86DC5-0DB8-466A-81AC-099F18CCC098}"/>
    <cellStyle name="Vírgula 2 2 2 4 2 3 3 2 2" xfId="15201" xr:uid="{D71386F0-B5B9-42F2-96E9-544C145E3C79}"/>
    <cellStyle name="Vírgula 2 2 2 4 2 3 3 2 2 2" xfId="33311" xr:uid="{2A732677-A4C9-4569-8BA8-AF09BFE8A274}"/>
    <cellStyle name="Vírgula 2 2 2 4 2 3 3 2 3" xfId="24258" xr:uid="{8919C78D-CAED-4D4F-B123-7C6D04F45AED}"/>
    <cellStyle name="Vírgula 2 2 2 4 2 3 3 3" xfId="9162" xr:uid="{4BBAA976-A2F8-402B-80E1-FDA05684C82A}"/>
    <cellStyle name="Vírgula 2 2 2 4 2 3 3 3 2" xfId="18215" xr:uid="{1F9F4381-89D0-4710-A2D5-902E4EAF7387}"/>
    <cellStyle name="Vírgula 2 2 2 4 2 3 3 3 2 2" xfId="36325" xr:uid="{1FED0CCE-867D-4BDA-9D39-A2DEED7183AE}"/>
    <cellStyle name="Vírgula 2 2 2 4 2 3 3 3 3" xfId="27272" xr:uid="{FB68E0E3-ADC2-44CE-93B4-769B84F00B70}"/>
    <cellStyle name="Vírgula 2 2 2 4 2 3 3 4" xfId="12183" xr:uid="{46F37D50-C57D-432B-BA18-8A68D15DF1D1}"/>
    <cellStyle name="Vírgula 2 2 2 4 2 3 3 4 2" xfId="30293" xr:uid="{E6EE8D6F-A091-4A83-A0B2-E80FA4BBA978}"/>
    <cellStyle name="Vírgula 2 2 2 4 2 3 3 5" xfId="21240" xr:uid="{F1CFCDEB-DE04-487F-B3D9-BB3982A827A7}"/>
    <cellStyle name="Vírgula 2 2 2 4 2 3 4" xfId="4140" xr:uid="{9B60D1DD-33D9-40E7-85F7-722C7E64DE4D}"/>
    <cellStyle name="Vírgula 2 2 2 4 2 3 4 2" xfId="13193" xr:uid="{18E6F3F5-428E-497D-990E-42EBE5F520A7}"/>
    <cellStyle name="Vírgula 2 2 2 4 2 3 4 2 2" xfId="31303" xr:uid="{E5CF6997-D3F5-48DB-83CC-D7D3FBD83A93}"/>
    <cellStyle name="Vírgula 2 2 2 4 2 3 4 3" xfId="22250" xr:uid="{5FD3AE5A-52E6-4723-B1CC-2EAC73839246}"/>
    <cellStyle name="Vírgula 2 2 2 4 2 3 5" xfId="7154" xr:uid="{4A7B820A-95E5-448D-AC5D-7A6106BF8612}"/>
    <cellStyle name="Vírgula 2 2 2 4 2 3 5 2" xfId="16207" xr:uid="{160C79D1-ED15-49F3-872D-F21B4451897D}"/>
    <cellStyle name="Vírgula 2 2 2 4 2 3 5 2 2" xfId="34317" xr:uid="{8633DECA-EE43-4CEA-A2AC-9AF9C41F40B2}"/>
    <cellStyle name="Vírgula 2 2 2 4 2 3 5 3" xfId="25264" xr:uid="{8965762A-F49B-4273-A165-13E8A3820D2C}"/>
    <cellStyle name="Vírgula 2 2 2 4 2 3 6" xfId="10175" xr:uid="{A646EF52-8475-4E98-B847-D9EE8D543FD1}"/>
    <cellStyle name="Vírgula 2 2 2 4 2 3 6 2" xfId="28285" xr:uid="{9D8059FD-2C7D-4F40-BE5B-BC006F78AA59}"/>
    <cellStyle name="Vírgula 2 2 2 4 2 3 7" xfId="19232" xr:uid="{19822BBB-FC9C-4D40-B152-CCB154B58013}"/>
    <cellStyle name="Vírgula 2 2 2 4 2 4" xfId="1457" xr:uid="{AB43B4B2-C5C1-4660-8DB2-F989581FEF14}"/>
    <cellStyle name="Vírgula 2 2 2 4 2 4 2" xfId="4536" xr:uid="{C4DE5F19-0544-4995-8B30-C01A28C36E6B}"/>
    <cellStyle name="Vírgula 2 2 2 4 2 4 2 2" xfId="13589" xr:uid="{B634EB5D-C719-48B7-867B-893176D8AB4D}"/>
    <cellStyle name="Vírgula 2 2 2 4 2 4 2 2 2" xfId="31699" xr:uid="{938C9280-6E01-45CD-9F0F-F6C959A8F3C8}"/>
    <cellStyle name="Vírgula 2 2 2 4 2 4 2 3" xfId="22646" xr:uid="{CECAD0A1-DE87-469D-A893-4F55A0BDB0CD}"/>
    <cellStyle name="Vírgula 2 2 2 4 2 4 3" xfId="7550" xr:uid="{B1BDF7A8-AD27-4E25-BC84-EF7CB757222A}"/>
    <cellStyle name="Vírgula 2 2 2 4 2 4 3 2" xfId="16603" xr:uid="{1C0E4410-38E1-4F0A-8E36-6EE80D17CA06}"/>
    <cellStyle name="Vírgula 2 2 2 4 2 4 3 2 2" xfId="34713" xr:uid="{0B565714-B25B-4A00-9B0A-0CFED943AD03}"/>
    <cellStyle name="Vírgula 2 2 2 4 2 4 3 3" xfId="25660" xr:uid="{863AFB9D-8F06-44A6-BBD9-504AA52ECCCC}"/>
    <cellStyle name="Vírgula 2 2 2 4 2 4 4" xfId="10571" xr:uid="{7CC917EB-9336-4D0E-A34D-9C97EB6B8E85}"/>
    <cellStyle name="Vírgula 2 2 2 4 2 4 4 2" xfId="28681" xr:uid="{A9899B05-2C70-430D-8AEA-5F13930E0361}"/>
    <cellStyle name="Vírgula 2 2 2 4 2 4 5" xfId="19628" xr:uid="{D99CB8E5-9C13-4951-8AE1-BEF3E4BB1AFD}"/>
    <cellStyle name="Vírgula 2 2 2 4 2 5" xfId="2461" xr:uid="{D3102965-4104-452B-A84C-BEB4CD9C49FE}"/>
    <cellStyle name="Vírgula 2 2 2 4 2 5 2" xfId="5540" xr:uid="{AB339408-A87A-43BC-A6DA-205EFC35746F}"/>
    <cellStyle name="Vírgula 2 2 2 4 2 5 2 2" xfId="14593" xr:uid="{B672F22C-DF25-463C-B808-6EB48674CB05}"/>
    <cellStyle name="Vírgula 2 2 2 4 2 5 2 2 2" xfId="32703" xr:uid="{58841B2F-9E22-4B92-BA72-4A501A42F2A5}"/>
    <cellStyle name="Vírgula 2 2 2 4 2 5 2 3" xfId="23650" xr:uid="{CD8EA580-CD97-419D-87BE-43F013C217DD}"/>
    <cellStyle name="Vírgula 2 2 2 4 2 5 3" xfId="8554" xr:uid="{DC23C992-6416-4B61-B1D6-202CDEDE9E24}"/>
    <cellStyle name="Vírgula 2 2 2 4 2 5 3 2" xfId="17607" xr:uid="{A037C5D8-3610-4174-BAD0-4FBCFD7C8E70}"/>
    <cellStyle name="Vírgula 2 2 2 4 2 5 3 2 2" xfId="35717" xr:uid="{5CC83855-B0F2-4E1A-BED3-A238547723E2}"/>
    <cellStyle name="Vírgula 2 2 2 4 2 5 3 3" xfId="26664" xr:uid="{EB5DDCF6-0161-4E9D-989C-C8501290FC6E}"/>
    <cellStyle name="Vírgula 2 2 2 4 2 5 4" xfId="11575" xr:uid="{980C5825-B967-4E63-816A-5D40CF8C58EE}"/>
    <cellStyle name="Vírgula 2 2 2 4 2 5 4 2" xfId="29685" xr:uid="{62FA3865-25C5-436D-882D-8B10EE22BA54}"/>
    <cellStyle name="Vírgula 2 2 2 4 2 5 5" xfId="20632" xr:uid="{E30C0CD7-624E-455E-9FFE-D1F1C79D4F9A}"/>
    <cellStyle name="Vírgula 2 2 2 4 2 6" xfId="3531" xr:uid="{2FBE9DA7-A577-4F5E-81C6-B8552C93BE07}"/>
    <cellStyle name="Vírgula 2 2 2 4 2 6 2" xfId="12584" xr:uid="{09B0F278-C47F-4AFE-B016-017869738892}"/>
    <cellStyle name="Vírgula 2 2 2 4 2 6 2 2" xfId="30694" xr:uid="{6287CB9D-2FA9-4B34-9B2A-2F5CA36FE60D}"/>
    <cellStyle name="Vírgula 2 2 2 4 2 6 3" xfId="21641" xr:uid="{8CEA8202-ED42-4A51-94D5-2F63E5A1ADD2}"/>
    <cellStyle name="Vírgula 2 2 2 4 2 7" xfId="6545" xr:uid="{B8CE833B-BFEE-4BD5-8348-23500FE3C050}"/>
    <cellStyle name="Vírgula 2 2 2 4 2 7 2" xfId="15598" xr:uid="{08DC4BDF-25CA-48FD-913D-75E18C5C5506}"/>
    <cellStyle name="Vírgula 2 2 2 4 2 7 2 2" xfId="33708" xr:uid="{D5B70CE8-271E-4DBF-9771-BCFBDDE84202}"/>
    <cellStyle name="Vírgula 2 2 2 4 2 7 3" xfId="24655" xr:uid="{62A70266-3D6A-408D-A6B3-D32EA9E43BD9}"/>
    <cellStyle name="Vírgula 2 2 2 4 2 8" xfId="9565" xr:uid="{543E7F5C-062E-4FD5-8600-155E3727DCE1}"/>
    <cellStyle name="Vírgula 2 2 2 4 2 8 2" xfId="27675" xr:uid="{FFB78259-D97D-428D-8A89-519909A1D2F6}"/>
    <cellStyle name="Vírgula 2 2 2 4 2 9" xfId="18622" xr:uid="{719F7B16-D671-4074-81FF-F4FBB2AB81CE}"/>
    <cellStyle name="Vírgula 2 2 2 4 3" xfId="1062" xr:uid="{F6BFF858-DC97-4990-9827-CCB6C5454130}"/>
    <cellStyle name="Vírgula 2 2 2 4 3 2" xfId="2066" xr:uid="{12BE6A4E-5B2F-4EC9-8199-7828175EF2DF}"/>
    <cellStyle name="Vírgula 2 2 2 4 3 2 2" xfId="5145" xr:uid="{B6054F9B-7C94-4F38-B3FF-DE05FB007E61}"/>
    <cellStyle name="Vírgula 2 2 2 4 3 2 2 2" xfId="14198" xr:uid="{71C5AD00-7865-473B-8041-02BD67F94538}"/>
    <cellStyle name="Vírgula 2 2 2 4 3 2 2 2 2" xfId="32308" xr:uid="{BA4797D8-B9CF-4109-9152-0B110DA37E0C}"/>
    <cellStyle name="Vírgula 2 2 2 4 3 2 2 3" xfId="23255" xr:uid="{6EFB4F4D-D3F4-4098-9B51-B40197E9F79D}"/>
    <cellStyle name="Vírgula 2 2 2 4 3 2 3" xfId="8159" xr:uid="{E2369F92-6FFE-4E8E-BD07-63DF560DDA6C}"/>
    <cellStyle name="Vírgula 2 2 2 4 3 2 3 2" xfId="17212" xr:uid="{EB7D9B7D-AA24-4BD6-ACA8-08E3921501F2}"/>
    <cellStyle name="Vírgula 2 2 2 4 3 2 3 2 2" xfId="35322" xr:uid="{42072461-D86C-47D1-8F23-C90F3377A8A7}"/>
    <cellStyle name="Vírgula 2 2 2 4 3 2 3 3" xfId="26269" xr:uid="{B6331878-B361-440E-8356-BBDEFE6CC718}"/>
    <cellStyle name="Vírgula 2 2 2 4 3 2 4" xfId="11180" xr:uid="{515031A2-1FCA-474E-BD2D-E300E236E271}"/>
    <cellStyle name="Vírgula 2 2 2 4 3 2 4 2" xfId="29290" xr:uid="{BAC99439-E32C-4FB8-8A0A-C3562B395FF6}"/>
    <cellStyle name="Vírgula 2 2 2 4 3 2 5" xfId="20237" xr:uid="{6D40854E-5F5E-4BF9-AD8E-DBA6EE8B3AAD}"/>
    <cellStyle name="Vírgula 2 2 2 4 3 3" xfId="3070" xr:uid="{E42362CF-6543-48F0-8A1B-76D5C1770811}"/>
    <cellStyle name="Vírgula 2 2 2 4 3 3 2" xfId="6149" xr:uid="{0647BB6F-37BB-4AAF-AC0D-1E7F77C1A3F7}"/>
    <cellStyle name="Vírgula 2 2 2 4 3 3 2 2" xfId="15202" xr:uid="{FB22DAFE-963D-4332-997A-CB513E3E132A}"/>
    <cellStyle name="Vírgula 2 2 2 4 3 3 2 2 2" xfId="33312" xr:uid="{F2C1FC90-7041-4CB3-B250-AEC3BA7458C1}"/>
    <cellStyle name="Vírgula 2 2 2 4 3 3 2 3" xfId="24259" xr:uid="{E489C2A6-19AA-4888-A47C-0E5B55B0595F}"/>
    <cellStyle name="Vírgula 2 2 2 4 3 3 3" xfId="9163" xr:uid="{3B681FF6-7BD3-447B-8D6C-7CAF399DFEB0}"/>
    <cellStyle name="Vírgula 2 2 2 4 3 3 3 2" xfId="18216" xr:uid="{D39D31DD-6DF3-4A84-967A-4E0EC6E73373}"/>
    <cellStyle name="Vírgula 2 2 2 4 3 3 3 2 2" xfId="36326" xr:uid="{A6832B1A-A68D-4F70-9ED1-FB3F3D28D86F}"/>
    <cellStyle name="Vírgula 2 2 2 4 3 3 3 3" xfId="27273" xr:uid="{8FD39B7E-A9FC-4283-AB1F-96C93A3994DC}"/>
    <cellStyle name="Vírgula 2 2 2 4 3 3 4" xfId="12184" xr:uid="{795B9844-0CC6-4070-B30D-DF87808AD329}"/>
    <cellStyle name="Vírgula 2 2 2 4 3 3 4 2" xfId="30294" xr:uid="{06812CAF-920C-455F-A927-72E67E40DE06}"/>
    <cellStyle name="Vírgula 2 2 2 4 3 3 5" xfId="21241" xr:uid="{D21D5222-F92F-4BBE-89A3-D4F78E1F395E}"/>
    <cellStyle name="Vírgula 2 2 2 4 3 4" xfId="4141" xr:uid="{A28429FA-2AFC-4301-A94E-33C5AA26F43C}"/>
    <cellStyle name="Vírgula 2 2 2 4 3 4 2" xfId="13194" xr:uid="{B8AB7461-6B2E-49B5-AEDA-5C518155C6A2}"/>
    <cellStyle name="Vírgula 2 2 2 4 3 4 2 2" xfId="31304" xr:uid="{D4ED586F-F25F-4A20-976A-6248BCED028E}"/>
    <cellStyle name="Vírgula 2 2 2 4 3 4 3" xfId="22251" xr:uid="{335FDD07-903A-4031-B5A8-76C0885C9A36}"/>
    <cellStyle name="Vírgula 2 2 2 4 3 5" xfId="7155" xr:uid="{8D2A530C-EB40-4FE7-999C-F2DFEC1624FF}"/>
    <cellStyle name="Vírgula 2 2 2 4 3 5 2" xfId="16208" xr:uid="{9A6A1BE4-1C41-4609-9D1B-A9B07ECDF9E0}"/>
    <cellStyle name="Vírgula 2 2 2 4 3 5 2 2" xfId="34318" xr:uid="{B4FF3E3C-D481-41C7-A7C9-B0F96F220760}"/>
    <cellStyle name="Vírgula 2 2 2 4 3 5 3" xfId="25265" xr:uid="{F7169992-DF7D-4F8D-A254-05514E2035E5}"/>
    <cellStyle name="Vírgula 2 2 2 4 3 6" xfId="10176" xr:uid="{AAFEE267-9E3E-41B4-9FA5-7392073AF849}"/>
    <cellStyle name="Vírgula 2 2 2 4 3 6 2" xfId="28286" xr:uid="{CAF670B7-C110-445A-8A61-795EC232C575}"/>
    <cellStyle name="Vírgula 2 2 2 4 3 7" xfId="19233" xr:uid="{C320A527-4A33-4000-80BA-4D6E620971E1}"/>
    <cellStyle name="Vírgula 2 2 2 4 4" xfId="1063" xr:uid="{90D43293-C938-4608-8339-E01AE48F7FAE}"/>
    <cellStyle name="Vírgula 2 2 2 4 4 2" xfId="2067" xr:uid="{3DF7103D-325F-4F02-B4BB-D1EDA9D88875}"/>
    <cellStyle name="Vírgula 2 2 2 4 4 2 2" xfId="5146" xr:uid="{5DAE514B-B2C0-42FB-BE09-DF3BD9E253C2}"/>
    <cellStyle name="Vírgula 2 2 2 4 4 2 2 2" xfId="14199" xr:uid="{4244C448-F59C-40DD-AEAD-9D2EC535DBAC}"/>
    <cellStyle name="Vírgula 2 2 2 4 4 2 2 2 2" xfId="32309" xr:uid="{3F000210-8E64-4341-9A0A-BF497AADCA26}"/>
    <cellStyle name="Vírgula 2 2 2 4 4 2 2 3" xfId="23256" xr:uid="{826C10BC-5D22-4F21-B9CA-A1F74D37F7F0}"/>
    <cellStyle name="Vírgula 2 2 2 4 4 2 3" xfId="8160" xr:uid="{FB6F4117-C258-4465-AA9F-8BC8AC0EAEC6}"/>
    <cellStyle name="Vírgula 2 2 2 4 4 2 3 2" xfId="17213" xr:uid="{0422F062-579B-43D8-BE1F-A92A55751785}"/>
    <cellStyle name="Vírgula 2 2 2 4 4 2 3 2 2" xfId="35323" xr:uid="{6A1943E2-1CEA-4935-97DA-7A343971D23E}"/>
    <cellStyle name="Vírgula 2 2 2 4 4 2 3 3" xfId="26270" xr:uid="{80EBB28A-76A8-4D75-A0BC-EBED7D9B6438}"/>
    <cellStyle name="Vírgula 2 2 2 4 4 2 4" xfId="11181" xr:uid="{49207C85-FDF4-49AC-A926-7103CA5EBE46}"/>
    <cellStyle name="Vírgula 2 2 2 4 4 2 4 2" xfId="29291" xr:uid="{9106CDCA-B481-48CE-A73F-0000C04BAB7F}"/>
    <cellStyle name="Vírgula 2 2 2 4 4 2 5" xfId="20238" xr:uid="{03CC96A8-0F0A-4EC1-AAAF-B089F773609F}"/>
    <cellStyle name="Vírgula 2 2 2 4 4 3" xfId="3071" xr:uid="{61B24716-3C5A-4C97-BFF2-2E786C84095E}"/>
    <cellStyle name="Vírgula 2 2 2 4 4 3 2" xfId="6150" xr:uid="{C0CD2D06-ED20-4B2C-8305-9FC585A0CAE0}"/>
    <cellStyle name="Vírgula 2 2 2 4 4 3 2 2" xfId="15203" xr:uid="{78538BBE-E455-40E8-967F-4E09038AFB47}"/>
    <cellStyle name="Vírgula 2 2 2 4 4 3 2 2 2" xfId="33313" xr:uid="{9BB4155D-0354-41FB-9DD7-2516D0B4A45C}"/>
    <cellStyle name="Vírgula 2 2 2 4 4 3 2 3" xfId="24260" xr:uid="{50C7481B-FB2C-4BE4-8E31-AE7137B51941}"/>
    <cellStyle name="Vírgula 2 2 2 4 4 3 3" xfId="9164" xr:uid="{88945843-36F3-42CB-BCF9-84ACE616A951}"/>
    <cellStyle name="Vírgula 2 2 2 4 4 3 3 2" xfId="18217" xr:uid="{F8B4727E-7AD2-4B71-820B-A9625C24EB64}"/>
    <cellStyle name="Vírgula 2 2 2 4 4 3 3 2 2" xfId="36327" xr:uid="{E7AFE10B-6DFB-49B3-A6B5-1BE9E0665C57}"/>
    <cellStyle name="Vírgula 2 2 2 4 4 3 3 3" xfId="27274" xr:uid="{F50211E8-8DDC-4BFD-977D-A8F6205A7C41}"/>
    <cellStyle name="Vírgula 2 2 2 4 4 3 4" xfId="12185" xr:uid="{A048E1B2-F12B-4D4D-91CC-7CBB585B268C}"/>
    <cellStyle name="Vírgula 2 2 2 4 4 3 4 2" xfId="30295" xr:uid="{052610D0-D246-444B-A0B1-AF75666011E2}"/>
    <cellStyle name="Vírgula 2 2 2 4 4 3 5" xfId="21242" xr:uid="{3012D402-8F70-46A5-B28E-13CF6D83067F}"/>
    <cellStyle name="Vírgula 2 2 2 4 4 4" xfId="4142" xr:uid="{38D1BEFB-A1FE-4D53-B828-98B4EB4D9560}"/>
    <cellStyle name="Vírgula 2 2 2 4 4 4 2" xfId="13195" xr:uid="{7EAAB0E9-DC72-4C21-BF63-B2436AA8386A}"/>
    <cellStyle name="Vírgula 2 2 2 4 4 4 2 2" xfId="31305" xr:uid="{EDC0864D-533A-442F-997C-29E1163B2E3E}"/>
    <cellStyle name="Vírgula 2 2 2 4 4 4 3" xfId="22252" xr:uid="{1D5BFD98-076F-4993-A4DB-238B913C60C5}"/>
    <cellStyle name="Vírgula 2 2 2 4 4 5" xfId="7156" xr:uid="{9F524A01-5859-4372-9CB7-D6899634CF49}"/>
    <cellStyle name="Vírgula 2 2 2 4 4 5 2" xfId="16209" xr:uid="{8ADAB0DE-50A3-4FF8-9535-9DBBC137FD17}"/>
    <cellStyle name="Vírgula 2 2 2 4 4 5 2 2" xfId="34319" xr:uid="{14D5ADE6-D9F8-433E-8701-168B3D82974E}"/>
    <cellStyle name="Vírgula 2 2 2 4 4 5 3" xfId="25266" xr:uid="{2A969BC7-C19A-40E8-841B-B2035A2336F0}"/>
    <cellStyle name="Vírgula 2 2 2 4 4 6" xfId="10177" xr:uid="{647ADAD5-23A1-4633-9705-B545BC61211E}"/>
    <cellStyle name="Vírgula 2 2 2 4 4 6 2" xfId="28287" xr:uid="{AD6A45CF-523E-49D4-A009-B56C668066A4}"/>
    <cellStyle name="Vírgula 2 2 2 4 4 7" xfId="19234" xr:uid="{7457EDF4-D764-43A4-8701-23744C1D1BC1}"/>
    <cellStyle name="Vírgula 2 2 2 4 5" xfId="1286" xr:uid="{4673849F-697F-4E79-8C9A-20E9EDC1A65C}"/>
    <cellStyle name="Vírgula 2 2 2 4 5 2" xfId="4365" xr:uid="{FAFDB96E-A9B8-448C-A195-4F2E1645363B}"/>
    <cellStyle name="Vírgula 2 2 2 4 5 2 2" xfId="13418" xr:uid="{5C24529E-9730-4FD9-9A9F-A272384DDAA8}"/>
    <cellStyle name="Vírgula 2 2 2 4 5 2 2 2" xfId="31528" xr:uid="{CFA70D76-31F9-494E-A762-555C70E73776}"/>
    <cellStyle name="Vírgula 2 2 2 4 5 2 3" xfId="22475" xr:uid="{F1FF9F17-6865-40E3-AF9B-867EBE3EF909}"/>
    <cellStyle name="Vírgula 2 2 2 4 5 3" xfId="7379" xr:uid="{138ED574-B778-4298-9016-7DBB712C88DF}"/>
    <cellStyle name="Vírgula 2 2 2 4 5 3 2" xfId="16432" xr:uid="{B7486597-4047-437C-8EDA-14DD052F5322}"/>
    <cellStyle name="Vírgula 2 2 2 4 5 3 2 2" xfId="34542" xr:uid="{831112E1-D09C-432D-B67A-19633BDE9D6E}"/>
    <cellStyle name="Vírgula 2 2 2 4 5 3 3" xfId="25489" xr:uid="{0881EB02-61D2-4BAA-BEA3-AB07BF7D4189}"/>
    <cellStyle name="Vírgula 2 2 2 4 5 4" xfId="10400" xr:uid="{550CD245-7BA4-44F7-A82F-28FC8A1B6843}"/>
    <cellStyle name="Vírgula 2 2 2 4 5 4 2" xfId="28510" xr:uid="{3CAE2B43-F967-4F2A-A5CE-EF03C6391409}"/>
    <cellStyle name="Vírgula 2 2 2 4 5 5" xfId="19457" xr:uid="{1F29BBF6-2D55-4927-8189-7CE13955BA3D}"/>
    <cellStyle name="Vírgula 2 2 2 4 6" xfId="2290" xr:uid="{D26C327C-9D21-458E-8F0E-3D3DF6B7C39A}"/>
    <cellStyle name="Vírgula 2 2 2 4 6 2" xfId="5369" xr:uid="{DC1221F1-86AB-451A-9132-C92983D118D3}"/>
    <cellStyle name="Vírgula 2 2 2 4 6 2 2" xfId="14422" xr:uid="{AD4737B4-99F6-4628-95C6-D9EE2F400218}"/>
    <cellStyle name="Vírgula 2 2 2 4 6 2 2 2" xfId="32532" xr:uid="{F086E5E3-A8A6-4420-8E6A-C965B6432163}"/>
    <cellStyle name="Vírgula 2 2 2 4 6 2 3" xfId="23479" xr:uid="{1FB81D13-2263-4FDA-B8EE-711013BD17EF}"/>
    <cellStyle name="Vírgula 2 2 2 4 6 3" xfId="8383" xr:uid="{7FB9BC5B-7776-4AF5-8B5F-1EB73B1E0800}"/>
    <cellStyle name="Vírgula 2 2 2 4 6 3 2" xfId="17436" xr:uid="{094C1A3A-D8A5-4544-936C-8525E3FB711D}"/>
    <cellStyle name="Vírgula 2 2 2 4 6 3 2 2" xfId="35546" xr:uid="{D2B2955B-F10A-4279-92C2-F4B578A6382E}"/>
    <cellStyle name="Vírgula 2 2 2 4 6 3 3" xfId="26493" xr:uid="{87462961-0385-4B36-834C-8F65EFC8F3AD}"/>
    <cellStyle name="Vírgula 2 2 2 4 6 4" xfId="11404" xr:uid="{BF947507-6D72-4815-8A81-12CBAA8D7F44}"/>
    <cellStyle name="Vírgula 2 2 2 4 6 4 2" xfId="29514" xr:uid="{5EFC367F-3FCF-40BD-A787-4105113C9AB8}"/>
    <cellStyle name="Vírgula 2 2 2 4 6 5" xfId="20461" xr:uid="{91B31493-1315-4093-A8AD-E76266BF66E8}"/>
    <cellStyle name="Vírgula 2 2 2 4 7" xfId="3359" xr:uid="{97845D25-52BD-41EF-9822-6147B4F978A2}"/>
    <cellStyle name="Vírgula 2 2 2 4 7 2" xfId="12412" xr:uid="{AE899901-21A5-436A-8A3C-3198CC1DB34D}"/>
    <cellStyle name="Vírgula 2 2 2 4 7 2 2" xfId="30522" xr:uid="{06214008-DFD4-4E39-AD42-C2852969E726}"/>
    <cellStyle name="Vírgula 2 2 2 4 7 3" xfId="21469" xr:uid="{DF5CBA9A-072A-4B25-A421-A5B29BC34550}"/>
    <cellStyle name="Vírgula 2 2 2 4 8" xfId="6373" xr:uid="{33D56F74-676F-4F34-AEDC-EDBD5C7D6665}"/>
    <cellStyle name="Vírgula 2 2 2 4 8 2" xfId="15426" xr:uid="{05657E83-53F8-44AC-A76A-EF18BADAD08D}"/>
    <cellStyle name="Vírgula 2 2 2 4 8 2 2" xfId="33536" xr:uid="{C548D977-C0DE-4801-9937-F62585595CD1}"/>
    <cellStyle name="Vírgula 2 2 2 4 8 3" xfId="24483" xr:uid="{095CACE7-6F7B-4BB5-87F3-C59A5B4E0874}"/>
    <cellStyle name="Vírgula 2 2 2 4 9" xfId="9393" xr:uid="{A0548DE3-F960-4601-AFCC-4BA1865B1719}"/>
    <cellStyle name="Vírgula 2 2 2 4 9 2" xfId="27503" xr:uid="{15B8F536-CFDE-4262-9A2F-7A3BAD1034FB}"/>
    <cellStyle name="Vírgula 2 2 2 5" xfId="415" xr:uid="{9CC7D68C-0C7D-4EBD-839B-48DEA7DA22A8}"/>
    <cellStyle name="Vírgula 2 2 2 5 2" xfId="1064" xr:uid="{5EC488C8-A16F-49EB-9B76-5CDFA3AFD504}"/>
    <cellStyle name="Vírgula 2 2 2 5 2 2" xfId="2068" xr:uid="{C58A06DB-7190-410C-AAE1-A47F62A3620C}"/>
    <cellStyle name="Vírgula 2 2 2 5 2 2 2" xfId="5147" xr:uid="{B3D4B2AD-9E17-4E39-B5D0-2C9AF5047523}"/>
    <cellStyle name="Vírgula 2 2 2 5 2 2 2 2" xfId="14200" xr:uid="{00701812-DCBD-4932-9726-007565F20150}"/>
    <cellStyle name="Vírgula 2 2 2 5 2 2 2 2 2" xfId="32310" xr:uid="{4B43E1C4-3FF7-44B2-B6EE-1FA08E9E73E6}"/>
    <cellStyle name="Vírgula 2 2 2 5 2 2 2 3" xfId="23257" xr:uid="{81CDC796-F661-45F4-B18B-86676587CA80}"/>
    <cellStyle name="Vírgula 2 2 2 5 2 2 3" xfId="8161" xr:uid="{3E65791F-596D-4134-9859-6376F3EDBC2F}"/>
    <cellStyle name="Vírgula 2 2 2 5 2 2 3 2" xfId="17214" xr:uid="{801BFDB1-35B5-43A6-965F-8345810A3BA2}"/>
    <cellStyle name="Vírgula 2 2 2 5 2 2 3 2 2" xfId="35324" xr:uid="{737C0F8B-6B37-4FE8-BF60-9C5A6AC4359C}"/>
    <cellStyle name="Vírgula 2 2 2 5 2 2 3 3" xfId="26271" xr:uid="{DD6506EB-A5F9-4C5F-8A02-1C7D1DB6A888}"/>
    <cellStyle name="Vírgula 2 2 2 5 2 2 4" xfId="11182" xr:uid="{14754076-5C16-4EDF-A583-7F829B2ED3AB}"/>
    <cellStyle name="Vírgula 2 2 2 5 2 2 4 2" xfId="29292" xr:uid="{1C57375E-2B25-4ECB-B585-801B962D8A9B}"/>
    <cellStyle name="Vírgula 2 2 2 5 2 2 5" xfId="20239" xr:uid="{F51EBFE4-FA5E-4B09-87C3-A3D7F6799501}"/>
    <cellStyle name="Vírgula 2 2 2 5 2 3" xfId="3072" xr:uid="{75416478-02A8-4D2C-9FA8-065C6F3182F0}"/>
    <cellStyle name="Vírgula 2 2 2 5 2 3 2" xfId="6151" xr:uid="{0F444CE6-EC70-4AA6-A2ED-6E0B5B633DBD}"/>
    <cellStyle name="Vírgula 2 2 2 5 2 3 2 2" xfId="15204" xr:uid="{AADE57AF-30AF-48E1-8050-A3A57A498DEF}"/>
    <cellStyle name="Vírgula 2 2 2 5 2 3 2 2 2" xfId="33314" xr:uid="{7B9C4CE5-F784-47B4-B246-2B97DD068E4E}"/>
    <cellStyle name="Vírgula 2 2 2 5 2 3 2 3" xfId="24261" xr:uid="{130666D7-D59A-4244-87F8-040CF8181339}"/>
    <cellStyle name="Vírgula 2 2 2 5 2 3 3" xfId="9165" xr:uid="{BC4A3D72-0D3F-46D3-AEA7-540C004C41C6}"/>
    <cellStyle name="Vírgula 2 2 2 5 2 3 3 2" xfId="18218" xr:uid="{2673D1AD-CFEE-44D4-9B82-7A7F8F1F0A73}"/>
    <cellStyle name="Vírgula 2 2 2 5 2 3 3 2 2" xfId="36328" xr:uid="{0DC46D6D-00E8-4AE4-82AC-4D51A9D2B47D}"/>
    <cellStyle name="Vírgula 2 2 2 5 2 3 3 3" xfId="27275" xr:uid="{2897BC78-CD6E-4EC3-83EF-FCBDB1D83216}"/>
    <cellStyle name="Vírgula 2 2 2 5 2 3 4" xfId="12186" xr:uid="{90B0A589-EB6F-4C7F-AF36-8E8FABA4398F}"/>
    <cellStyle name="Vírgula 2 2 2 5 2 3 4 2" xfId="30296" xr:uid="{4BF8E214-2557-4432-879F-26DC7990AA91}"/>
    <cellStyle name="Vírgula 2 2 2 5 2 3 5" xfId="21243" xr:uid="{927F5C02-5FE6-4841-8EB7-9398C2BA0970}"/>
    <cellStyle name="Vírgula 2 2 2 5 2 4" xfId="4143" xr:uid="{4D877216-4EC2-4C71-9942-E20669767E63}"/>
    <cellStyle name="Vírgula 2 2 2 5 2 4 2" xfId="13196" xr:uid="{8FECE275-3019-46F6-8876-4C4C1745067D}"/>
    <cellStyle name="Vírgula 2 2 2 5 2 4 2 2" xfId="31306" xr:uid="{11FBA5C2-B3BB-411B-9466-5189CFAC5D14}"/>
    <cellStyle name="Vírgula 2 2 2 5 2 4 3" xfId="22253" xr:uid="{A39ADD70-F009-4C0A-BCF9-D9E095718543}"/>
    <cellStyle name="Vírgula 2 2 2 5 2 5" xfId="7157" xr:uid="{63D1FCFF-6C12-4EBA-93DF-6E67A48F9303}"/>
    <cellStyle name="Vírgula 2 2 2 5 2 5 2" xfId="16210" xr:uid="{E1F68969-6F21-4CF8-BA93-964F2F6F459A}"/>
    <cellStyle name="Vírgula 2 2 2 5 2 5 2 2" xfId="34320" xr:uid="{6A797562-1FB9-44CE-B71B-F5B39D300D60}"/>
    <cellStyle name="Vírgula 2 2 2 5 2 5 3" xfId="25267" xr:uid="{E7C7907F-64D9-4A53-AD8F-9C0641B78B3C}"/>
    <cellStyle name="Vírgula 2 2 2 5 2 6" xfId="10178" xr:uid="{6DA2C0BD-0020-481F-87B2-0E98046A41BE}"/>
    <cellStyle name="Vírgula 2 2 2 5 2 6 2" xfId="28288" xr:uid="{A9F08F34-B3DF-4F7E-A966-C08B326744BA}"/>
    <cellStyle name="Vírgula 2 2 2 5 2 7" xfId="19235" xr:uid="{81868E65-8EE0-4152-A107-58AE93E04AF7}"/>
    <cellStyle name="Vírgula 2 2 2 5 3" xfId="1065" xr:uid="{2CAE384B-5867-4FF5-ABEC-65E1EE07AE9D}"/>
    <cellStyle name="Vírgula 2 2 2 5 3 2" xfId="2069" xr:uid="{2CCE5B84-28B0-4B61-B2D1-716B2E14C484}"/>
    <cellStyle name="Vírgula 2 2 2 5 3 2 2" xfId="5148" xr:uid="{08A5A6A5-8C54-4CAB-8646-14FE3E8C1F81}"/>
    <cellStyle name="Vírgula 2 2 2 5 3 2 2 2" xfId="14201" xr:uid="{BF6094C9-2888-4103-8BD0-415581D492F1}"/>
    <cellStyle name="Vírgula 2 2 2 5 3 2 2 2 2" xfId="32311" xr:uid="{30C425A5-92E8-4BA5-B1FB-5F694C88CE09}"/>
    <cellStyle name="Vírgula 2 2 2 5 3 2 2 3" xfId="23258" xr:uid="{B7EA0C03-26E8-4371-BDFE-9F01D5250219}"/>
    <cellStyle name="Vírgula 2 2 2 5 3 2 3" xfId="8162" xr:uid="{BB2826CD-6026-43D8-8322-D0B894779024}"/>
    <cellStyle name="Vírgula 2 2 2 5 3 2 3 2" xfId="17215" xr:uid="{336BA0C0-D807-4E0C-881F-62491237AAB8}"/>
    <cellStyle name="Vírgula 2 2 2 5 3 2 3 2 2" xfId="35325" xr:uid="{5F9D6F28-825A-4E63-BDDC-F9787E4CE6E5}"/>
    <cellStyle name="Vírgula 2 2 2 5 3 2 3 3" xfId="26272" xr:uid="{D88E26DF-7762-4D00-BC39-B1E91F2F864B}"/>
    <cellStyle name="Vírgula 2 2 2 5 3 2 4" xfId="11183" xr:uid="{C988190E-C63F-4BC6-A893-16C7434132C2}"/>
    <cellStyle name="Vírgula 2 2 2 5 3 2 4 2" xfId="29293" xr:uid="{14A7452C-9A96-4E58-9C73-318EB24FB899}"/>
    <cellStyle name="Vírgula 2 2 2 5 3 2 5" xfId="20240" xr:uid="{1DAA4B65-402B-449E-8CFB-A30AFFF69214}"/>
    <cellStyle name="Vírgula 2 2 2 5 3 3" xfId="3073" xr:uid="{82A79165-D8E3-4D32-B3BA-9F57FE3519F4}"/>
    <cellStyle name="Vírgula 2 2 2 5 3 3 2" xfId="6152" xr:uid="{A95C14E2-CE05-432F-BB04-3D3AA134B40D}"/>
    <cellStyle name="Vírgula 2 2 2 5 3 3 2 2" xfId="15205" xr:uid="{7811E423-4546-4E1C-8E6E-251ED6283766}"/>
    <cellStyle name="Vírgula 2 2 2 5 3 3 2 2 2" xfId="33315" xr:uid="{548AF878-3493-48C9-ADDC-93265111C641}"/>
    <cellStyle name="Vírgula 2 2 2 5 3 3 2 3" xfId="24262" xr:uid="{9DAEA495-3B1A-4FF4-A469-75769C979E6F}"/>
    <cellStyle name="Vírgula 2 2 2 5 3 3 3" xfId="9166" xr:uid="{E3C45F34-8ADA-4298-9673-93C3609280CF}"/>
    <cellStyle name="Vírgula 2 2 2 5 3 3 3 2" xfId="18219" xr:uid="{82025235-944D-4852-AEC3-0D5A8F675032}"/>
    <cellStyle name="Vírgula 2 2 2 5 3 3 3 2 2" xfId="36329" xr:uid="{1F4D5963-7686-4F11-BE1C-1432BE25611B}"/>
    <cellStyle name="Vírgula 2 2 2 5 3 3 3 3" xfId="27276" xr:uid="{1BFD6486-D5D8-4A27-883D-9F530AE4BDB6}"/>
    <cellStyle name="Vírgula 2 2 2 5 3 3 4" xfId="12187" xr:uid="{5DECEDF2-DFDC-4983-A182-F9B5CD8A9938}"/>
    <cellStyle name="Vírgula 2 2 2 5 3 3 4 2" xfId="30297" xr:uid="{1CEDFEF5-CA21-43B9-B835-171930D67809}"/>
    <cellStyle name="Vírgula 2 2 2 5 3 3 5" xfId="21244" xr:uid="{FCA84E08-A023-4775-824B-7A9A01E19DD2}"/>
    <cellStyle name="Vírgula 2 2 2 5 3 4" xfId="4144" xr:uid="{65A2E941-C6CB-49E2-B066-4D9EB6A8ECF0}"/>
    <cellStyle name="Vírgula 2 2 2 5 3 4 2" xfId="13197" xr:uid="{84F83FD1-0239-487D-B6A1-B30089965B98}"/>
    <cellStyle name="Vírgula 2 2 2 5 3 4 2 2" xfId="31307" xr:uid="{CC455B2C-FEE5-4540-B252-611E8AC3E4CB}"/>
    <cellStyle name="Vírgula 2 2 2 5 3 4 3" xfId="22254" xr:uid="{229E4707-65C9-4F14-BB16-F642838204A5}"/>
    <cellStyle name="Vírgula 2 2 2 5 3 5" xfId="7158" xr:uid="{0924D270-1270-4CC0-ADDB-6F703D1914FA}"/>
    <cellStyle name="Vírgula 2 2 2 5 3 5 2" xfId="16211" xr:uid="{CC5209AC-F05B-4463-9B16-828788B6C6A2}"/>
    <cellStyle name="Vírgula 2 2 2 5 3 5 2 2" xfId="34321" xr:uid="{3EA07904-7C8B-430F-95EF-25452E57B452}"/>
    <cellStyle name="Vírgula 2 2 2 5 3 5 3" xfId="25268" xr:uid="{C5F802C2-4447-4E4C-AD4B-E47FD5DBF437}"/>
    <cellStyle name="Vírgula 2 2 2 5 3 6" xfId="10179" xr:uid="{D82DB42F-6C35-4DE9-B7FD-27E7F8E8F82C}"/>
    <cellStyle name="Vírgula 2 2 2 5 3 6 2" xfId="28289" xr:uid="{201D578E-BEFE-4160-95E5-6AA083E2DC41}"/>
    <cellStyle name="Vírgula 2 2 2 5 3 7" xfId="19236" xr:uid="{E17BFE2F-75F9-412D-85F4-63FF1FBF7ED7}"/>
    <cellStyle name="Vírgula 2 2 2 5 4" xfId="1425" xr:uid="{0E54380B-7335-461F-9D6A-22C43156627A}"/>
    <cellStyle name="Vírgula 2 2 2 5 4 2" xfId="4504" xr:uid="{47FA6BA9-4C38-4027-B591-AF77DC8088DD}"/>
    <cellStyle name="Vírgula 2 2 2 5 4 2 2" xfId="13557" xr:uid="{46FF072D-3651-4EE5-978A-8C605EF04E73}"/>
    <cellStyle name="Vírgula 2 2 2 5 4 2 2 2" xfId="31667" xr:uid="{015568CA-59A0-460D-A2EC-0DBCFC3CB4DB}"/>
    <cellStyle name="Vírgula 2 2 2 5 4 2 3" xfId="22614" xr:uid="{27B67123-8C71-4AFC-B3F1-C5018FDE9CF7}"/>
    <cellStyle name="Vírgula 2 2 2 5 4 3" xfId="7518" xr:uid="{3C400CB2-CCC8-4EC7-B07D-F987D146B9C9}"/>
    <cellStyle name="Vírgula 2 2 2 5 4 3 2" xfId="16571" xr:uid="{0C7C8B0E-0124-4EB5-8FE0-339D4836DDF7}"/>
    <cellStyle name="Vírgula 2 2 2 5 4 3 2 2" xfId="34681" xr:uid="{8F79142D-D42D-41E1-8B50-3D62BAEF9AC2}"/>
    <cellStyle name="Vírgula 2 2 2 5 4 3 3" xfId="25628" xr:uid="{56855016-5B14-466A-87C5-1595EC2E7CA7}"/>
    <cellStyle name="Vírgula 2 2 2 5 4 4" xfId="10539" xr:uid="{9E500876-407E-4D67-A9A3-E43A61910CD7}"/>
    <cellStyle name="Vírgula 2 2 2 5 4 4 2" xfId="28649" xr:uid="{379031FA-B771-4EBD-AC32-0D301E61A961}"/>
    <cellStyle name="Vírgula 2 2 2 5 4 5" xfId="19596" xr:uid="{BB5AA9EE-72F7-4FAC-9B9E-88C91CD77C9B}"/>
    <cellStyle name="Vírgula 2 2 2 5 5" xfId="2429" xr:uid="{B9BB0A6E-AD4D-46E7-9921-5B3FADEC03AD}"/>
    <cellStyle name="Vírgula 2 2 2 5 5 2" xfId="5508" xr:uid="{B8100475-821F-474B-8053-B692FD633FD4}"/>
    <cellStyle name="Vírgula 2 2 2 5 5 2 2" xfId="14561" xr:uid="{9E067085-56DE-47FB-9DF4-5FA3D6C53A40}"/>
    <cellStyle name="Vírgula 2 2 2 5 5 2 2 2" xfId="32671" xr:uid="{7F9421DC-693D-4FCE-BDCB-92EE45D2EEF7}"/>
    <cellStyle name="Vírgula 2 2 2 5 5 2 3" xfId="23618" xr:uid="{606E7DEF-CC0E-48BA-9581-F58E4AB464FD}"/>
    <cellStyle name="Vírgula 2 2 2 5 5 3" xfId="8522" xr:uid="{2D03CC36-F1F5-4ED6-8096-76040C685F81}"/>
    <cellStyle name="Vírgula 2 2 2 5 5 3 2" xfId="17575" xr:uid="{6D911374-A748-40C6-826F-21EDD9B71B44}"/>
    <cellStyle name="Vírgula 2 2 2 5 5 3 2 2" xfId="35685" xr:uid="{4A2E1608-CE24-4FA1-917A-09BAE974B206}"/>
    <cellStyle name="Vírgula 2 2 2 5 5 3 3" xfId="26632" xr:uid="{08CFC188-D6FE-485E-A1FD-4FE599F570D2}"/>
    <cellStyle name="Vírgula 2 2 2 5 5 4" xfId="11543" xr:uid="{F8B012E8-CD5A-462F-B703-ED704B1583B2}"/>
    <cellStyle name="Vírgula 2 2 2 5 5 4 2" xfId="29653" xr:uid="{FDA3C367-FF5D-4D85-BD7A-C21B0E8557F6}"/>
    <cellStyle name="Vírgula 2 2 2 5 5 5" xfId="20600" xr:uid="{ECFF60EF-1FC7-464F-9478-33597B1B7349}"/>
    <cellStyle name="Vírgula 2 2 2 5 6" xfId="3499" xr:uid="{DB9B1438-9D5C-43D7-838E-492C90748CB5}"/>
    <cellStyle name="Vírgula 2 2 2 5 6 2" xfId="12552" xr:uid="{36B33E63-4F77-49B6-AC1B-BAEA15C00046}"/>
    <cellStyle name="Vírgula 2 2 2 5 6 2 2" xfId="30662" xr:uid="{574169C6-2BFC-440F-8AAA-D26DFF40E5C3}"/>
    <cellStyle name="Vírgula 2 2 2 5 6 3" xfId="21609" xr:uid="{4952087B-234A-4773-8432-DC390C17FA54}"/>
    <cellStyle name="Vírgula 2 2 2 5 7" xfId="6513" xr:uid="{B525DA46-8A55-4D30-90C5-8F30E052AFEF}"/>
    <cellStyle name="Vírgula 2 2 2 5 7 2" xfId="15566" xr:uid="{160410D0-0401-40A6-8EB9-F078FB3CF3DE}"/>
    <cellStyle name="Vírgula 2 2 2 5 7 2 2" xfId="33676" xr:uid="{E6662848-33C5-4380-BB00-56AF6706C56C}"/>
    <cellStyle name="Vírgula 2 2 2 5 7 3" xfId="24623" xr:uid="{9CDB7D33-5013-4659-9048-770EA71E19B0}"/>
    <cellStyle name="Vírgula 2 2 2 5 8" xfId="9533" xr:uid="{EC459814-AC92-4EBC-8ADB-01297A5F1D0C}"/>
    <cellStyle name="Vírgula 2 2 2 5 8 2" xfId="27643" xr:uid="{A58496A4-575A-4EA0-994D-39B2CB1DF05C}"/>
    <cellStyle name="Vírgula 2 2 2 5 9" xfId="18590" xr:uid="{7C430846-333F-4955-A8E5-0269CE2E93D4}"/>
    <cellStyle name="Vírgula 2 2 2 6" xfId="1066" xr:uid="{8E8C4AF1-6DC0-4560-85D3-793720EF212E}"/>
    <cellStyle name="Vírgula 2 2 2 6 2" xfId="2070" xr:uid="{5C0986F0-4A0A-401A-B33A-ADC5024AD585}"/>
    <cellStyle name="Vírgula 2 2 2 6 2 2" xfId="5149" xr:uid="{AF2A6111-99E6-4163-AAE0-26324D422DBC}"/>
    <cellStyle name="Vírgula 2 2 2 6 2 2 2" xfId="14202" xr:uid="{E66B2EDE-3CB1-4984-BAFD-BC95F1C53E6D}"/>
    <cellStyle name="Vírgula 2 2 2 6 2 2 2 2" xfId="32312" xr:uid="{38E51B88-FA69-429A-9FEB-63B3F581D7EB}"/>
    <cellStyle name="Vírgula 2 2 2 6 2 2 3" xfId="23259" xr:uid="{33909B0E-84C0-4C3C-8CF6-160926D7395B}"/>
    <cellStyle name="Vírgula 2 2 2 6 2 3" xfId="8163" xr:uid="{333915AB-06EE-41D2-B6BC-62C13B38019F}"/>
    <cellStyle name="Vírgula 2 2 2 6 2 3 2" xfId="17216" xr:uid="{5261BC8D-F618-4188-BF5B-97E7D23AE4DB}"/>
    <cellStyle name="Vírgula 2 2 2 6 2 3 2 2" xfId="35326" xr:uid="{AF3CA977-E680-46CB-BAC1-98BEF5A41F99}"/>
    <cellStyle name="Vírgula 2 2 2 6 2 3 3" xfId="26273" xr:uid="{FB12785E-D9E6-425C-B9A9-740399A4C039}"/>
    <cellStyle name="Vírgula 2 2 2 6 2 4" xfId="11184" xr:uid="{0B4AF71D-54BB-417C-A209-8D47F77A75C4}"/>
    <cellStyle name="Vírgula 2 2 2 6 2 4 2" xfId="29294" xr:uid="{8D55AA31-470A-43A5-AD61-4E01F971AC30}"/>
    <cellStyle name="Vírgula 2 2 2 6 2 5" xfId="20241" xr:uid="{CD0692D6-2DB9-417F-B5A7-583BD89B25AC}"/>
    <cellStyle name="Vírgula 2 2 2 6 3" xfId="3074" xr:uid="{BD487868-5D47-4B1F-95EE-E62D3AA2DA07}"/>
    <cellStyle name="Vírgula 2 2 2 6 3 2" xfId="6153" xr:uid="{6B1FF8F4-78A2-4525-B617-B8A920E78B4C}"/>
    <cellStyle name="Vírgula 2 2 2 6 3 2 2" xfId="15206" xr:uid="{471900E6-BF67-4E76-B73D-530EA9DAB404}"/>
    <cellStyle name="Vírgula 2 2 2 6 3 2 2 2" xfId="33316" xr:uid="{01674EB0-51B0-45E8-AED1-43A317C4BEA5}"/>
    <cellStyle name="Vírgula 2 2 2 6 3 2 3" xfId="24263" xr:uid="{E7459E57-C016-44FA-80FA-DE4825864709}"/>
    <cellStyle name="Vírgula 2 2 2 6 3 3" xfId="9167" xr:uid="{9E9D5C4C-C414-447B-8C2B-FAB62714082F}"/>
    <cellStyle name="Vírgula 2 2 2 6 3 3 2" xfId="18220" xr:uid="{8A449D13-008B-459B-BFD4-87136A154325}"/>
    <cellStyle name="Vírgula 2 2 2 6 3 3 2 2" xfId="36330" xr:uid="{33AC8472-75EC-4823-9994-E2A5E355792E}"/>
    <cellStyle name="Vírgula 2 2 2 6 3 3 3" xfId="27277" xr:uid="{AB19D88C-DD18-4A6B-8471-3AEF37B215F1}"/>
    <cellStyle name="Vírgula 2 2 2 6 3 4" xfId="12188" xr:uid="{C78158F3-2450-4D99-9453-B3D9913A747E}"/>
    <cellStyle name="Vírgula 2 2 2 6 3 4 2" xfId="30298" xr:uid="{6C3495D8-4328-4974-985A-F17EAAD903C4}"/>
    <cellStyle name="Vírgula 2 2 2 6 3 5" xfId="21245" xr:uid="{60A602CF-2EAC-473B-9360-1862E769BF44}"/>
    <cellStyle name="Vírgula 2 2 2 6 4" xfId="4145" xr:uid="{AA7F841D-E01A-4B41-BA82-9BD2B1081864}"/>
    <cellStyle name="Vírgula 2 2 2 6 4 2" xfId="13198" xr:uid="{23E90E21-748D-4B68-A4C0-B35E8631B955}"/>
    <cellStyle name="Vírgula 2 2 2 6 4 2 2" xfId="31308" xr:uid="{5CE8AF96-D8C4-4931-837E-6269CFD16EFF}"/>
    <cellStyle name="Vírgula 2 2 2 6 4 3" xfId="22255" xr:uid="{7FCED42E-C3BF-4877-A27E-311BE16AFAFF}"/>
    <cellStyle name="Vírgula 2 2 2 6 5" xfId="7159" xr:uid="{AFB78381-6E26-4A7A-8B31-D22DF9BBB41D}"/>
    <cellStyle name="Vírgula 2 2 2 6 5 2" xfId="16212" xr:uid="{17D03643-CCC9-4771-BA0D-686FF9D40C6B}"/>
    <cellStyle name="Vírgula 2 2 2 6 5 2 2" xfId="34322" xr:uid="{F3987E12-AE10-417E-AECB-1A523A0E27C0}"/>
    <cellStyle name="Vírgula 2 2 2 6 5 3" xfId="25269" xr:uid="{4DABFE94-A632-43F4-9DF4-B3E0CD94A9F4}"/>
    <cellStyle name="Vírgula 2 2 2 6 6" xfId="10180" xr:uid="{D081079E-795F-411B-BB54-247C329FAF3E}"/>
    <cellStyle name="Vírgula 2 2 2 6 6 2" xfId="28290" xr:uid="{717183B4-8852-4AE5-A1C2-EFDA5CC75D3A}"/>
    <cellStyle name="Vírgula 2 2 2 6 7" xfId="19237" xr:uid="{18425BFC-19FB-423A-8097-773D6D45ADC5}"/>
    <cellStyle name="Vírgula 2 2 2 7" xfId="1067" xr:uid="{0173B555-29DF-48CE-AC3B-1F0E2CAE119D}"/>
    <cellStyle name="Vírgula 2 2 2 7 2" xfId="2071" xr:uid="{5A5446E3-97AB-499E-8232-16D9D5A8A6E7}"/>
    <cellStyle name="Vírgula 2 2 2 7 2 2" xfId="5150" xr:uid="{9D24F35A-076B-4135-A902-75F2F542A8D7}"/>
    <cellStyle name="Vírgula 2 2 2 7 2 2 2" xfId="14203" xr:uid="{A1CF022A-BAB1-447A-B375-CA4DE2BD0833}"/>
    <cellStyle name="Vírgula 2 2 2 7 2 2 2 2" xfId="32313" xr:uid="{9ED7E475-2D2D-4814-AB8D-D8590C0D7126}"/>
    <cellStyle name="Vírgula 2 2 2 7 2 2 3" xfId="23260" xr:uid="{FF9396F8-C16B-4361-B28D-BBEC226C4FDF}"/>
    <cellStyle name="Vírgula 2 2 2 7 2 3" xfId="8164" xr:uid="{C42F4DA3-2AFB-425D-BAC5-32BBB3667374}"/>
    <cellStyle name="Vírgula 2 2 2 7 2 3 2" xfId="17217" xr:uid="{4491B7C3-C1EB-4B93-B353-0D37435DEA7E}"/>
    <cellStyle name="Vírgula 2 2 2 7 2 3 2 2" xfId="35327" xr:uid="{484E0A25-EEA5-452A-8AA4-B5E39F172E88}"/>
    <cellStyle name="Vírgula 2 2 2 7 2 3 3" xfId="26274" xr:uid="{DFC03604-DEF7-4AE0-BF55-825E3C665718}"/>
    <cellStyle name="Vírgula 2 2 2 7 2 4" xfId="11185" xr:uid="{98A734FC-16C4-42C5-992C-359D1A985669}"/>
    <cellStyle name="Vírgula 2 2 2 7 2 4 2" xfId="29295" xr:uid="{D8914CE5-2E7F-4BD2-A60A-81D68842F431}"/>
    <cellStyle name="Vírgula 2 2 2 7 2 5" xfId="20242" xr:uid="{7CFC2390-2225-43BB-8DA5-A2A0FE370F9D}"/>
    <cellStyle name="Vírgula 2 2 2 7 3" xfId="3075" xr:uid="{24F2E745-00F7-4926-B9FB-82866A1A9821}"/>
    <cellStyle name="Vírgula 2 2 2 7 3 2" xfId="6154" xr:uid="{66C44C7B-840E-43E7-8280-0B24E2A7419A}"/>
    <cellStyle name="Vírgula 2 2 2 7 3 2 2" xfId="15207" xr:uid="{2D779621-BE36-4573-9C62-D2665450F562}"/>
    <cellStyle name="Vírgula 2 2 2 7 3 2 2 2" xfId="33317" xr:uid="{35A36769-8C5C-4A4F-8344-C8085328E800}"/>
    <cellStyle name="Vírgula 2 2 2 7 3 2 3" xfId="24264" xr:uid="{5F44546E-7727-418F-B39F-B242A43885EE}"/>
    <cellStyle name="Vírgula 2 2 2 7 3 3" xfId="9168" xr:uid="{F7013FCD-ACAD-43A2-A7BC-6CE2C3151BF6}"/>
    <cellStyle name="Vírgula 2 2 2 7 3 3 2" xfId="18221" xr:uid="{203CB1F7-F21C-4B4A-8CF9-B4AF3712AA68}"/>
    <cellStyle name="Vírgula 2 2 2 7 3 3 2 2" xfId="36331" xr:uid="{8B6B103D-55DD-4377-8897-058AFAEE5FA4}"/>
    <cellStyle name="Vírgula 2 2 2 7 3 3 3" xfId="27278" xr:uid="{215E57CA-E862-44BA-B658-96FCA52C9A97}"/>
    <cellStyle name="Vírgula 2 2 2 7 3 4" xfId="12189" xr:uid="{B3634715-567A-40E5-8DBC-CCB2E152DDBE}"/>
    <cellStyle name="Vírgula 2 2 2 7 3 4 2" xfId="30299" xr:uid="{75727897-0ED1-43B9-9AB4-6F9F76E9B919}"/>
    <cellStyle name="Vírgula 2 2 2 7 3 5" xfId="21246" xr:uid="{F37E39FE-F5F8-422F-A552-5EA5FFF74C70}"/>
    <cellStyle name="Vírgula 2 2 2 7 4" xfId="4146" xr:uid="{95FA13E0-C7C5-495E-BDEA-E0198B28F95B}"/>
    <cellStyle name="Vírgula 2 2 2 7 4 2" xfId="13199" xr:uid="{0B4D6A06-4A1B-4E5F-ABF5-36CCBA6E1694}"/>
    <cellStyle name="Vírgula 2 2 2 7 4 2 2" xfId="31309" xr:uid="{10048880-5D3F-48F2-B44D-0E7A10AF78E9}"/>
    <cellStyle name="Vírgula 2 2 2 7 4 3" xfId="22256" xr:uid="{4CEF9D26-1637-4E31-AA69-64C08D9DF27B}"/>
    <cellStyle name="Vírgula 2 2 2 7 5" xfId="7160" xr:uid="{ED80C4B8-47A4-4296-AAE1-F8D53A844CC2}"/>
    <cellStyle name="Vírgula 2 2 2 7 5 2" xfId="16213" xr:uid="{AF95FD48-9A83-45E5-AD2C-0A79F4D808F3}"/>
    <cellStyle name="Vírgula 2 2 2 7 5 2 2" xfId="34323" xr:uid="{B9366583-05EF-45A4-846F-4BE41BE780C7}"/>
    <cellStyle name="Vírgula 2 2 2 7 5 3" xfId="25270" xr:uid="{BE528C07-6A37-40E6-8628-D5DEDC469EA8}"/>
    <cellStyle name="Vírgula 2 2 2 7 6" xfId="10181" xr:uid="{4D7C2C8D-C7A2-445E-8BC0-C9375598CC1B}"/>
    <cellStyle name="Vírgula 2 2 2 7 6 2" xfId="28291" xr:uid="{5277C77B-0ED8-4BDD-AB41-83B823FDC1D0}"/>
    <cellStyle name="Vírgula 2 2 2 7 7" xfId="19238" xr:uid="{FBAED4E6-0569-461B-B38F-E27AF597B25F}"/>
    <cellStyle name="Vírgula 2 2 2 8" xfId="1254" xr:uid="{0C73404D-AD46-41B7-8A98-18F2D2DE9F81}"/>
    <cellStyle name="Vírgula 2 2 2 8 2" xfId="4333" xr:uid="{96CCBF4A-2415-41BF-B85B-54B17EAF20FF}"/>
    <cellStyle name="Vírgula 2 2 2 8 2 2" xfId="13386" xr:uid="{98BC2930-AAB3-4B6C-BA9D-FAC32F3A821A}"/>
    <cellStyle name="Vírgula 2 2 2 8 2 2 2" xfId="31496" xr:uid="{745980F4-FAE6-4BFF-8653-3E2ADDE7A7B8}"/>
    <cellStyle name="Vírgula 2 2 2 8 2 3" xfId="22443" xr:uid="{D0A4C857-A046-45BB-9A1A-953A1B595344}"/>
    <cellStyle name="Vírgula 2 2 2 8 3" xfId="7347" xr:uid="{54B3D2E0-4950-4BDB-B857-E863D94D224C}"/>
    <cellStyle name="Vírgula 2 2 2 8 3 2" xfId="16400" xr:uid="{68E19848-8ECD-426E-908C-5F7C1EF56CA7}"/>
    <cellStyle name="Vírgula 2 2 2 8 3 2 2" xfId="34510" xr:uid="{EB00A4D9-6B08-4435-A1A4-2CDEDE47DB77}"/>
    <cellStyle name="Vírgula 2 2 2 8 3 3" xfId="25457" xr:uid="{B08961B4-BD4C-4F16-AC9B-C886F952441E}"/>
    <cellStyle name="Vírgula 2 2 2 8 4" xfId="10368" xr:uid="{C9C1FFD9-3AED-4F8D-A70B-11AB4C732049}"/>
    <cellStyle name="Vírgula 2 2 2 8 4 2" xfId="28478" xr:uid="{9F9C7A17-232F-499E-9EBF-37F0E0E42E33}"/>
    <cellStyle name="Vírgula 2 2 2 8 5" xfId="19425" xr:uid="{6C219284-8BB6-4747-95C6-76BB2CA0A2DD}"/>
    <cellStyle name="Vírgula 2 2 2 9" xfId="2258" xr:uid="{D3E1894D-2CFD-4E32-AA55-3C5E5065375C}"/>
    <cellStyle name="Vírgula 2 2 2 9 2" xfId="5337" xr:uid="{ABB10A4E-B4B4-4DD4-BFD3-5CBA3F4D34BA}"/>
    <cellStyle name="Vírgula 2 2 2 9 2 2" xfId="14390" xr:uid="{73EBB544-64F2-4801-B27C-9B5CD977DED0}"/>
    <cellStyle name="Vírgula 2 2 2 9 2 2 2" xfId="32500" xr:uid="{364C5850-ACA7-4507-BA3F-4B0926123E9D}"/>
    <cellStyle name="Vírgula 2 2 2 9 2 3" xfId="23447" xr:uid="{E81E8A72-0CA7-43E2-9364-611DBBB5D1A8}"/>
    <cellStyle name="Vírgula 2 2 2 9 3" xfId="8351" xr:uid="{46E5E5A5-DDD7-42C9-8CCA-24312514A656}"/>
    <cellStyle name="Vírgula 2 2 2 9 3 2" xfId="17404" xr:uid="{AFB9CB20-28AD-44BC-942A-AD14682B691C}"/>
    <cellStyle name="Vírgula 2 2 2 9 3 2 2" xfId="35514" xr:uid="{273E93B4-84C0-4E4E-9A76-E07E095B7636}"/>
    <cellStyle name="Vírgula 2 2 2 9 3 3" xfId="26461" xr:uid="{EDF16567-A0CC-4F84-ADE7-C72DCDEF3A13}"/>
    <cellStyle name="Vírgula 2 2 2 9 4" xfId="11372" xr:uid="{FE2958D0-E148-4D6F-8052-245D91B25E6B}"/>
    <cellStyle name="Vírgula 2 2 2 9 4 2" xfId="29482" xr:uid="{3CDB6955-CD22-43A0-A9A0-36D4E40A8320}"/>
    <cellStyle name="Vírgula 2 2 2 9 5" xfId="20429" xr:uid="{29AAC316-9FD2-4588-888F-E1AE878CDE35}"/>
    <cellStyle name="Vírgula 2 2 3" xfId="93" xr:uid="{B1558D56-C6B6-48CE-AECA-32FD256E9652}"/>
    <cellStyle name="Vírgula 2 2 3 10" xfId="6345" xr:uid="{D5959D0B-4CCC-4593-ADE0-3ADEBEF90075}"/>
    <cellStyle name="Vírgula 2 2 3 10 2" xfId="15398" xr:uid="{1456047A-E11D-4DF6-A351-AA0D0723685A}"/>
    <cellStyle name="Vírgula 2 2 3 10 2 2" xfId="33508" xr:uid="{5110364D-0934-4B22-8400-8DBEEA618FB6}"/>
    <cellStyle name="Vírgula 2 2 3 10 3" xfId="24455" xr:uid="{C3D070A5-7E75-494D-92EA-AF293310621C}"/>
    <cellStyle name="Vírgula 2 2 3 11" xfId="9365" xr:uid="{0B24B2AF-8C3E-434E-953D-1D0E53AEAD78}"/>
    <cellStyle name="Vírgula 2 2 3 11 2" xfId="27475" xr:uid="{C7F84A5B-6D37-4947-BECB-CB6E81974D7B}"/>
    <cellStyle name="Vírgula 2 2 3 12" xfId="18422" xr:uid="{6D24443C-97EF-4244-9721-3E94FAF818B0}"/>
    <cellStyle name="Vírgula 2 2 3 2" xfId="109" xr:uid="{C44B474E-085A-46D0-876C-00EF95207751}"/>
    <cellStyle name="Vírgula 2 2 3 2 10" xfId="9381" xr:uid="{EE4C6CD3-9E52-4205-88A8-122CACB82D62}"/>
    <cellStyle name="Vírgula 2 2 3 2 10 2" xfId="27491" xr:uid="{4ACB61A5-7B50-4236-BD5A-C3353E39A6FF}"/>
    <cellStyle name="Vírgula 2 2 3 2 11" xfId="18438" xr:uid="{F91D31AA-6650-4E9B-B7E4-989D7A60E0F5}"/>
    <cellStyle name="Vírgula 2 2 3 2 2" xfId="141" xr:uid="{A1B619CA-8FCE-4DC2-A745-96F0F65C6938}"/>
    <cellStyle name="Vírgula 2 2 3 2 2 10" xfId="18470" xr:uid="{17A08FB3-52BC-46FF-A817-0F2D1F10F2A5}"/>
    <cellStyle name="Vírgula 2 2 3 2 2 2" xfId="468" xr:uid="{1960568C-02C9-40A3-B970-03EF0628FA01}"/>
    <cellStyle name="Vírgula 2 2 3 2 2 2 2" xfId="1068" xr:uid="{6AD9A737-9720-4DA1-8B50-1BE6932153E0}"/>
    <cellStyle name="Vírgula 2 2 3 2 2 2 2 2" xfId="2072" xr:uid="{2B6124E6-AB80-4B99-8354-B5D6D641BB43}"/>
    <cellStyle name="Vírgula 2 2 3 2 2 2 2 2 2" xfId="5151" xr:uid="{7600ED74-70EB-445E-BF5C-FFB85F69894A}"/>
    <cellStyle name="Vírgula 2 2 3 2 2 2 2 2 2 2" xfId="14204" xr:uid="{013B69DF-9518-4077-BF68-161BFC174864}"/>
    <cellStyle name="Vírgula 2 2 3 2 2 2 2 2 2 2 2" xfId="32314" xr:uid="{A0B6446F-A705-4CE9-AD6C-64C6578E1AEE}"/>
    <cellStyle name="Vírgula 2 2 3 2 2 2 2 2 2 3" xfId="23261" xr:uid="{DD769B2D-85A7-498F-B5CF-A2431F5F04A5}"/>
    <cellStyle name="Vírgula 2 2 3 2 2 2 2 2 3" xfId="8165" xr:uid="{161ED72D-6EB6-49F5-9B1A-B48555129C18}"/>
    <cellStyle name="Vírgula 2 2 3 2 2 2 2 2 3 2" xfId="17218" xr:uid="{57BD8C2A-6502-44BA-B101-7EF8757DF41C}"/>
    <cellStyle name="Vírgula 2 2 3 2 2 2 2 2 3 2 2" xfId="35328" xr:uid="{A40022DA-A212-4D94-A0AD-1073FC5DA6BD}"/>
    <cellStyle name="Vírgula 2 2 3 2 2 2 2 2 3 3" xfId="26275" xr:uid="{1A04823E-20A0-4F20-96FD-18719503EE49}"/>
    <cellStyle name="Vírgula 2 2 3 2 2 2 2 2 4" xfId="11186" xr:uid="{CCFF13D3-D940-4960-A2EF-EF027F2DBCB0}"/>
    <cellStyle name="Vírgula 2 2 3 2 2 2 2 2 4 2" xfId="29296" xr:uid="{925E0ED3-7582-4B51-BD01-F936B5A927D1}"/>
    <cellStyle name="Vírgula 2 2 3 2 2 2 2 2 5" xfId="20243" xr:uid="{202F1B97-BEA6-4FA9-8D75-09B9508B1AB1}"/>
    <cellStyle name="Vírgula 2 2 3 2 2 2 2 3" xfId="3076" xr:uid="{E69E29E8-7C09-49DE-96D8-1BCDC886C31D}"/>
    <cellStyle name="Vírgula 2 2 3 2 2 2 2 3 2" xfId="6155" xr:uid="{ED40C5DE-029E-4A6F-B699-C2DC540AD097}"/>
    <cellStyle name="Vírgula 2 2 3 2 2 2 2 3 2 2" xfId="15208" xr:uid="{34075904-77CA-4E0A-98B1-B26EA91D5F10}"/>
    <cellStyle name="Vírgula 2 2 3 2 2 2 2 3 2 2 2" xfId="33318" xr:uid="{1723B717-A165-43C0-AF1A-B655D5917603}"/>
    <cellStyle name="Vírgula 2 2 3 2 2 2 2 3 2 3" xfId="24265" xr:uid="{D615FD9C-6C3E-4246-9086-DC72945132BE}"/>
    <cellStyle name="Vírgula 2 2 3 2 2 2 2 3 3" xfId="9169" xr:uid="{DD682A9C-EEB5-403C-A55D-E30B231AD563}"/>
    <cellStyle name="Vírgula 2 2 3 2 2 2 2 3 3 2" xfId="18222" xr:uid="{FE7686F3-0C1A-473A-8945-66D355E57DE7}"/>
    <cellStyle name="Vírgula 2 2 3 2 2 2 2 3 3 2 2" xfId="36332" xr:uid="{824F032E-D0E0-42A4-8FBA-A85AFEC5F7D3}"/>
    <cellStyle name="Vírgula 2 2 3 2 2 2 2 3 3 3" xfId="27279" xr:uid="{4FA08FBA-540A-45E2-9FC8-579E31B6722E}"/>
    <cellStyle name="Vírgula 2 2 3 2 2 2 2 3 4" xfId="12190" xr:uid="{0AB8F3EC-6DD9-4782-9110-B7F18F93D86B}"/>
    <cellStyle name="Vírgula 2 2 3 2 2 2 2 3 4 2" xfId="30300" xr:uid="{CD9DCB43-B206-4A1E-B009-91EFD4C6AF0B}"/>
    <cellStyle name="Vírgula 2 2 3 2 2 2 2 3 5" xfId="21247" xr:uid="{886EF3D8-EF1D-4C73-AF36-93820786B0A5}"/>
    <cellStyle name="Vírgula 2 2 3 2 2 2 2 4" xfId="4147" xr:uid="{962CAF1C-6BF8-4DC4-852B-56964996C94E}"/>
    <cellStyle name="Vírgula 2 2 3 2 2 2 2 4 2" xfId="13200" xr:uid="{0F02CCF7-4E2D-4633-B278-EE5E525F08FF}"/>
    <cellStyle name="Vírgula 2 2 3 2 2 2 2 4 2 2" xfId="31310" xr:uid="{1D0DC6D1-AC47-46BA-B17A-66F566AAFD62}"/>
    <cellStyle name="Vírgula 2 2 3 2 2 2 2 4 3" xfId="22257" xr:uid="{C0ABDD74-961A-4F7A-B2C7-F4B19DD4D87F}"/>
    <cellStyle name="Vírgula 2 2 3 2 2 2 2 5" xfId="7161" xr:uid="{1B0E9220-A494-42B0-B68A-B2647A75ACB6}"/>
    <cellStyle name="Vírgula 2 2 3 2 2 2 2 5 2" xfId="16214" xr:uid="{B1D6662B-A119-49C2-8209-0DBC724BFE68}"/>
    <cellStyle name="Vírgula 2 2 3 2 2 2 2 5 2 2" xfId="34324" xr:uid="{B0E1D2A0-B30C-4358-B154-08ABD8FADBEB}"/>
    <cellStyle name="Vírgula 2 2 3 2 2 2 2 5 3" xfId="25271" xr:uid="{D7A58E94-2BC3-4739-AE0E-7C0C74E3EDE0}"/>
    <cellStyle name="Vírgula 2 2 3 2 2 2 2 6" xfId="10182" xr:uid="{DE0C5FC2-46E3-4EDB-8526-4B7B0AFF94B4}"/>
    <cellStyle name="Vírgula 2 2 3 2 2 2 2 6 2" xfId="28292" xr:uid="{BF271941-6B66-431E-B325-441C6A5C9BAB}"/>
    <cellStyle name="Vírgula 2 2 3 2 2 2 2 7" xfId="19239" xr:uid="{2276C41D-7578-4A23-808B-5EC9665BDC45}"/>
    <cellStyle name="Vírgula 2 2 3 2 2 2 3" xfId="1069" xr:uid="{B4E11C27-F577-41E5-B41A-3E18807B6DBB}"/>
    <cellStyle name="Vírgula 2 2 3 2 2 2 3 2" xfId="2073" xr:uid="{3EC18111-4293-431C-9F9F-5F85F5C09957}"/>
    <cellStyle name="Vírgula 2 2 3 2 2 2 3 2 2" xfId="5152" xr:uid="{139B7BDB-9860-41E9-8A02-26AD846A51FC}"/>
    <cellStyle name="Vírgula 2 2 3 2 2 2 3 2 2 2" xfId="14205" xr:uid="{75EE1807-00B9-49FF-A6AA-534D68FAEC80}"/>
    <cellStyle name="Vírgula 2 2 3 2 2 2 3 2 2 2 2" xfId="32315" xr:uid="{E708974A-59A8-427A-9285-18A040EFF7C7}"/>
    <cellStyle name="Vírgula 2 2 3 2 2 2 3 2 2 3" xfId="23262" xr:uid="{1C647BD8-7301-45E4-92AE-60DDEF16C1C7}"/>
    <cellStyle name="Vírgula 2 2 3 2 2 2 3 2 3" xfId="8166" xr:uid="{316B98EB-5902-4A32-BC0F-389C172C03E0}"/>
    <cellStyle name="Vírgula 2 2 3 2 2 2 3 2 3 2" xfId="17219" xr:uid="{8C10CF20-C1CF-4C60-BBE2-2B84B116ED0E}"/>
    <cellStyle name="Vírgula 2 2 3 2 2 2 3 2 3 2 2" xfId="35329" xr:uid="{259D7DC7-6483-4191-AAA4-700707296949}"/>
    <cellStyle name="Vírgula 2 2 3 2 2 2 3 2 3 3" xfId="26276" xr:uid="{1FAD2764-6715-4108-812A-5B3FB7B8BAF6}"/>
    <cellStyle name="Vírgula 2 2 3 2 2 2 3 2 4" xfId="11187" xr:uid="{1DE40CAE-A211-4994-ADC1-25FBB95FE37D}"/>
    <cellStyle name="Vírgula 2 2 3 2 2 2 3 2 4 2" xfId="29297" xr:uid="{DFDEEEE7-FA6A-4519-8AA1-ACE50688B04E}"/>
    <cellStyle name="Vírgula 2 2 3 2 2 2 3 2 5" xfId="20244" xr:uid="{3DF06F3B-3167-4CB8-8352-17BA32D5EB96}"/>
    <cellStyle name="Vírgula 2 2 3 2 2 2 3 3" xfId="3077" xr:uid="{6219FB25-81BA-48E6-B710-F532620214BE}"/>
    <cellStyle name="Vírgula 2 2 3 2 2 2 3 3 2" xfId="6156" xr:uid="{FA9AACC9-FD10-422C-A0BF-4AD5EF3A144C}"/>
    <cellStyle name="Vírgula 2 2 3 2 2 2 3 3 2 2" xfId="15209" xr:uid="{44E187BC-7B8B-4305-A56D-282D0A46326F}"/>
    <cellStyle name="Vírgula 2 2 3 2 2 2 3 3 2 2 2" xfId="33319" xr:uid="{10C1B647-5FAA-44C8-A111-B7BA34E7B0F0}"/>
    <cellStyle name="Vírgula 2 2 3 2 2 2 3 3 2 3" xfId="24266" xr:uid="{6DDE6631-68DB-41A0-9FFD-BF8CBC73B18C}"/>
    <cellStyle name="Vírgula 2 2 3 2 2 2 3 3 3" xfId="9170" xr:uid="{0A01FE0F-B4D9-4585-BA8E-90BDC78B2D59}"/>
    <cellStyle name="Vírgula 2 2 3 2 2 2 3 3 3 2" xfId="18223" xr:uid="{89A9D964-C309-4E08-92E2-068DEDCD05BE}"/>
    <cellStyle name="Vírgula 2 2 3 2 2 2 3 3 3 2 2" xfId="36333" xr:uid="{14C15EFA-CB64-4DD7-94D9-3681C89271B6}"/>
    <cellStyle name="Vírgula 2 2 3 2 2 2 3 3 3 3" xfId="27280" xr:uid="{34AB0D2A-2E2E-4AD9-8536-BA246686F078}"/>
    <cellStyle name="Vírgula 2 2 3 2 2 2 3 3 4" xfId="12191" xr:uid="{71246BCD-8F05-4A63-A403-F017181778CB}"/>
    <cellStyle name="Vírgula 2 2 3 2 2 2 3 3 4 2" xfId="30301" xr:uid="{3E0D64A1-0D79-427F-A073-23C6C4E4C5B9}"/>
    <cellStyle name="Vírgula 2 2 3 2 2 2 3 3 5" xfId="21248" xr:uid="{196344E4-B4D4-4232-B0F4-6AC6E1481517}"/>
    <cellStyle name="Vírgula 2 2 3 2 2 2 3 4" xfId="4148" xr:uid="{624D0922-56F1-40D2-9602-DE7AFD3CA3AE}"/>
    <cellStyle name="Vírgula 2 2 3 2 2 2 3 4 2" xfId="13201" xr:uid="{CFA4AFC3-340C-457C-9BE9-498A0BA1D207}"/>
    <cellStyle name="Vírgula 2 2 3 2 2 2 3 4 2 2" xfId="31311" xr:uid="{87A5531E-8DB0-4F70-9F22-88411F79570C}"/>
    <cellStyle name="Vírgula 2 2 3 2 2 2 3 4 3" xfId="22258" xr:uid="{923C4151-1D8D-4C74-8619-C400B531548E}"/>
    <cellStyle name="Vírgula 2 2 3 2 2 2 3 5" xfId="7162" xr:uid="{32B67999-78F7-49FD-B2B4-B5383803AA60}"/>
    <cellStyle name="Vírgula 2 2 3 2 2 2 3 5 2" xfId="16215" xr:uid="{6286DEBB-D712-4726-8982-43C295ECDB5E}"/>
    <cellStyle name="Vírgula 2 2 3 2 2 2 3 5 2 2" xfId="34325" xr:uid="{61D831F9-9A0D-4D91-8D37-3D82859FFEFD}"/>
    <cellStyle name="Vírgula 2 2 3 2 2 2 3 5 3" xfId="25272" xr:uid="{E5570FDC-7399-4E1B-A6CC-E9A29034C1F5}"/>
    <cellStyle name="Vírgula 2 2 3 2 2 2 3 6" xfId="10183" xr:uid="{DDA7492C-92A2-44D3-80BD-3D39F97F6FE4}"/>
    <cellStyle name="Vírgula 2 2 3 2 2 2 3 6 2" xfId="28293" xr:uid="{B1170D73-C46A-47B8-AC56-5CE0ED202CB6}"/>
    <cellStyle name="Vírgula 2 2 3 2 2 2 3 7" xfId="19240" xr:uid="{CE5AE472-D62F-4F1B-A14D-25ACA1AA69D3}"/>
    <cellStyle name="Vírgula 2 2 3 2 2 2 4" xfId="1477" xr:uid="{EE61979A-E62C-44DC-93E4-7C34C4F09C51}"/>
    <cellStyle name="Vírgula 2 2 3 2 2 2 4 2" xfId="4556" xr:uid="{C41C83E6-9DD3-481B-B1FC-748520964973}"/>
    <cellStyle name="Vírgula 2 2 3 2 2 2 4 2 2" xfId="13609" xr:uid="{D9A55F9F-F5FB-46A0-8C6E-2C0B7D0BB033}"/>
    <cellStyle name="Vírgula 2 2 3 2 2 2 4 2 2 2" xfId="31719" xr:uid="{65FFB1AA-5DEE-4611-B3C1-C077E08F0F67}"/>
    <cellStyle name="Vírgula 2 2 3 2 2 2 4 2 3" xfId="22666" xr:uid="{203A19DC-8AFD-49E2-B9BC-A064535F9CEC}"/>
    <cellStyle name="Vírgula 2 2 3 2 2 2 4 3" xfId="7570" xr:uid="{48F46119-5FD6-4196-ACA3-F6B3CFAD7919}"/>
    <cellStyle name="Vírgula 2 2 3 2 2 2 4 3 2" xfId="16623" xr:uid="{2463D1A3-7648-445A-8755-76B57EB1805B}"/>
    <cellStyle name="Vírgula 2 2 3 2 2 2 4 3 2 2" xfId="34733" xr:uid="{B8195309-D266-49D5-BA6C-323EDCCBF0A1}"/>
    <cellStyle name="Vírgula 2 2 3 2 2 2 4 3 3" xfId="25680" xr:uid="{2FBF91A0-961C-4462-BA2E-3D72600941FD}"/>
    <cellStyle name="Vírgula 2 2 3 2 2 2 4 4" xfId="10591" xr:uid="{8648197F-CC94-4615-97E7-5678139C4BEF}"/>
    <cellStyle name="Vírgula 2 2 3 2 2 2 4 4 2" xfId="28701" xr:uid="{518B3F7F-139B-49BA-8D0F-EF57FD052507}"/>
    <cellStyle name="Vírgula 2 2 3 2 2 2 4 5" xfId="19648" xr:uid="{02D3315D-946A-4C59-BC0E-7C304B24BE86}"/>
    <cellStyle name="Vírgula 2 2 3 2 2 2 5" xfId="2481" xr:uid="{4CAF7ECA-3FBC-4B9D-80B8-A0956ABC81C5}"/>
    <cellStyle name="Vírgula 2 2 3 2 2 2 5 2" xfId="5560" xr:uid="{A202D0A3-6647-4E13-96FD-77E1AD2A7DB2}"/>
    <cellStyle name="Vírgula 2 2 3 2 2 2 5 2 2" xfId="14613" xr:uid="{0C6DB3A1-49AF-4CFF-A220-39118FC9DAE2}"/>
    <cellStyle name="Vírgula 2 2 3 2 2 2 5 2 2 2" xfId="32723" xr:uid="{38561270-176F-4B48-B616-DB953C09EDB4}"/>
    <cellStyle name="Vírgula 2 2 3 2 2 2 5 2 3" xfId="23670" xr:uid="{836013E0-367C-411D-ABC2-95C9A56E5337}"/>
    <cellStyle name="Vírgula 2 2 3 2 2 2 5 3" xfId="8574" xr:uid="{BD4DD446-BD46-4D9A-A369-F258366445EA}"/>
    <cellStyle name="Vírgula 2 2 3 2 2 2 5 3 2" xfId="17627" xr:uid="{3736DC82-36C5-4BEC-B902-99C98D3D537A}"/>
    <cellStyle name="Vírgula 2 2 3 2 2 2 5 3 2 2" xfId="35737" xr:uid="{5F35DB04-FDC7-486A-9426-666102E52925}"/>
    <cellStyle name="Vírgula 2 2 3 2 2 2 5 3 3" xfId="26684" xr:uid="{2BAD4C99-6D5D-4672-B808-E70E5EFC7A01}"/>
    <cellStyle name="Vírgula 2 2 3 2 2 2 5 4" xfId="11595" xr:uid="{F5207A5F-D767-4CF0-8F05-8CDED1E0B8D9}"/>
    <cellStyle name="Vírgula 2 2 3 2 2 2 5 4 2" xfId="29705" xr:uid="{9378ED45-FB03-4C39-AAFB-7E3D5D382A74}"/>
    <cellStyle name="Vírgula 2 2 3 2 2 2 5 5" xfId="20652" xr:uid="{C7B3C05D-246F-4FFA-B213-1C2884677955}"/>
    <cellStyle name="Vírgula 2 2 3 2 2 2 6" xfId="3551" xr:uid="{D4C4F7F7-1AA8-4721-BE1F-B47960ECCD3A}"/>
    <cellStyle name="Vírgula 2 2 3 2 2 2 6 2" xfId="12604" xr:uid="{56663033-24D9-4809-8EE0-8074C1ABD908}"/>
    <cellStyle name="Vírgula 2 2 3 2 2 2 6 2 2" xfId="30714" xr:uid="{72BFC443-9FDE-4C19-BA59-F6A01C64B8D7}"/>
    <cellStyle name="Vírgula 2 2 3 2 2 2 6 3" xfId="21661" xr:uid="{C59375A7-D8E9-41F5-9CBE-BC383094C46B}"/>
    <cellStyle name="Vírgula 2 2 3 2 2 2 7" xfId="6565" xr:uid="{3991A4F3-97AE-4509-AB7E-8093FC4FA687}"/>
    <cellStyle name="Vírgula 2 2 3 2 2 2 7 2" xfId="15618" xr:uid="{70A707FA-49EB-4742-B315-EBD78585896D}"/>
    <cellStyle name="Vírgula 2 2 3 2 2 2 7 2 2" xfId="33728" xr:uid="{00384E73-144A-42DF-832B-D8CBF0195159}"/>
    <cellStyle name="Vírgula 2 2 3 2 2 2 7 3" xfId="24675" xr:uid="{838CE38B-0FFC-46B3-9EB7-F68C8D37069E}"/>
    <cellStyle name="Vírgula 2 2 3 2 2 2 8" xfId="9585" xr:uid="{08648F9E-393A-411C-AD7D-0BEB7AFB824C}"/>
    <cellStyle name="Vírgula 2 2 3 2 2 2 8 2" xfId="27695" xr:uid="{FFF977AD-28FF-4060-A1FE-5BF0FC4D47FA}"/>
    <cellStyle name="Vírgula 2 2 3 2 2 2 9" xfId="18642" xr:uid="{824D5ED5-C268-49F2-8A5E-C20203355EC4}"/>
    <cellStyle name="Vírgula 2 2 3 2 2 3" xfId="1070" xr:uid="{7A2CA0BA-5603-4BE0-9F7A-F8BB975C57B3}"/>
    <cellStyle name="Vírgula 2 2 3 2 2 3 2" xfId="2074" xr:uid="{4EBE8A73-8EFB-4287-B284-C6D23A7F0B2D}"/>
    <cellStyle name="Vírgula 2 2 3 2 2 3 2 2" xfId="5153" xr:uid="{373357B1-28F1-4F16-A442-E89DD49F55CC}"/>
    <cellStyle name="Vírgula 2 2 3 2 2 3 2 2 2" xfId="14206" xr:uid="{581CD9D0-8760-47E8-B1A0-C3E3F8C01913}"/>
    <cellStyle name="Vírgula 2 2 3 2 2 3 2 2 2 2" xfId="32316" xr:uid="{9CAD2B8C-DF9A-4C6A-B37D-162E00594C4B}"/>
    <cellStyle name="Vírgula 2 2 3 2 2 3 2 2 3" xfId="23263" xr:uid="{C5C344BD-5985-4A93-8EA6-095EE74AFCAF}"/>
    <cellStyle name="Vírgula 2 2 3 2 2 3 2 3" xfId="8167" xr:uid="{1D53D079-B84F-47FF-A37D-2A4B5D02C725}"/>
    <cellStyle name="Vírgula 2 2 3 2 2 3 2 3 2" xfId="17220" xr:uid="{1E6F528F-B95E-46AE-9E7E-F4E49EFC082A}"/>
    <cellStyle name="Vírgula 2 2 3 2 2 3 2 3 2 2" xfId="35330" xr:uid="{0492E1C5-E05C-4A1B-A8BE-3F33D8B713BA}"/>
    <cellStyle name="Vírgula 2 2 3 2 2 3 2 3 3" xfId="26277" xr:uid="{52304044-1B69-4834-B4E0-73A49A56D6B1}"/>
    <cellStyle name="Vírgula 2 2 3 2 2 3 2 4" xfId="11188" xr:uid="{F1366B76-75E8-486B-B47A-848431E5529C}"/>
    <cellStyle name="Vírgula 2 2 3 2 2 3 2 4 2" xfId="29298" xr:uid="{D7FF2918-3ABB-4CAC-9CDD-91DAF0AB43A2}"/>
    <cellStyle name="Vírgula 2 2 3 2 2 3 2 5" xfId="20245" xr:uid="{E820A142-4E39-4C74-9F23-4F5E66F8607A}"/>
    <cellStyle name="Vírgula 2 2 3 2 2 3 3" xfId="3078" xr:uid="{C69CCE20-1B63-4D33-B555-AF78816D721C}"/>
    <cellStyle name="Vírgula 2 2 3 2 2 3 3 2" xfId="6157" xr:uid="{0106B824-1E1F-4AE4-844C-4A9986B84B40}"/>
    <cellStyle name="Vírgula 2 2 3 2 2 3 3 2 2" xfId="15210" xr:uid="{683913BA-C84E-4D2A-9837-705B68FC88C9}"/>
    <cellStyle name="Vírgula 2 2 3 2 2 3 3 2 2 2" xfId="33320" xr:uid="{1A6DAECD-E4A1-4BA2-B968-32ECC71C76AA}"/>
    <cellStyle name="Vírgula 2 2 3 2 2 3 3 2 3" xfId="24267" xr:uid="{DCB4D1E6-E3EA-430F-9273-0DEAE77F11CE}"/>
    <cellStyle name="Vírgula 2 2 3 2 2 3 3 3" xfId="9171" xr:uid="{78A1C742-61D0-489C-BFB2-1D0B6BC19AF2}"/>
    <cellStyle name="Vírgula 2 2 3 2 2 3 3 3 2" xfId="18224" xr:uid="{22751847-838D-4F1B-9447-9AA161A40523}"/>
    <cellStyle name="Vírgula 2 2 3 2 2 3 3 3 2 2" xfId="36334" xr:uid="{F9BC7EED-5522-4B82-9BEF-84EA36CE6679}"/>
    <cellStyle name="Vírgula 2 2 3 2 2 3 3 3 3" xfId="27281" xr:uid="{B58DCE15-C8AA-48E9-B9AF-8FBFE84702E8}"/>
    <cellStyle name="Vírgula 2 2 3 2 2 3 3 4" xfId="12192" xr:uid="{B09E2FDA-3603-49D2-9DE2-C6A9D53CCC66}"/>
    <cellStyle name="Vírgula 2 2 3 2 2 3 3 4 2" xfId="30302" xr:uid="{609FD50D-AE05-493B-82B8-83B409C91F84}"/>
    <cellStyle name="Vírgula 2 2 3 2 2 3 3 5" xfId="21249" xr:uid="{D68BB269-E519-481D-8693-3D4E5D8BA4AF}"/>
    <cellStyle name="Vírgula 2 2 3 2 2 3 4" xfId="4149" xr:uid="{8BE6F21A-B007-4540-B18C-F76944672487}"/>
    <cellStyle name="Vírgula 2 2 3 2 2 3 4 2" xfId="13202" xr:uid="{605062D0-20CA-4042-9C9C-D35A69125B71}"/>
    <cellStyle name="Vírgula 2 2 3 2 2 3 4 2 2" xfId="31312" xr:uid="{1253123E-839E-46BB-9477-4E6A97DAE070}"/>
    <cellStyle name="Vírgula 2 2 3 2 2 3 4 3" xfId="22259" xr:uid="{247F804D-22AC-4029-92A7-3EAA61A60F8B}"/>
    <cellStyle name="Vírgula 2 2 3 2 2 3 5" xfId="7163" xr:uid="{6CB8E3D2-1B7A-4071-8F9F-6725189AACD7}"/>
    <cellStyle name="Vírgula 2 2 3 2 2 3 5 2" xfId="16216" xr:uid="{F5934473-970E-4D8F-AAA6-4DEC9F07BFA6}"/>
    <cellStyle name="Vírgula 2 2 3 2 2 3 5 2 2" xfId="34326" xr:uid="{4DCCBC3E-30BA-4209-9786-101FB0407AC6}"/>
    <cellStyle name="Vírgula 2 2 3 2 2 3 5 3" xfId="25273" xr:uid="{D0DE812F-4E4A-4750-9246-3E83E7D1757D}"/>
    <cellStyle name="Vírgula 2 2 3 2 2 3 6" xfId="10184" xr:uid="{CFFB9061-56B9-4B83-AF60-53D13296C37A}"/>
    <cellStyle name="Vírgula 2 2 3 2 2 3 6 2" xfId="28294" xr:uid="{A357BF7F-2866-4121-914F-3B4EE11D695F}"/>
    <cellStyle name="Vírgula 2 2 3 2 2 3 7" xfId="19241" xr:uid="{513598F3-3E5E-468D-8639-6DFCDE8E0239}"/>
    <cellStyle name="Vírgula 2 2 3 2 2 4" xfId="1071" xr:uid="{AC447C03-625F-4264-8DF0-600D94A6EB9D}"/>
    <cellStyle name="Vírgula 2 2 3 2 2 4 2" xfId="2075" xr:uid="{965CC986-E9A9-48DD-9108-49B1AE9BDEC3}"/>
    <cellStyle name="Vírgula 2 2 3 2 2 4 2 2" xfId="5154" xr:uid="{3A7A5D70-75D8-47CD-8241-C88FDDFA70F8}"/>
    <cellStyle name="Vírgula 2 2 3 2 2 4 2 2 2" xfId="14207" xr:uid="{AE8114A7-2650-46C6-A3AF-82B0DA928B57}"/>
    <cellStyle name="Vírgula 2 2 3 2 2 4 2 2 2 2" xfId="32317" xr:uid="{B95B1618-F78B-4C57-8FE8-309A4105F8BE}"/>
    <cellStyle name="Vírgula 2 2 3 2 2 4 2 2 3" xfId="23264" xr:uid="{9542F1BF-D567-4DC3-9738-70590E2FB338}"/>
    <cellStyle name="Vírgula 2 2 3 2 2 4 2 3" xfId="8168" xr:uid="{383C3FBC-BB1D-418F-A9B7-2DAD88CEB32F}"/>
    <cellStyle name="Vírgula 2 2 3 2 2 4 2 3 2" xfId="17221" xr:uid="{DD42EEDF-57A3-4A71-A8AF-B7F6E9682936}"/>
    <cellStyle name="Vírgula 2 2 3 2 2 4 2 3 2 2" xfId="35331" xr:uid="{0ECDC6AF-D909-484D-A751-A53D5C487172}"/>
    <cellStyle name="Vírgula 2 2 3 2 2 4 2 3 3" xfId="26278" xr:uid="{16F95506-58D7-4D51-874C-307086C8C98E}"/>
    <cellStyle name="Vírgula 2 2 3 2 2 4 2 4" xfId="11189" xr:uid="{7A60E9E7-20B7-4E92-8831-700A83BD78A0}"/>
    <cellStyle name="Vírgula 2 2 3 2 2 4 2 4 2" xfId="29299" xr:uid="{9E43D38E-5F03-466B-A5F5-BDC5A5269161}"/>
    <cellStyle name="Vírgula 2 2 3 2 2 4 2 5" xfId="20246" xr:uid="{4F23167D-D087-497A-9D34-940F06F985DD}"/>
    <cellStyle name="Vírgula 2 2 3 2 2 4 3" xfId="3079" xr:uid="{AE0EBD2D-E91B-4A28-9F5E-3119F583B97F}"/>
    <cellStyle name="Vírgula 2 2 3 2 2 4 3 2" xfId="6158" xr:uid="{019A419F-51EB-4320-9BE2-7369242C9E2C}"/>
    <cellStyle name="Vírgula 2 2 3 2 2 4 3 2 2" xfId="15211" xr:uid="{EC2CDE2D-5FA1-43B0-8263-D2EF7433D5D4}"/>
    <cellStyle name="Vírgula 2 2 3 2 2 4 3 2 2 2" xfId="33321" xr:uid="{A69BADB4-B1A9-4D8A-ACB6-DB286B7A602C}"/>
    <cellStyle name="Vírgula 2 2 3 2 2 4 3 2 3" xfId="24268" xr:uid="{DDA485EF-8529-4DF8-A9A9-E2C3ABE33F5C}"/>
    <cellStyle name="Vírgula 2 2 3 2 2 4 3 3" xfId="9172" xr:uid="{56319F96-FA51-4340-8287-46332110A788}"/>
    <cellStyle name="Vírgula 2 2 3 2 2 4 3 3 2" xfId="18225" xr:uid="{DA2624D5-EC31-4564-9AED-0E60206E4F48}"/>
    <cellStyle name="Vírgula 2 2 3 2 2 4 3 3 2 2" xfId="36335" xr:uid="{335762A2-4196-450E-9A16-E5BA3484DFF2}"/>
    <cellStyle name="Vírgula 2 2 3 2 2 4 3 3 3" xfId="27282" xr:uid="{1C31AB1C-A4F4-4A11-95B7-87813C1827CE}"/>
    <cellStyle name="Vírgula 2 2 3 2 2 4 3 4" xfId="12193" xr:uid="{5AD41952-B914-43AB-A667-23193D337C53}"/>
    <cellStyle name="Vírgula 2 2 3 2 2 4 3 4 2" xfId="30303" xr:uid="{01AD0A04-2548-4DFE-97F1-75B935D89683}"/>
    <cellStyle name="Vírgula 2 2 3 2 2 4 3 5" xfId="21250" xr:uid="{CDBA59AC-D881-4C7F-A699-CF2060A92F45}"/>
    <cellStyle name="Vírgula 2 2 3 2 2 4 4" xfId="4150" xr:uid="{44E93ADA-7AAD-4DFB-96B2-59A14041D0C4}"/>
    <cellStyle name="Vírgula 2 2 3 2 2 4 4 2" xfId="13203" xr:uid="{C6836EE9-9F40-48ED-8E90-67232D0D4735}"/>
    <cellStyle name="Vírgula 2 2 3 2 2 4 4 2 2" xfId="31313" xr:uid="{F9A13372-9DB6-4812-BEF0-7D194A86DB76}"/>
    <cellStyle name="Vírgula 2 2 3 2 2 4 4 3" xfId="22260" xr:uid="{FF62E6BD-22D9-4883-ADEF-711656361082}"/>
    <cellStyle name="Vírgula 2 2 3 2 2 4 5" xfId="7164" xr:uid="{D48E0D4B-A5B4-455E-8DCD-8982A966C563}"/>
    <cellStyle name="Vírgula 2 2 3 2 2 4 5 2" xfId="16217" xr:uid="{F7084FFB-7A77-48F7-A1B5-1888C83B4115}"/>
    <cellStyle name="Vírgula 2 2 3 2 2 4 5 2 2" xfId="34327" xr:uid="{0C2858A3-3DA2-4F12-BBDC-7EBA0977076A}"/>
    <cellStyle name="Vírgula 2 2 3 2 2 4 5 3" xfId="25274" xr:uid="{6EED0EAC-629F-4B40-8466-CEBB0069A6B0}"/>
    <cellStyle name="Vírgula 2 2 3 2 2 4 6" xfId="10185" xr:uid="{64EF512E-6A1C-47BA-93A9-26CFEA15065E}"/>
    <cellStyle name="Vírgula 2 2 3 2 2 4 6 2" xfId="28295" xr:uid="{50528D6E-BDA3-4114-831B-D9BBEF9C87DC}"/>
    <cellStyle name="Vírgula 2 2 3 2 2 4 7" xfId="19242" xr:uid="{B66B69B6-859A-4C32-9CEF-D2741D4A42BD}"/>
    <cellStyle name="Vírgula 2 2 3 2 2 5" xfId="1306" xr:uid="{5654F9C7-CB0A-4461-81B3-B6F5A432E110}"/>
    <cellStyle name="Vírgula 2 2 3 2 2 5 2" xfId="4385" xr:uid="{5D8EB99F-6351-4A49-A830-1B2BC6793A2A}"/>
    <cellStyle name="Vírgula 2 2 3 2 2 5 2 2" xfId="13438" xr:uid="{1DE91F64-7928-42DF-B671-85AFA14FACD1}"/>
    <cellStyle name="Vírgula 2 2 3 2 2 5 2 2 2" xfId="31548" xr:uid="{B4B7C00F-BDA1-45A9-82C8-D2920BA87677}"/>
    <cellStyle name="Vírgula 2 2 3 2 2 5 2 3" xfId="22495" xr:uid="{B25B5674-7031-496D-80CD-A9E6569F5A74}"/>
    <cellStyle name="Vírgula 2 2 3 2 2 5 3" xfId="7399" xr:uid="{7C643E4D-200D-4115-8DDB-5F7B816F9E23}"/>
    <cellStyle name="Vírgula 2 2 3 2 2 5 3 2" xfId="16452" xr:uid="{88864183-8425-4880-BEFB-64305F6714F8}"/>
    <cellStyle name="Vírgula 2 2 3 2 2 5 3 2 2" xfId="34562" xr:uid="{FECAA5E5-D747-4ACA-81CD-9C85CBD41D81}"/>
    <cellStyle name="Vírgula 2 2 3 2 2 5 3 3" xfId="25509" xr:uid="{E80037A7-C45C-4983-8A2F-A7BB456E324E}"/>
    <cellStyle name="Vírgula 2 2 3 2 2 5 4" xfId="10420" xr:uid="{B25FB125-CF4F-453E-969D-3A20A0B2C2E1}"/>
    <cellStyle name="Vírgula 2 2 3 2 2 5 4 2" xfId="28530" xr:uid="{E584B952-DC6B-426C-9463-C9484057DB1F}"/>
    <cellStyle name="Vírgula 2 2 3 2 2 5 5" xfId="19477" xr:uid="{BAE222BD-BE0E-4A34-8D65-382BBEF26BFA}"/>
    <cellStyle name="Vírgula 2 2 3 2 2 6" xfId="2310" xr:uid="{307D92E2-E4DD-4CA0-9800-2CDE02001ECD}"/>
    <cellStyle name="Vírgula 2 2 3 2 2 6 2" xfId="5389" xr:uid="{7D0412A5-C898-4B4A-8491-EB85BDA92BF8}"/>
    <cellStyle name="Vírgula 2 2 3 2 2 6 2 2" xfId="14442" xr:uid="{FEC8EDEE-5786-488A-BA5E-7552BF4E3A72}"/>
    <cellStyle name="Vírgula 2 2 3 2 2 6 2 2 2" xfId="32552" xr:uid="{8534DFC3-1295-4801-9493-23AF78FDD5E2}"/>
    <cellStyle name="Vírgula 2 2 3 2 2 6 2 3" xfId="23499" xr:uid="{9A65514D-27CA-4126-A3E0-51E123977354}"/>
    <cellStyle name="Vírgula 2 2 3 2 2 6 3" xfId="8403" xr:uid="{912AF26E-0803-4826-96C0-426317607D39}"/>
    <cellStyle name="Vírgula 2 2 3 2 2 6 3 2" xfId="17456" xr:uid="{8A51087D-081B-478E-82AB-7686E5D141E6}"/>
    <cellStyle name="Vírgula 2 2 3 2 2 6 3 2 2" xfId="35566" xr:uid="{DCB8DB32-A17A-4FAC-AAAC-ABEDBF9D15CA}"/>
    <cellStyle name="Vírgula 2 2 3 2 2 6 3 3" xfId="26513" xr:uid="{395A9F49-5B81-4631-A749-7B07B63FBFA6}"/>
    <cellStyle name="Vírgula 2 2 3 2 2 6 4" xfId="11424" xr:uid="{C8841DAA-98CF-4C5B-8EA7-136EAFFDA1EC}"/>
    <cellStyle name="Vírgula 2 2 3 2 2 6 4 2" xfId="29534" xr:uid="{D99F58F3-8F3A-45A8-A1BC-331966DA697C}"/>
    <cellStyle name="Vírgula 2 2 3 2 2 6 5" xfId="20481" xr:uid="{74A93ACE-50CA-4EFF-B0D1-77A5B556A996}"/>
    <cellStyle name="Vírgula 2 2 3 2 2 7" xfId="3379" xr:uid="{7F1193AF-09FB-4D9D-873B-1BA295D1C553}"/>
    <cellStyle name="Vírgula 2 2 3 2 2 7 2" xfId="12432" xr:uid="{1E3DA090-53C8-412E-A6FE-87892CABC9EA}"/>
    <cellStyle name="Vírgula 2 2 3 2 2 7 2 2" xfId="30542" xr:uid="{DCDB355C-0B19-441C-812E-8FD0ECA884B4}"/>
    <cellStyle name="Vírgula 2 2 3 2 2 7 3" xfId="21489" xr:uid="{8BBED154-7650-4A55-8BF6-50F912F67996}"/>
    <cellStyle name="Vírgula 2 2 3 2 2 8" xfId="6393" xr:uid="{B051A379-40DC-404E-918C-719438615E3F}"/>
    <cellStyle name="Vírgula 2 2 3 2 2 8 2" xfId="15446" xr:uid="{32736642-0C8D-41EC-B0A3-0E48AE52E1A0}"/>
    <cellStyle name="Vírgula 2 2 3 2 2 8 2 2" xfId="33556" xr:uid="{9797DBCF-47CB-48F8-A97B-4EDBB19AA500}"/>
    <cellStyle name="Vírgula 2 2 3 2 2 8 3" xfId="24503" xr:uid="{5499398B-B83A-4902-90DA-91B491D7D13A}"/>
    <cellStyle name="Vírgula 2 2 3 2 2 9" xfId="9413" xr:uid="{2201BC60-FF9F-4B01-84AC-74F28FE14F95}"/>
    <cellStyle name="Vírgula 2 2 3 2 2 9 2" xfId="27523" xr:uid="{779AAF87-34A3-413B-A01F-E32F08DBEE4E}"/>
    <cellStyle name="Vírgula 2 2 3 2 3" xfId="436" xr:uid="{458B09B2-C2AC-4990-9741-85B0E53BD933}"/>
    <cellStyle name="Vírgula 2 2 3 2 3 2" xfId="1072" xr:uid="{9C2D69E3-5B1E-41D7-9F45-719000B9EA28}"/>
    <cellStyle name="Vírgula 2 2 3 2 3 2 2" xfId="2076" xr:uid="{12CE0D78-7DCE-4F86-BE8F-E3212318E956}"/>
    <cellStyle name="Vírgula 2 2 3 2 3 2 2 2" xfId="5155" xr:uid="{96300591-3414-423C-B9C9-46C32A7D85E3}"/>
    <cellStyle name="Vírgula 2 2 3 2 3 2 2 2 2" xfId="14208" xr:uid="{AFA198BD-6DCE-4063-B596-8FE0E0DF8CB7}"/>
    <cellStyle name="Vírgula 2 2 3 2 3 2 2 2 2 2" xfId="32318" xr:uid="{1DF40274-D4C9-44DE-9B5F-3ADC1D28701A}"/>
    <cellStyle name="Vírgula 2 2 3 2 3 2 2 2 3" xfId="23265" xr:uid="{401C87E8-2962-400B-8504-0857FD2E49C3}"/>
    <cellStyle name="Vírgula 2 2 3 2 3 2 2 3" xfId="8169" xr:uid="{F90D3358-845D-4119-8BED-94F3A5A8DECA}"/>
    <cellStyle name="Vírgula 2 2 3 2 3 2 2 3 2" xfId="17222" xr:uid="{E2047109-CDD0-4AF1-8FA3-FE7382CD51E3}"/>
    <cellStyle name="Vírgula 2 2 3 2 3 2 2 3 2 2" xfId="35332" xr:uid="{48DE8E0B-0FBC-47C5-A10A-281F63601E4D}"/>
    <cellStyle name="Vírgula 2 2 3 2 3 2 2 3 3" xfId="26279" xr:uid="{EF6BA844-70A4-458C-B9A2-AA0E6F91E297}"/>
    <cellStyle name="Vírgula 2 2 3 2 3 2 2 4" xfId="11190" xr:uid="{B68FCA8D-53C4-4EEC-A219-48104D51E468}"/>
    <cellStyle name="Vírgula 2 2 3 2 3 2 2 4 2" xfId="29300" xr:uid="{8B94A36D-8A16-4C5E-9EAF-A47800714A0B}"/>
    <cellStyle name="Vírgula 2 2 3 2 3 2 2 5" xfId="20247" xr:uid="{A99FE8F8-96EA-41D2-96C2-427BE697BF8A}"/>
    <cellStyle name="Vírgula 2 2 3 2 3 2 3" xfId="3080" xr:uid="{D861C63F-714A-42D7-85BB-F5B31A0893DE}"/>
    <cellStyle name="Vírgula 2 2 3 2 3 2 3 2" xfId="6159" xr:uid="{03CDA559-8610-430E-93FD-210BA51DE487}"/>
    <cellStyle name="Vírgula 2 2 3 2 3 2 3 2 2" xfId="15212" xr:uid="{73F24C0C-5AA1-4186-A6C7-53E50B387241}"/>
    <cellStyle name="Vírgula 2 2 3 2 3 2 3 2 2 2" xfId="33322" xr:uid="{9E67B406-4AEC-40D1-8437-F008A2A9BCBD}"/>
    <cellStyle name="Vírgula 2 2 3 2 3 2 3 2 3" xfId="24269" xr:uid="{668CC20A-E824-4BAF-82CE-DC9C10EE001F}"/>
    <cellStyle name="Vírgula 2 2 3 2 3 2 3 3" xfId="9173" xr:uid="{A2DF9F76-BAFC-4840-8C0E-5B8DC60D5A01}"/>
    <cellStyle name="Vírgula 2 2 3 2 3 2 3 3 2" xfId="18226" xr:uid="{0437833C-4738-4FC6-B6C8-AFDC191E548B}"/>
    <cellStyle name="Vírgula 2 2 3 2 3 2 3 3 2 2" xfId="36336" xr:uid="{B142D159-712F-4C1D-9A59-3EA5565EEEB5}"/>
    <cellStyle name="Vírgula 2 2 3 2 3 2 3 3 3" xfId="27283" xr:uid="{94E54CA9-70D6-4E7D-A302-5B14073489F3}"/>
    <cellStyle name="Vírgula 2 2 3 2 3 2 3 4" xfId="12194" xr:uid="{049301C8-F4A6-4F10-80F7-87328B612AB5}"/>
    <cellStyle name="Vírgula 2 2 3 2 3 2 3 4 2" xfId="30304" xr:uid="{7585BD3A-B203-4892-8EC0-D1CF7713A1A4}"/>
    <cellStyle name="Vírgula 2 2 3 2 3 2 3 5" xfId="21251" xr:uid="{67ACF5C4-CECC-4444-BCB1-C9939727BED6}"/>
    <cellStyle name="Vírgula 2 2 3 2 3 2 4" xfId="4151" xr:uid="{5C9C81E6-C850-4604-BD9D-87BF0A438872}"/>
    <cellStyle name="Vírgula 2 2 3 2 3 2 4 2" xfId="13204" xr:uid="{3BBA9DC9-8785-4D60-B5EA-B2E65097D306}"/>
    <cellStyle name="Vírgula 2 2 3 2 3 2 4 2 2" xfId="31314" xr:uid="{0E1B075B-3ACF-46D1-A7AC-94F32D3777AC}"/>
    <cellStyle name="Vírgula 2 2 3 2 3 2 4 3" xfId="22261" xr:uid="{20C79BE7-67A9-4DDB-9392-2FDE6C11ED6C}"/>
    <cellStyle name="Vírgula 2 2 3 2 3 2 5" xfId="7165" xr:uid="{93FEBA22-D041-4D65-87F1-2DF63F5EF6D7}"/>
    <cellStyle name="Vírgula 2 2 3 2 3 2 5 2" xfId="16218" xr:uid="{5917F69A-C06D-4632-9BDF-8604BA32408A}"/>
    <cellStyle name="Vírgula 2 2 3 2 3 2 5 2 2" xfId="34328" xr:uid="{443560B1-107B-4B2B-B2AE-4A2C38DF30CB}"/>
    <cellStyle name="Vírgula 2 2 3 2 3 2 5 3" xfId="25275" xr:uid="{1C4B1E0D-A1B3-4AEB-9EBB-FB8BB23091C9}"/>
    <cellStyle name="Vírgula 2 2 3 2 3 2 6" xfId="10186" xr:uid="{CFDE262C-B1EF-48DF-9A44-3195879447B4}"/>
    <cellStyle name="Vírgula 2 2 3 2 3 2 6 2" xfId="28296" xr:uid="{9A183973-2CD1-44FD-8ABD-93414BB1C5D3}"/>
    <cellStyle name="Vírgula 2 2 3 2 3 2 7" xfId="19243" xr:uid="{76C9CB58-2545-468E-8FD0-CD47765777D8}"/>
    <cellStyle name="Vírgula 2 2 3 2 3 3" xfId="1073" xr:uid="{B2D79896-7002-4BEE-9194-F878BA35242F}"/>
    <cellStyle name="Vírgula 2 2 3 2 3 3 2" xfId="2077" xr:uid="{3938B51F-9A7B-4170-AB82-08DF15EBCA86}"/>
    <cellStyle name="Vírgula 2 2 3 2 3 3 2 2" xfId="5156" xr:uid="{52C20EEC-388C-479C-8493-1C0677FBC9F9}"/>
    <cellStyle name="Vírgula 2 2 3 2 3 3 2 2 2" xfId="14209" xr:uid="{BA789847-DF03-4BF5-B223-32A93F649AF2}"/>
    <cellStyle name="Vírgula 2 2 3 2 3 3 2 2 2 2" xfId="32319" xr:uid="{20B1C560-7D85-4338-9634-7EA48D75C1C2}"/>
    <cellStyle name="Vírgula 2 2 3 2 3 3 2 2 3" xfId="23266" xr:uid="{FE4FC705-99D9-4F39-BFDD-7154F125DB4F}"/>
    <cellStyle name="Vírgula 2 2 3 2 3 3 2 3" xfId="8170" xr:uid="{B525F09C-CAC8-40DF-B9AD-9599E5EC999F}"/>
    <cellStyle name="Vírgula 2 2 3 2 3 3 2 3 2" xfId="17223" xr:uid="{91C8BFAB-2322-49D3-B0E1-B5FA9497F9A4}"/>
    <cellStyle name="Vírgula 2 2 3 2 3 3 2 3 2 2" xfId="35333" xr:uid="{625C2D9E-5335-49BC-BE90-021B650FA7CE}"/>
    <cellStyle name="Vírgula 2 2 3 2 3 3 2 3 3" xfId="26280" xr:uid="{CD05DE73-1203-4586-BA50-1792A954812B}"/>
    <cellStyle name="Vírgula 2 2 3 2 3 3 2 4" xfId="11191" xr:uid="{32AC7813-548D-46A8-8B73-D0911D9E4155}"/>
    <cellStyle name="Vírgula 2 2 3 2 3 3 2 4 2" xfId="29301" xr:uid="{90E05A88-A1EA-429C-B5CF-D25BD950B830}"/>
    <cellStyle name="Vírgula 2 2 3 2 3 3 2 5" xfId="20248" xr:uid="{8EF30646-CE8E-4C5F-92FE-52D1CD9A57C9}"/>
    <cellStyle name="Vírgula 2 2 3 2 3 3 3" xfId="3081" xr:uid="{741A708C-39D3-4A0C-856E-0403C9301BE9}"/>
    <cellStyle name="Vírgula 2 2 3 2 3 3 3 2" xfId="6160" xr:uid="{BDE19B06-39C6-4E33-A529-3BD1D91B4820}"/>
    <cellStyle name="Vírgula 2 2 3 2 3 3 3 2 2" xfId="15213" xr:uid="{DE4003E7-F602-4F7E-AC20-CA5DB43975B3}"/>
    <cellStyle name="Vírgula 2 2 3 2 3 3 3 2 2 2" xfId="33323" xr:uid="{899630AA-F686-48A7-812F-9D91290DE438}"/>
    <cellStyle name="Vírgula 2 2 3 2 3 3 3 2 3" xfId="24270" xr:uid="{5A571BD9-C371-4EE0-AA09-84AC58A59B38}"/>
    <cellStyle name="Vírgula 2 2 3 2 3 3 3 3" xfId="9174" xr:uid="{D1BF0B39-CED7-4774-97C1-D7F19D32F482}"/>
    <cellStyle name="Vírgula 2 2 3 2 3 3 3 3 2" xfId="18227" xr:uid="{55151C4B-CB1C-4F69-B4D7-C11EBCF10A30}"/>
    <cellStyle name="Vírgula 2 2 3 2 3 3 3 3 2 2" xfId="36337" xr:uid="{FAD4F449-C686-4B7E-8FB4-360535D63EA4}"/>
    <cellStyle name="Vírgula 2 2 3 2 3 3 3 3 3" xfId="27284" xr:uid="{AC456965-6561-4666-B0CC-7712BD208882}"/>
    <cellStyle name="Vírgula 2 2 3 2 3 3 3 4" xfId="12195" xr:uid="{9631928F-F408-4D40-A1B7-FB71661C0FA0}"/>
    <cellStyle name="Vírgula 2 2 3 2 3 3 3 4 2" xfId="30305" xr:uid="{31D505D2-DCA9-49E6-B3E7-4F3A88765232}"/>
    <cellStyle name="Vírgula 2 2 3 2 3 3 3 5" xfId="21252" xr:uid="{0DE36838-7E1E-4467-BEDA-539112C06C37}"/>
    <cellStyle name="Vírgula 2 2 3 2 3 3 4" xfId="4152" xr:uid="{17B9E2C6-A7A7-47CF-8B07-321363E86383}"/>
    <cellStyle name="Vírgula 2 2 3 2 3 3 4 2" xfId="13205" xr:uid="{613A2EF9-9C36-4B33-9241-055C2D4AF067}"/>
    <cellStyle name="Vírgula 2 2 3 2 3 3 4 2 2" xfId="31315" xr:uid="{6A0369A2-55A6-493D-9F7F-4BA761E7AB41}"/>
    <cellStyle name="Vírgula 2 2 3 2 3 3 4 3" xfId="22262" xr:uid="{57B03645-BA9E-4BF0-977F-A78DEB041896}"/>
    <cellStyle name="Vírgula 2 2 3 2 3 3 5" xfId="7166" xr:uid="{B3DA77E7-2360-4647-9D25-6595E5FE9080}"/>
    <cellStyle name="Vírgula 2 2 3 2 3 3 5 2" xfId="16219" xr:uid="{FA40A1AD-6AA8-4110-8975-3D098F74DD62}"/>
    <cellStyle name="Vírgula 2 2 3 2 3 3 5 2 2" xfId="34329" xr:uid="{383B769B-C7A7-4BCB-81CF-28750A75C232}"/>
    <cellStyle name="Vírgula 2 2 3 2 3 3 5 3" xfId="25276" xr:uid="{1FD854FA-2CA0-40C0-8687-75AD789EEB1F}"/>
    <cellStyle name="Vírgula 2 2 3 2 3 3 6" xfId="10187" xr:uid="{8FC8114C-D192-4ABE-9F33-94759600821B}"/>
    <cellStyle name="Vírgula 2 2 3 2 3 3 6 2" xfId="28297" xr:uid="{98260667-1051-4F1A-97A7-877003F71F49}"/>
    <cellStyle name="Vírgula 2 2 3 2 3 3 7" xfId="19244" xr:uid="{397EF7AC-4171-4424-A49B-C82A95914261}"/>
    <cellStyle name="Vírgula 2 2 3 2 3 4" xfId="1445" xr:uid="{6C24567C-1DEC-46C4-BD6B-ED0FCB12294A}"/>
    <cellStyle name="Vírgula 2 2 3 2 3 4 2" xfId="4524" xr:uid="{09EC64D6-5054-4B89-8772-BB6633756C13}"/>
    <cellStyle name="Vírgula 2 2 3 2 3 4 2 2" xfId="13577" xr:uid="{BD5D4217-6296-49DF-894A-99006929A48E}"/>
    <cellStyle name="Vírgula 2 2 3 2 3 4 2 2 2" xfId="31687" xr:uid="{ADCE0DD9-A93E-4851-80DF-8C56E65F9C4F}"/>
    <cellStyle name="Vírgula 2 2 3 2 3 4 2 3" xfId="22634" xr:uid="{99C3C72D-12D9-45A9-B937-66AC5B525204}"/>
    <cellStyle name="Vírgula 2 2 3 2 3 4 3" xfId="7538" xr:uid="{D2229386-AEC3-4664-A0E2-842085EC7BBA}"/>
    <cellStyle name="Vírgula 2 2 3 2 3 4 3 2" xfId="16591" xr:uid="{AA568091-A6CD-41CE-9096-9AF8FF515AED}"/>
    <cellStyle name="Vírgula 2 2 3 2 3 4 3 2 2" xfId="34701" xr:uid="{E1ED7F32-BA96-4959-9114-2CAD64644152}"/>
    <cellStyle name="Vírgula 2 2 3 2 3 4 3 3" xfId="25648" xr:uid="{DAD90AA3-B754-4129-B088-2EBE9443A557}"/>
    <cellStyle name="Vírgula 2 2 3 2 3 4 4" xfId="10559" xr:uid="{2FE97A3B-8685-4477-9B14-D1C94ED07EC9}"/>
    <cellStyle name="Vírgula 2 2 3 2 3 4 4 2" xfId="28669" xr:uid="{AA905FF2-44FE-4EEE-953A-01F6E4C9833C}"/>
    <cellStyle name="Vírgula 2 2 3 2 3 4 5" xfId="19616" xr:uid="{398F6EF6-14C2-4184-8FEA-4FDE35FC84B8}"/>
    <cellStyle name="Vírgula 2 2 3 2 3 5" xfId="2449" xr:uid="{088B97AD-AE3A-42E2-870F-6DD602071484}"/>
    <cellStyle name="Vírgula 2 2 3 2 3 5 2" xfId="5528" xr:uid="{75CA38CE-B3C5-415B-80A7-1C0E3CC537B7}"/>
    <cellStyle name="Vírgula 2 2 3 2 3 5 2 2" xfId="14581" xr:uid="{0DEC0254-0B11-4003-8D63-F6601CB37171}"/>
    <cellStyle name="Vírgula 2 2 3 2 3 5 2 2 2" xfId="32691" xr:uid="{3C8CE8AC-E656-4A83-888B-A590744841E6}"/>
    <cellStyle name="Vírgula 2 2 3 2 3 5 2 3" xfId="23638" xr:uid="{4D106117-26AF-45E8-8CF0-94563C7B1026}"/>
    <cellStyle name="Vírgula 2 2 3 2 3 5 3" xfId="8542" xr:uid="{3E4BF878-F544-400F-B501-47843ED1CB0D}"/>
    <cellStyle name="Vírgula 2 2 3 2 3 5 3 2" xfId="17595" xr:uid="{A207CD8F-DC76-4D2F-BC6D-93B63286AC43}"/>
    <cellStyle name="Vírgula 2 2 3 2 3 5 3 2 2" xfId="35705" xr:uid="{F4849E48-05CE-4541-B05A-31380EFDCCAB}"/>
    <cellStyle name="Vírgula 2 2 3 2 3 5 3 3" xfId="26652" xr:uid="{81BAB22F-086C-4F2B-A699-A0F06DFD2D0D}"/>
    <cellStyle name="Vírgula 2 2 3 2 3 5 4" xfId="11563" xr:uid="{8202EDB2-939C-40BE-A89B-FBEDF295518D}"/>
    <cellStyle name="Vírgula 2 2 3 2 3 5 4 2" xfId="29673" xr:uid="{30028F14-CAF0-4FD0-BBCA-E427638A4769}"/>
    <cellStyle name="Vírgula 2 2 3 2 3 5 5" xfId="20620" xr:uid="{CD335A8F-620B-4430-A5C4-F5936843E7D6}"/>
    <cellStyle name="Vírgula 2 2 3 2 3 6" xfId="3519" xr:uid="{0F57DE1F-FB3A-4C59-AA44-74BD3FD5B317}"/>
    <cellStyle name="Vírgula 2 2 3 2 3 6 2" xfId="12572" xr:uid="{E759A502-9247-4846-86BB-30558FE8FFB8}"/>
    <cellStyle name="Vírgula 2 2 3 2 3 6 2 2" xfId="30682" xr:uid="{8B9063AC-ABB6-4816-8718-E8180ABA4400}"/>
    <cellStyle name="Vírgula 2 2 3 2 3 6 3" xfId="21629" xr:uid="{D5283B72-B4B9-4C85-A773-51226911BA7F}"/>
    <cellStyle name="Vírgula 2 2 3 2 3 7" xfId="6533" xr:uid="{3DD19463-40CD-4F98-BDB1-C121FA391678}"/>
    <cellStyle name="Vírgula 2 2 3 2 3 7 2" xfId="15586" xr:uid="{4863CD94-E124-4CB4-A178-08777A9A3A75}"/>
    <cellStyle name="Vírgula 2 2 3 2 3 7 2 2" xfId="33696" xr:uid="{6B2DD34C-711C-4D67-B27F-C105F69D9069}"/>
    <cellStyle name="Vírgula 2 2 3 2 3 7 3" xfId="24643" xr:uid="{51FA5AF0-E8C7-4EA0-BD5B-30EAD400F0B0}"/>
    <cellStyle name="Vírgula 2 2 3 2 3 8" xfId="9553" xr:uid="{17AD6A05-B4AC-439C-B740-448AAB56D1BC}"/>
    <cellStyle name="Vírgula 2 2 3 2 3 8 2" xfId="27663" xr:uid="{D7C9FDEE-0DB0-4CF8-AC2B-24BEF6449685}"/>
    <cellStyle name="Vírgula 2 2 3 2 3 9" xfId="18610" xr:uid="{B7D822F0-C4CA-4172-9BD5-142EC44B7018}"/>
    <cellStyle name="Vírgula 2 2 3 2 4" xfId="1074" xr:uid="{80CB4256-138D-45C2-AFC1-3E3100F57EF8}"/>
    <cellStyle name="Vírgula 2 2 3 2 4 2" xfId="2078" xr:uid="{B9455849-C9AD-40E9-A8AB-8CCE43A7D08F}"/>
    <cellStyle name="Vírgula 2 2 3 2 4 2 2" xfId="5157" xr:uid="{285C4217-2498-4B0E-8737-1437569BE56D}"/>
    <cellStyle name="Vírgula 2 2 3 2 4 2 2 2" xfId="14210" xr:uid="{14818AF0-D76F-4308-A72E-75ED063EB1A7}"/>
    <cellStyle name="Vírgula 2 2 3 2 4 2 2 2 2" xfId="32320" xr:uid="{E7A64979-516E-4318-910D-C43354C902CD}"/>
    <cellStyle name="Vírgula 2 2 3 2 4 2 2 3" xfId="23267" xr:uid="{0E613209-2EB0-467E-A2CE-E7C3B50E9180}"/>
    <cellStyle name="Vírgula 2 2 3 2 4 2 3" xfId="8171" xr:uid="{7C2FF525-CB98-40A7-A748-6513BE5645D0}"/>
    <cellStyle name="Vírgula 2 2 3 2 4 2 3 2" xfId="17224" xr:uid="{CC3C2203-C266-4A8B-8138-78D398C21892}"/>
    <cellStyle name="Vírgula 2 2 3 2 4 2 3 2 2" xfId="35334" xr:uid="{22145508-96EC-47DB-9E20-F41DA9DB6DCE}"/>
    <cellStyle name="Vírgula 2 2 3 2 4 2 3 3" xfId="26281" xr:uid="{FCC2E559-BC64-4289-8094-A4567972D11C}"/>
    <cellStyle name="Vírgula 2 2 3 2 4 2 4" xfId="11192" xr:uid="{904ED43B-6E17-4733-84FD-EBCF6DDE18A0}"/>
    <cellStyle name="Vírgula 2 2 3 2 4 2 4 2" xfId="29302" xr:uid="{15475987-7EDD-46C7-BBC7-078E363B9B64}"/>
    <cellStyle name="Vírgula 2 2 3 2 4 2 5" xfId="20249" xr:uid="{1A6750E9-B6EF-42B9-B546-24B0E6AF031E}"/>
    <cellStyle name="Vírgula 2 2 3 2 4 3" xfId="3082" xr:uid="{D00258E0-4639-4A6B-8F5D-CFEB9C0B9B7E}"/>
    <cellStyle name="Vírgula 2 2 3 2 4 3 2" xfId="6161" xr:uid="{FF81B056-32D4-4DD3-9D71-2791D98249CD}"/>
    <cellStyle name="Vírgula 2 2 3 2 4 3 2 2" xfId="15214" xr:uid="{B95C9BBD-4AB6-4182-9D0A-B71EEB22B121}"/>
    <cellStyle name="Vírgula 2 2 3 2 4 3 2 2 2" xfId="33324" xr:uid="{F0615E06-5F4C-4879-978F-F960E0F931EB}"/>
    <cellStyle name="Vírgula 2 2 3 2 4 3 2 3" xfId="24271" xr:uid="{99BA238A-3612-43B9-A836-3453EFB1FFEC}"/>
    <cellStyle name="Vírgula 2 2 3 2 4 3 3" xfId="9175" xr:uid="{345267D6-147A-403C-8DBE-18FD6886B6CE}"/>
    <cellStyle name="Vírgula 2 2 3 2 4 3 3 2" xfId="18228" xr:uid="{598A29D7-0631-4569-938D-B0193334B098}"/>
    <cellStyle name="Vírgula 2 2 3 2 4 3 3 2 2" xfId="36338" xr:uid="{7D7ADADB-2627-4327-862D-10665329C1C0}"/>
    <cellStyle name="Vírgula 2 2 3 2 4 3 3 3" xfId="27285" xr:uid="{01AFFDE0-8888-4B92-9FE8-B938057369D3}"/>
    <cellStyle name="Vírgula 2 2 3 2 4 3 4" xfId="12196" xr:uid="{D83BA99F-CA17-4FA9-91CA-33A763D14BC0}"/>
    <cellStyle name="Vírgula 2 2 3 2 4 3 4 2" xfId="30306" xr:uid="{09F65798-BE9C-4A43-B45E-5D44069C1675}"/>
    <cellStyle name="Vírgula 2 2 3 2 4 3 5" xfId="21253" xr:uid="{13A1794D-81BA-4151-947F-F01B70228A83}"/>
    <cellStyle name="Vírgula 2 2 3 2 4 4" xfId="4153" xr:uid="{6CBCA5F4-E4D7-40D9-B00D-E33DCF7FF3DE}"/>
    <cellStyle name="Vírgula 2 2 3 2 4 4 2" xfId="13206" xr:uid="{D12E0850-4422-4920-99DD-719B9D567316}"/>
    <cellStyle name="Vírgula 2 2 3 2 4 4 2 2" xfId="31316" xr:uid="{B44A227D-EB9C-4DEC-82A7-A13A8AAEE14A}"/>
    <cellStyle name="Vírgula 2 2 3 2 4 4 3" xfId="22263" xr:uid="{ECD728E2-630F-4A94-A9A8-E494F4687D5E}"/>
    <cellStyle name="Vírgula 2 2 3 2 4 5" xfId="7167" xr:uid="{142DD244-E3FE-43F5-BB4A-75D5C0AFF225}"/>
    <cellStyle name="Vírgula 2 2 3 2 4 5 2" xfId="16220" xr:uid="{2728B19A-C310-4F93-BAC4-62074A2BCCF2}"/>
    <cellStyle name="Vírgula 2 2 3 2 4 5 2 2" xfId="34330" xr:uid="{4550EDB7-43F0-4F53-9083-E11716507415}"/>
    <cellStyle name="Vírgula 2 2 3 2 4 5 3" xfId="25277" xr:uid="{316D07BA-F80D-44EC-946B-756C249F43D2}"/>
    <cellStyle name="Vírgula 2 2 3 2 4 6" xfId="10188" xr:uid="{5E765A2C-3CF3-4385-8A2B-FD2A284744F2}"/>
    <cellStyle name="Vírgula 2 2 3 2 4 6 2" xfId="28298" xr:uid="{829CEB5B-4494-4F59-A931-E129D868278D}"/>
    <cellStyle name="Vírgula 2 2 3 2 4 7" xfId="19245" xr:uid="{1A770D4C-57F9-4F42-9F23-79937CDA56CB}"/>
    <cellStyle name="Vírgula 2 2 3 2 5" xfId="1075" xr:uid="{91C08CB4-F441-47D6-9FB4-A4C647BA0814}"/>
    <cellStyle name="Vírgula 2 2 3 2 5 2" xfId="2079" xr:uid="{4D8FB490-D077-4C7F-A3AA-E8591ABF9223}"/>
    <cellStyle name="Vírgula 2 2 3 2 5 2 2" xfId="5158" xr:uid="{11434B9D-3EE1-42EA-AE31-7452C4EC7D44}"/>
    <cellStyle name="Vírgula 2 2 3 2 5 2 2 2" xfId="14211" xr:uid="{F0717EDE-75A5-401B-89A8-52F97FD4AF11}"/>
    <cellStyle name="Vírgula 2 2 3 2 5 2 2 2 2" xfId="32321" xr:uid="{96C0D33D-2E10-440E-865B-A0AD2FCB64E3}"/>
    <cellStyle name="Vírgula 2 2 3 2 5 2 2 3" xfId="23268" xr:uid="{B527FF65-A945-4634-B8E0-B12481888C85}"/>
    <cellStyle name="Vírgula 2 2 3 2 5 2 3" xfId="8172" xr:uid="{F5220164-14F7-4B6C-B9AE-05E95624AB5E}"/>
    <cellStyle name="Vírgula 2 2 3 2 5 2 3 2" xfId="17225" xr:uid="{26C79033-B327-465A-A1C7-B4613FBADB9A}"/>
    <cellStyle name="Vírgula 2 2 3 2 5 2 3 2 2" xfId="35335" xr:uid="{B21187C6-6558-4FF7-9180-0CC217211BE0}"/>
    <cellStyle name="Vírgula 2 2 3 2 5 2 3 3" xfId="26282" xr:uid="{80BA7080-BD1A-432A-8080-8E1A8D603156}"/>
    <cellStyle name="Vírgula 2 2 3 2 5 2 4" xfId="11193" xr:uid="{1A3B3D5D-6D47-4905-B5BC-0233C6694861}"/>
    <cellStyle name="Vírgula 2 2 3 2 5 2 4 2" xfId="29303" xr:uid="{8E24CC7C-470A-47A0-ABA7-434B4B957DD6}"/>
    <cellStyle name="Vírgula 2 2 3 2 5 2 5" xfId="20250" xr:uid="{BA91FDB9-D35D-4EA4-A31E-2C037587180D}"/>
    <cellStyle name="Vírgula 2 2 3 2 5 3" xfId="3083" xr:uid="{20FA337F-6ED3-417A-BB4B-4FD26124C3FD}"/>
    <cellStyle name="Vírgula 2 2 3 2 5 3 2" xfId="6162" xr:uid="{DB074A65-4D5C-4FE6-8017-4188EE235AA9}"/>
    <cellStyle name="Vírgula 2 2 3 2 5 3 2 2" xfId="15215" xr:uid="{9CAAEEB5-5976-4400-8889-7ED09C983050}"/>
    <cellStyle name="Vírgula 2 2 3 2 5 3 2 2 2" xfId="33325" xr:uid="{D113BBD5-64BD-4213-BC86-73623CE79937}"/>
    <cellStyle name="Vírgula 2 2 3 2 5 3 2 3" xfId="24272" xr:uid="{2911B846-44C9-46F2-BA67-2AAE570CBA55}"/>
    <cellStyle name="Vírgula 2 2 3 2 5 3 3" xfId="9176" xr:uid="{DE2C9CF0-9113-4071-915C-5D7025D59348}"/>
    <cellStyle name="Vírgula 2 2 3 2 5 3 3 2" xfId="18229" xr:uid="{D0A07D83-768D-4E33-8107-452DD3B1E467}"/>
    <cellStyle name="Vírgula 2 2 3 2 5 3 3 2 2" xfId="36339" xr:uid="{055CFEDE-B93F-420B-8F75-E3449CDE5729}"/>
    <cellStyle name="Vírgula 2 2 3 2 5 3 3 3" xfId="27286" xr:uid="{DD575339-1BF7-47CD-B706-23D69255067D}"/>
    <cellStyle name="Vírgula 2 2 3 2 5 3 4" xfId="12197" xr:uid="{CC0E8056-860B-447C-A29B-50CAF28777F5}"/>
    <cellStyle name="Vírgula 2 2 3 2 5 3 4 2" xfId="30307" xr:uid="{3C7429AA-3308-44EA-A10F-54BFDF1ECFD3}"/>
    <cellStyle name="Vírgula 2 2 3 2 5 3 5" xfId="21254" xr:uid="{9556D4EE-7149-4D79-9FDC-2A542452BD9E}"/>
    <cellStyle name="Vírgula 2 2 3 2 5 4" xfId="4154" xr:uid="{282AB4B3-AB0D-4643-B2A1-9D84AB762F6E}"/>
    <cellStyle name="Vírgula 2 2 3 2 5 4 2" xfId="13207" xr:uid="{81AF9F00-0BE1-4A60-A434-498451C02E02}"/>
    <cellStyle name="Vírgula 2 2 3 2 5 4 2 2" xfId="31317" xr:uid="{8FEA9424-DBAE-4291-B19B-703DD127371E}"/>
    <cellStyle name="Vírgula 2 2 3 2 5 4 3" xfId="22264" xr:uid="{6E4E48AA-3024-4B4B-9A3F-2F38767B71B6}"/>
    <cellStyle name="Vírgula 2 2 3 2 5 5" xfId="7168" xr:uid="{8661170C-79FD-4CF4-8699-788F7A94CEFC}"/>
    <cellStyle name="Vírgula 2 2 3 2 5 5 2" xfId="16221" xr:uid="{453278CA-26B5-4A78-9F17-0F9810B20871}"/>
    <cellStyle name="Vírgula 2 2 3 2 5 5 2 2" xfId="34331" xr:uid="{1E0DDF05-23FA-48C4-A40E-EC756EFEDDCD}"/>
    <cellStyle name="Vírgula 2 2 3 2 5 5 3" xfId="25278" xr:uid="{3BB50C40-4A1A-4242-919A-DAA3C724CFDE}"/>
    <cellStyle name="Vírgula 2 2 3 2 5 6" xfId="10189" xr:uid="{F6894FD4-478B-4373-9D1E-F9C962D306B2}"/>
    <cellStyle name="Vírgula 2 2 3 2 5 6 2" xfId="28299" xr:uid="{4F2B2D50-5A20-46EB-AEEB-9B30B03F98E5}"/>
    <cellStyle name="Vírgula 2 2 3 2 5 7" xfId="19246" xr:uid="{4B65FA56-1DE7-464B-9E19-981D311CBF57}"/>
    <cellStyle name="Vírgula 2 2 3 2 6" xfId="1274" xr:uid="{00C682E7-8007-4E5A-AFB8-A597EC953312}"/>
    <cellStyle name="Vírgula 2 2 3 2 6 2" xfId="4353" xr:uid="{8A10BC8F-012C-4465-8C24-FE758504D235}"/>
    <cellStyle name="Vírgula 2 2 3 2 6 2 2" xfId="13406" xr:uid="{0D8545B4-F40C-4446-A29F-556443E60505}"/>
    <cellStyle name="Vírgula 2 2 3 2 6 2 2 2" xfId="31516" xr:uid="{6FAEB3E8-F485-4936-8EA6-4B21FA8666AC}"/>
    <cellStyle name="Vírgula 2 2 3 2 6 2 3" xfId="22463" xr:uid="{AC5D9A6D-4A1A-415A-A23E-44B1547667EC}"/>
    <cellStyle name="Vírgula 2 2 3 2 6 3" xfId="7367" xr:uid="{15DA9A12-B09E-4CB1-95F7-C6DEF0285119}"/>
    <cellStyle name="Vírgula 2 2 3 2 6 3 2" xfId="16420" xr:uid="{18D28417-7939-4421-B7AE-0C227A20C2E3}"/>
    <cellStyle name="Vírgula 2 2 3 2 6 3 2 2" xfId="34530" xr:uid="{CAB2AF3F-2ACF-4162-984F-01872C8B2C4D}"/>
    <cellStyle name="Vírgula 2 2 3 2 6 3 3" xfId="25477" xr:uid="{2FFC33CF-37D4-456A-915D-9506BAC9074D}"/>
    <cellStyle name="Vírgula 2 2 3 2 6 4" xfId="10388" xr:uid="{5674FF51-96AB-4C7C-8D94-EC2EE59FA0CF}"/>
    <cellStyle name="Vírgula 2 2 3 2 6 4 2" xfId="28498" xr:uid="{7B4500D5-600C-4449-9372-59BB7D1D0D55}"/>
    <cellStyle name="Vírgula 2 2 3 2 6 5" xfId="19445" xr:uid="{43186A17-0E36-4439-B04C-5C04A7FEF11A}"/>
    <cellStyle name="Vírgula 2 2 3 2 7" xfId="2278" xr:uid="{D0C178BD-392E-4B18-9E9B-E3EE15CB7E38}"/>
    <cellStyle name="Vírgula 2 2 3 2 7 2" xfId="5357" xr:uid="{405214D0-49BD-4822-9F6D-1D0561C85713}"/>
    <cellStyle name="Vírgula 2 2 3 2 7 2 2" xfId="14410" xr:uid="{04C43437-0CC4-4475-A2A6-9B57C7DA66DE}"/>
    <cellStyle name="Vírgula 2 2 3 2 7 2 2 2" xfId="32520" xr:uid="{3F2B0585-F132-407B-8D32-A056DFD6C2D4}"/>
    <cellStyle name="Vírgula 2 2 3 2 7 2 3" xfId="23467" xr:uid="{39D26CDA-C2B9-4775-8F17-E31928F1AC38}"/>
    <cellStyle name="Vírgula 2 2 3 2 7 3" xfId="8371" xr:uid="{DD53B476-CA82-49CB-AEE9-6FEC91A0FCCC}"/>
    <cellStyle name="Vírgula 2 2 3 2 7 3 2" xfId="17424" xr:uid="{CB5095DF-4AF4-49A9-AEE0-B181D1DBEF15}"/>
    <cellStyle name="Vírgula 2 2 3 2 7 3 2 2" xfId="35534" xr:uid="{ADEEC4B1-BB74-470E-9901-A476D8B8C20C}"/>
    <cellStyle name="Vírgula 2 2 3 2 7 3 3" xfId="26481" xr:uid="{5B69FB96-0553-41A8-8BB9-E9B4370E8098}"/>
    <cellStyle name="Vírgula 2 2 3 2 7 4" xfId="11392" xr:uid="{BFB9A019-BA54-430F-A117-C576C81A8770}"/>
    <cellStyle name="Vírgula 2 2 3 2 7 4 2" xfId="29502" xr:uid="{598164F1-9DDE-42F6-9227-1ED67FEB285D}"/>
    <cellStyle name="Vírgula 2 2 3 2 7 5" xfId="20449" xr:uid="{F3B976DA-2ED2-41C6-8A23-106D5D938A48}"/>
    <cellStyle name="Vírgula 2 2 3 2 8" xfId="3347" xr:uid="{D0590AA3-87FA-4B1F-B205-48130D41F5C0}"/>
    <cellStyle name="Vírgula 2 2 3 2 8 2" xfId="12400" xr:uid="{DC53F921-A33D-40BD-B23B-42818D5A0B02}"/>
    <cellStyle name="Vírgula 2 2 3 2 8 2 2" xfId="30510" xr:uid="{694CE2A7-498D-4B47-8329-76259CD8A006}"/>
    <cellStyle name="Vírgula 2 2 3 2 8 3" xfId="21457" xr:uid="{871C9ABA-244E-4FF6-945C-3B1A7FE280F1}"/>
    <cellStyle name="Vírgula 2 2 3 2 9" xfId="6361" xr:uid="{507F6C93-4B6C-4C0C-8E67-46E09E67A196}"/>
    <cellStyle name="Vírgula 2 2 3 2 9 2" xfId="15414" xr:uid="{4E2EE507-3DE6-4495-B9E5-50678D994670}"/>
    <cellStyle name="Vírgula 2 2 3 2 9 2 2" xfId="33524" xr:uid="{0385220F-5632-4295-86FE-64A0914ABE40}"/>
    <cellStyle name="Vírgula 2 2 3 2 9 3" xfId="24471" xr:uid="{7CFD755E-337A-4A3F-9730-F95DCA443064}"/>
    <cellStyle name="Vírgula 2 2 3 3" xfId="125" xr:uid="{A6D7FDB1-6FAF-4E65-B51C-EA72A1D91031}"/>
    <cellStyle name="Vírgula 2 2 3 3 10" xfId="18454" xr:uid="{3B971B33-4C86-4E5A-9432-6ED537D1EC59}"/>
    <cellStyle name="Vírgula 2 2 3 3 2" xfId="452" xr:uid="{A5D921E1-EE87-4F46-8005-D78315E95111}"/>
    <cellStyle name="Vírgula 2 2 3 3 2 2" xfId="1076" xr:uid="{ADE79301-F3F8-41EB-AE6F-9DFBC6247719}"/>
    <cellStyle name="Vírgula 2 2 3 3 2 2 2" xfId="2080" xr:uid="{D1F19BFD-B390-41ED-90ED-0A23A80FBECF}"/>
    <cellStyle name="Vírgula 2 2 3 3 2 2 2 2" xfId="5159" xr:uid="{DCEC02CF-BFC7-4A83-8FF5-A7AA714341CD}"/>
    <cellStyle name="Vírgula 2 2 3 3 2 2 2 2 2" xfId="14212" xr:uid="{5281D47B-FD25-494D-9879-07D4C4CEC70F}"/>
    <cellStyle name="Vírgula 2 2 3 3 2 2 2 2 2 2" xfId="32322" xr:uid="{26D3E9AA-06A9-478F-8485-144D8B071093}"/>
    <cellStyle name="Vírgula 2 2 3 3 2 2 2 2 3" xfId="23269" xr:uid="{B61B3FEA-DCEC-44AB-9066-F64FBCB284AE}"/>
    <cellStyle name="Vírgula 2 2 3 3 2 2 2 3" xfId="8173" xr:uid="{00096E5A-F0E2-413B-B7AB-EF635A327771}"/>
    <cellStyle name="Vírgula 2 2 3 3 2 2 2 3 2" xfId="17226" xr:uid="{42BCC4A2-C373-4F92-A8D7-D70874182D7A}"/>
    <cellStyle name="Vírgula 2 2 3 3 2 2 2 3 2 2" xfId="35336" xr:uid="{CA6DD594-0D33-47B0-878C-7331CA6B1C4B}"/>
    <cellStyle name="Vírgula 2 2 3 3 2 2 2 3 3" xfId="26283" xr:uid="{CB76954F-2AAE-4391-8D30-09753677FF71}"/>
    <cellStyle name="Vírgula 2 2 3 3 2 2 2 4" xfId="11194" xr:uid="{1ADD5DD7-C06F-49BC-8938-D8C0084E4656}"/>
    <cellStyle name="Vírgula 2 2 3 3 2 2 2 4 2" xfId="29304" xr:uid="{3CB10296-3F91-4300-ABB1-A3645520FC4A}"/>
    <cellStyle name="Vírgula 2 2 3 3 2 2 2 5" xfId="20251" xr:uid="{7801CFE4-2017-4882-8CAC-CE497F82A4DD}"/>
    <cellStyle name="Vírgula 2 2 3 3 2 2 3" xfId="3084" xr:uid="{94261A89-B55A-4595-BEFB-68CC71006B96}"/>
    <cellStyle name="Vírgula 2 2 3 3 2 2 3 2" xfId="6163" xr:uid="{46AE79FE-56D3-4DCF-ADE7-44A0D9845019}"/>
    <cellStyle name="Vírgula 2 2 3 3 2 2 3 2 2" xfId="15216" xr:uid="{4BF79155-8D1F-45B7-8E38-5F612CC52E51}"/>
    <cellStyle name="Vírgula 2 2 3 3 2 2 3 2 2 2" xfId="33326" xr:uid="{47553331-7A94-4B6C-98D7-659244374042}"/>
    <cellStyle name="Vírgula 2 2 3 3 2 2 3 2 3" xfId="24273" xr:uid="{2FBE50E2-E691-4FFC-AB1B-D49B47EF861A}"/>
    <cellStyle name="Vírgula 2 2 3 3 2 2 3 3" xfId="9177" xr:uid="{CCD684DB-1F2A-4621-B9B1-7E48F0A481B4}"/>
    <cellStyle name="Vírgula 2 2 3 3 2 2 3 3 2" xfId="18230" xr:uid="{3FEA1229-0756-40F4-BBAB-C85E6223ACDD}"/>
    <cellStyle name="Vírgula 2 2 3 3 2 2 3 3 2 2" xfId="36340" xr:uid="{51E28734-3D4C-4037-96D6-9C57F4F13EDC}"/>
    <cellStyle name="Vírgula 2 2 3 3 2 2 3 3 3" xfId="27287" xr:uid="{A4079ED0-C7B6-4F54-87E9-8FBFCD1E65E7}"/>
    <cellStyle name="Vírgula 2 2 3 3 2 2 3 4" xfId="12198" xr:uid="{232CA8C6-1C43-49AB-972C-6A68FAA46861}"/>
    <cellStyle name="Vírgula 2 2 3 3 2 2 3 4 2" xfId="30308" xr:uid="{D76B2DC6-20F6-4EDD-88F8-140F305151FF}"/>
    <cellStyle name="Vírgula 2 2 3 3 2 2 3 5" xfId="21255" xr:uid="{4D76A570-9282-4D56-8591-6B5C53208FD6}"/>
    <cellStyle name="Vírgula 2 2 3 3 2 2 4" xfId="4155" xr:uid="{3ABA6B8A-959D-4F88-BB42-2A9339898ACD}"/>
    <cellStyle name="Vírgula 2 2 3 3 2 2 4 2" xfId="13208" xr:uid="{06B2526E-A057-498A-8150-3EB39E7D286C}"/>
    <cellStyle name="Vírgula 2 2 3 3 2 2 4 2 2" xfId="31318" xr:uid="{6A7F2DB7-3F9D-488E-8165-2EF701A87F95}"/>
    <cellStyle name="Vírgula 2 2 3 3 2 2 4 3" xfId="22265" xr:uid="{68370F9D-9B62-4B17-A379-6D675246B73B}"/>
    <cellStyle name="Vírgula 2 2 3 3 2 2 5" xfId="7169" xr:uid="{20D85F88-AEDD-4D1B-9464-A06D36C8A4E6}"/>
    <cellStyle name="Vírgula 2 2 3 3 2 2 5 2" xfId="16222" xr:uid="{0B0E8AA6-E7E5-4BD1-8D00-D60666BE1604}"/>
    <cellStyle name="Vírgula 2 2 3 3 2 2 5 2 2" xfId="34332" xr:uid="{E277F793-F4B8-42B9-B00F-4EF373F46F3F}"/>
    <cellStyle name="Vírgula 2 2 3 3 2 2 5 3" xfId="25279" xr:uid="{99A239F8-993D-4B83-A14E-7FBB64533798}"/>
    <cellStyle name="Vírgula 2 2 3 3 2 2 6" xfId="10190" xr:uid="{B780748E-0915-4476-8F34-2AD3226B0671}"/>
    <cellStyle name="Vírgula 2 2 3 3 2 2 6 2" xfId="28300" xr:uid="{018B757C-FFA9-480F-8A1A-20B21EFAADF6}"/>
    <cellStyle name="Vírgula 2 2 3 3 2 2 7" xfId="19247" xr:uid="{E51AC5EA-0F04-40DC-9BCA-D4E072548DD9}"/>
    <cellStyle name="Vírgula 2 2 3 3 2 3" xfId="1077" xr:uid="{600BCCE7-87B2-4ECC-8EEC-1F5CA697455A}"/>
    <cellStyle name="Vírgula 2 2 3 3 2 3 2" xfId="2081" xr:uid="{481EDDAD-DA70-4E09-AB61-52674D2B7EBA}"/>
    <cellStyle name="Vírgula 2 2 3 3 2 3 2 2" xfId="5160" xr:uid="{571CE457-0479-45B1-8C03-6259B2D42511}"/>
    <cellStyle name="Vírgula 2 2 3 3 2 3 2 2 2" xfId="14213" xr:uid="{2D20014C-2DC7-4DAE-937D-0280E069D971}"/>
    <cellStyle name="Vírgula 2 2 3 3 2 3 2 2 2 2" xfId="32323" xr:uid="{FF872EE7-7563-4B48-9DB4-8D9DDE66C08B}"/>
    <cellStyle name="Vírgula 2 2 3 3 2 3 2 2 3" xfId="23270" xr:uid="{066C246C-6ED1-4ED1-91B2-9B34A48D8423}"/>
    <cellStyle name="Vírgula 2 2 3 3 2 3 2 3" xfId="8174" xr:uid="{4AAC3E76-C3D3-4982-A7B6-E38D91BA0085}"/>
    <cellStyle name="Vírgula 2 2 3 3 2 3 2 3 2" xfId="17227" xr:uid="{A06D94BE-1313-433D-AB5E-31039DB5679E}"/>
    <cellStyle name="Vírgula 2 2 3 3 2 3 2 3 2 2" xfId="35337" xr:uid="{8AF54A7C-0B12-4309-AC97-6106D8F4E6F7}"/>
    <cellStyle name="Vírgula 2 2 3 3 2 3 2 3 3" xfId="26284" xr:uid="{100AC4ED-3F25-45EC-A617-088B42270B1C}"/>
    <cellStyle name="Vírgula 2 2 3 3 2 3 2 4" xfId="11195" xr:uid="{484CB4FA-9719-4BFE-A450-CF21D4E539AB}"/>
    <cellStyle name="Vírgula 2 2 3 3 2 3 2 4 2" xfId="29305" xr:uid="{1D861F27-7A4A-43BD-AE34-993B378602B0}"/>
    <cellStyle name="Vírgula 2 2 3 3 2 3 2 5" xfId="20252" xr:uid="{1E7B845A-2FD6-47D1-8779-73C8934ED4B3}"/>
    <cellStyle name="Vírgula 2 2 3 3 2 3 3" xfId="3085" xr:uid="{3CA41A3A-01CF-45BC-B6C0-15713A491BDF}"/>
    <cellStyle name="Vírgula 2 2 3 3 2 3 3 2" xfId="6164" xr:uid="{F7E1B913-78AD-4126-9D36-CC3693784E65}"/>
    <cellStyle name="Vírgula 2 2 3 3 2 3 3 2 2" xfId="15217" xr:uid="{38BE6FF9-22A2-465E-A872-C4382E041BF8}"/>
    <cellStyle name="Vírgula 2 2 3 3 2 3 3 2 2 2" xfId="33327" xr:uid="{6FB23EA8-48E3-4FA1-AE72-4E9FA8C16F21}"/>
    <cellStyle name="Vírgula 2 2 3 3 2 3 3 2 3" xfId="24274" xr:uid="{ED0415BC-96CE-4D56-91F7-41A76AB961E1}"/>
    <cellStyle name="Vírgula 2 2 3 3 2 3 3 3" xfId="9178" xr:uid="{583D3D70-B973-4575-8B0F-FEEEF3740DA7}"/>
    <cellStyle name="Vírgula 2 2 3 3 2 3 3 3 2" xfId="18231" xr:uid="{AF761F51-E0A8-4849-96BC-185267C84B67}"/>
    <cellStyle name="Vírgula 2 2 3 3 2 3 3 3 2 2" xfId="36341" xr:uid="{A8857308-EACA-43EB-96E4-2D7C1E42A8F6}"/>
    <cellStyle name="Vírgula 2 2 3 3 2 3 3 3 3" xfId="27288" xr:uid="{CB6F055F-22A0-4E8C-A1D4-5080B38CDFC9}"/>
    <cellStyle name="Vírgula 2 2 3 3 2 3 3 4" xfId="12199" xr:uid="{A0A03EE6-24F1-4CAE-A6F4-981895216ACD}"/>
    <cellStyle name="Vírgula 2 2 3 3 2 3 3 4 2" xfId="30309" xr:uid="{66C96E84-F9DA-4ED7-BFD4-ADEDB3EC895B}"/>
    <cellStyle name="Vírgula 2 2 3 3 2 3 3 5" xfId="21256" xr:uid="{BEF0036E-53F8-4D08-9925-40C8494915F2}"/>
    <cellStyle name="Vírgula 2 2 3 3 2 3 4" xfId="4156" xr:uid="{0A925F46-FE1F-4E5C-9ADE-8DE6A6B30273}"/>
    <cellStyle name="Vírgula 2 2 3 3 2 3 4 2" xfId="13209" xr:uid="{3E53DEAA-DB85-4E56-AE18-0769195DA1A9}"/>
    <cellStyle name="Vírgula 2 2 3 3 2 3 4 2 2" xfId="31319" xr:uid="{248E4218-1F3A-44AF-841C-40A269EF7B9D}"/>
    <cellStyle name="Vírgula 2 2 3 3 2 3 4 3" xfId="22266" xr:uid="{37AF69BC-E766-4D19-A59B-4A8D4ADB051F}"/>
    <cellStyle name="Vírgula 2 2 3 3 2 3 5" xfId="7170" xr:uid="{E8E42F40-F7D8-4194-825E-F8C6FAD563CF}"/>
    <cellStyle name="Vírgula 2 2 3 3 2 3 5 2" xfId="16223" xr:uid="{4344C5CA-A47F-4A8F-845A-FAF9CAC6E61E}"/>
    <cellStyle name="Vírgula 2 2 3 3 2 3 5 2 2" xfId="34333" xr:uid="{9808BA83-BBED-4526-BF6A-7DF3C9B3EA00}"/>
    <cellStyle name="Vírgula 2 2 3 3 2 3 5 3" xfId="25280" xr:uid="{DA31D557-455E-45C5-AD96-67CAC99C7D9A}"/>
    <cellStyle name="Vírgula 2 2 3 3 2 3 6" xfId="10191" xr:uid="{1C3903F7-A7F8-473F-9034-E3F1107E37A3}"/>
    <cellStyle name="Vírgula 2 2 3 3 2 3 6 2" xfId="28301" xr:uid="{CFC84D54-660A-4272-B7D3-6276D6453552}"/>
    <cellStyle name="Vírgula 2 2 3 3 2 3 7" xfId="19248" xr:uid="{84CC61E8-EB61-43C9-92E7-DFCB2E47945A}"/>
    <cellStyle name="Vírgula 2 2 3 3 2 4" xfId="1461" xr:uid="{B9F9404E-F86D-4E17-A034-55F5579B266B}"/>
    <cellStyle name="Vírgula 2 2 3 3 2 4 2" xfId="4540" xr:uid="{B1A60882-E910-4C6D-A316-B8A708132A61}"/>
    <cellStyle name="Vírgula 2 2 3 3 2 4 2 2" xfId="13593" xr:uid="{FE98AFA1-6408-48FA-97BF-5BFB7CA2FABC}"/>
    <cellStyle name="Vírgula 2 2 3 3 2 4 2 2 2" xfId="31703" xr:uid="{AEE916B5-6383-427D-B9A8-13ECD2D0C018}"/>
    <cellStyle name="Vírgula 2 2 3 3 2 4 2 3" xfId="22650" xr:uid="{D7079B18-6A89-4C2A-B8F5-E48A98388B77}"/>
    <cellStyle name="Vírgula 2 2 3 3 2 4 3" xfId="7554" xr:uid="{EC3B23D7-692F-477D-A2D7-EBF7DC5EDE88}"/>
    <cellStyle name="Vírgula 2 2 3 3 2 4 3 2" xfId="16607" xr:uid="{77771937-1AE9-4024-884D-2803E377469C}"/>
    <cellStyle name="Vírgula 2 2 3 3 2 4 3 2 2" xfId="34717" xr:uid="{7651EB98-6508-4254-B12E-CB09C0354085}"/>
    <cellStyle name="Vírgula 2 2 3 3 2 4 3 3" xfId="25664" xr:uid="{F02451F1-A188-4E63-99D0-F6A38C219461}"/>
    <cellStyle name="Vírgula 2 2 3 3 2 4 4" xfId="10575" xr:uid="{E8C345B9-CA82-4CBE-BFF6-75D3F56C9830}"/>
    <cellStyle name="Vírgula 2 2 3 3 2 4 4 2" xfId="28685" xr:uid="{0D76AF3A-68BE-4CA1-8CA4-DAED05AC9139}"/>
    <cellStyle name="Vírgula 2 2 3 3 2 4 5" xfId="19632" xr:uid="{13C70C64-0EFB-4667-939B-9CAD4B4679A5}"/>
    <cellStyle name="Vírgula 2 2 3 3 2 5" xfId="2465" xr:uid="{DA1683B9-1ADD-4969-8F23-427D72E5527E}"/>
    <cellStyle name="Vírgula 2 2 3 3 2 5 2" xfId="5544" xr:uid="{C166E115-EA2A-47F7-8ACE-D8DC1407EBA8}"/>
    <cellStyle name="Vírgula 2 2 3 3 2 5 2 2" xfId="14597" xr:uid="{6667B5E8-2FB7-4B67-ABDA-18FFCD5C8128}"/>
    <cellStyle name="Vírgula 2 2 3 3 2 5 2 2 2" xfId="32707" xr:uid="{86DB0D20-7F2F-4B94-9FEC-DD5677173C0E}"/>
    <cellStyle name="Vírgula 2 2 3 3 2 5 2 3" xfId="23654" xr:uid="{0A1A6FB6-512F-49AC-BB41-1C206D428048}"/>
    <cellStyle name="Vírgula 2 2 3 3 2 5 3" xfId="8558" xr:uid="{408EB807-EA06-43A8-8DE9-A8B952A6A253}"/>
    <cellStyle name="Vírgula 2 2 3 3 2 5 3 2" xfId="17611" xr:uid="{21DDC21F-1899-462C-89C4-1C63879DDCA0}"/>
    <cellStyle name="Vírgula 2 2 3 3 2 5 3 2 2" xfId="35721" xr:uid="{B73B4BD8-82B6-4847-ADCA-B748B7A0FD3F}"/>
    <cellStyle name="Vírgula 2 2 3 3 2 5 3 3" xfId="26668" xr:uid="{3C6FAF78-93B6-491C-821E-C19C093FE5AC}"/>
    <cellStyle name="Vírgula 2 2 3 3 2 5 4" xfId="11579" xr:uid="{A9297BCC-3583-4836-9B91-B02EC007EE4F}"/>
    <cellStyle name="Vírgula 2 2 3 3 2 5 4 2" xfId="29689" xr:uid="{2DFBE4D0-B990-4FF6-9B43-A894C049F930}"/>
    <cellStyle name="Vírgula 2 2 3 3 2 5 5" xfId="20636" xr:uid="{A06277B3-E6C2-48A3-97ED-B602CAD3E93D}"/>
    <cellStyle name="Vírgula 2 2 3 3 2 6" xfId="3535" xr:uid="{9E479CB8-37EE-4DDA-A6F5-69C4CBAA8CA4}"/>
    <cellStyle name="Vírgula 2 2 3 3 2 6 2" xfId="12588" xr:uid="{F634DF43-7FCD-4321-B90B-5EFC540CFDB5}"/>
    <cellStyle name="Vírgula 2 2 3 3 2 6 2 2" xfId="30698" xr:uid="{EDA7A97D-C5B9-4517-AD20-19721AEC382E}"/>
    <cellStyle name="Vírgula 2 2 3 3 2 6 3" xfId="21645" xr:uid="{3F4E8A0B-2F54-4A11-96E0-6939AEA26281}"/>
    <cellStyle name="Vírgula 2 2 3 3 2 7" xfId="6549" xr:uid="{49FB7B16-1630-4D25-8F3D-23E5F4D0F93F}"/>
    <cellStyle name="Vírgula 2 2 3 3 2 7 2" xfId="15602" xr:uid="{C08E361D-051A-48BD-8F81-1B0847D0990D}"/>
    <cellStyle name="Vírgula 2 2 3 3 2 7 2 2" xfId="33712" xr:uid="{CF613BED-EB79-4E23-ADAE-85875D8027AC}"/>
    <cellStyle name="Vírgula 2 2 3 3 2 7 3" xfId="24659" xr:uid="{360095DE-458C-4151-8B35-0C0F38EF3FA9}"/>
    <cellStyle name="Vírgula 2 2 3 3 2 8" xfId="9569" xr:uid="{E089A8E5-A1B7-444D-8A3E-70668958C87A}"/>
    <cellStyle name="Vírgula 2 2 3 3 2 8 2" xfId="27679" xr:uid="{8B8D4AE9-1C38-423F-A951-DCE68FD034D9}"/>
    <cellStyle name="Vírgula 2 2 3 3 2 9" xfId="18626" xr:uid="{7955B3E9-0513-41FE-A83B-C7502F46C19D}"/>
    <cellStyle name="Vírgula 2 2 3 3 3" xfId="1078" xr:uid="{64683311-3B33-403C-9C8C-36FA8BF9F795}"/>
    <cellStyle name="Vírgula 2 2 3 3 3 2" xfId="2082" xr:uid="{178098C6-26B3-4736-99DE-136D37653289}"/>
    <cellStyle name="Vírgula 2 2 3 3 3 2 2" xfId="5161" xr:uid="{492100FC-72BE-4D97-B3C9-D1A046FB3729}"/>
    <cellStyle name="Vírgula 2 2 3 3 3 2 2 2" xfId="14214" xr:uid="{22AC729E-0E89-42AC-95DE-B9954F654967}"/>
    <cellStyle name="Vírgula 2 2 3 3 3 2 2 2 2" xfId="32324" xr:uid="{497DD638-19E0-4233-9A60-A0914384CEA5}"/>
    <cellStyle name="Vírgula 2 2 3 3 3 2 2 3" xfId="23271" xr:uid="{1CAB0BCE-093C-4AAF-BE8A-B2695A41F520}"/>
    <cellStyle name="Vírgula 2 2 3 3 3 2 3" xfId="8175" xr:uid="{A0FF7609-EE7F-46D3-A3DC-13813293E697}"/>
    <cellStyle name="Vírgula 2 2 3 3 3 2 3 2" xfId="17228" xr:uid="{8C494AE8-6C3B-43FE-8630-EFC597818473}"/>
    <cellStyle name="Vírgula 2 2 3 3 3 2 3 2 2" xfId="35338" xr:uid="{F9051B6A-EA7A-4905-889B-CCA0A99BD09A}"/>
    <cellStyle name="Vírgula 2 2 3 3 3 2 3 3" xfId="26285" xr:uid="{486FFD86-96D4-426D-8109-0C17B81FFE7B}"/>
    <cellStyle name="Vírgula 2 2 3 3 3 2 4" xfId="11196" xr:uid="{50BA55A3-9D19-45D7-A245-EF498B43394E}"/>
    <cellStyle name="Vírgula 2 2 3 3 3 2 4 2" xfId="29306" xr:uid="{4AFDB202-2A7C-4A86-96A2-878FB4DD2D11}"/>
    <cellStyle name="Vírgula 2 2 3 3 3 2 5" xfId="20253" xr:uid="{8751B7F2-76B9-41CD-BB56-30A0F69DEB20}"/>
    <cellStyle name="Vírgula 2 2 3 3 3 3" xfId="3086" xr:uid="{E309A683-C9F3-44D8-943B-2D26BB714624}"/>
    <cellStyle name="Vírgula 2 2 3 3 3 3 2" xfId="6165" xr:uid="{E641ACF1-DD31-4742-BD12-7A9F8934D9AC}"/>
    <cellStyle name="Vírgula 2 2 3 3 3 3 2 2" xfId="15218" xr:uid="{8E91377B-64F6-493D-B72E-65015CD424BF}"/>
    <cellStyle name="Vírgula 2 2 3 3 3 3 2 2 2" xfId="33328" xr:uid="{42E0E9DE-2112-48C5-B186-AD262550C8D7}"/>
    <cellStyle name="Vírgula 2 2 3 3 3 3 2 3" xfId="24275" xr:uid="{1F0BA2A3-BFEA-4ED2-A1BE-BE1240580AA0}"/>
    <cellStyle name="Vírgula 2 2 3 3 3 3 3" xfId="9179" xr:uid="{7EBF7F00-4184-4182-ACA0-7478B144FB30}"/>
    <cellStyle name="Vírgula 2 2 3 3 3 3 3 2" xfId="18232" xr:uid="{5C160BF9-2BF9-42DF-97FA-CBF5EFF5F1BF}"/>
    <cellStyle name="Vírgula 2 2 3 3 3 3 3 2 2" xfId="36342" xr:uid="{3DAFEBB6-3BFD-477D-9F7F-39831E989915}"/>
    <cellStyle name="Vírgula 2 2 3 3 3 3 3 3" xfId="27289" xr:uid="{F1EBF086-BF92-44EC-BF66-6F12BA9D569B}"/>
    <cellStyle name="Vírgula 2 2 3 3 3 3 4" xfId="12200" xr:uid="{2B90DE59-1CD0-42E3-9A2C-A40FA9491324}"/>
    <cellStyle name="Vírgula 2 2 3 3 3 3 4 2" xfId="30310" xr:uid="{16E30837-AD26-43C8-9B23-0BE243AB9FC1}"/>
    <cellStyle name="Vírgula 2 2 3 3 3 3 5" xfId="21257" xr:uid="{B0C9F13B-5345-4579-A75E-5FEDCE616E4B}"/>
    <cellStyle name="Vírgula 2 2 3 3 3 4" xfId="4157" xr:uid="{188545E7-49D3-4010-937D-6A1BE5CAA1FD}"/>
    <cellStyle name="Vírgula 2 2 3 3 3 4 2" xfId="13210" xr:uid="{534CECE4-BA83-4086-835F-0FA7508F15C7}"/>
    <cellStyle name="Vírgula 2 2 3 3 3 4 2 2" xfId="31320" xr:uid="{0ACF2377-08DA-4D27-804F-BC8DB8B888A8}"/>
    <cellStyle name="Vírgula 2 2 3 3 3 4 3" xfId="22267" xr:uid="{402DAD79-E7BA-4AA1-94CF-155668C2E567}"/>
    <cellStyle name="Vírgula 2 2 3 3 3 5" xfId="7171" xr:uid="{60EE821E-9EED-442C-BD40-52F051997D02}"/>
    <cellStyle name="Vírgula 2 2 3 3 3 5 2" xfId="16224" xr:uid="{C199DA4B-C351-4654-B908-6F288CD497D6}"/>
    <cellStyle name="Vírgula 2 2 3 3 3 5 2 2" xfId="34334" xr:uid="{A466475D-98E1-4DD1-9AB1-2658B033F1A3}"/>
    <cellStyle name="Vírgula 2 2 3 3 3 5 3" xfId="25281" xr:uid="{0BD51FB3-52B4-49EE-9738-91197BC1E54E}"/>
    <cellStyle name="Vírgula 2 2 3 3 3 6" xfId="10192" xr:uid="{447D6E4F-4ABE-44E2-A540-97CFF0DF3CA5}"/>
    <cellStyle name="Vírgula 2 2 3 3 3 6 2" xfId="28302" xr:uid="{3AB05DAA-27C8-41C8-8440-5D817D1D3557}"/>
    <cellStyle name="Vírgula 2 2 3 3 3 7" xfId="19249" xr:uid="{5C0D47EB-652F-4428-A055-AD1A7A53263E}"/>
    <cellStyle name="Vírgula 2 2 3 3 4" xfId="1079" xr:uid="{EC2F4B78-BB27-43E2-B0A2-C9ECD1DFB9B1}"/>
    <cellStyle name="Vírgula 2 2 3 3 4 2" xfId="2083" xr:uid="{F686494C-4FA2-4D49-AC16-0D3167A828B5}"/>
    <cellStyle name="Vírgula 2 2 3 3 4 2 2" xfId="5162" xr:uid="{5A05D522-CA43-49D8-A59F-091032B21183}"/>
    <cellStyle name="Vírgula 2 2 3 3 4 2 2 2" xfId="14215" xr:uid="{AF27A976-2795-41C9-8C28-6C45B58E7BE9}"/>
    <cellStyle name="Vírgula 2 2 3 3 4 2 2 2 2" xfId="32325" xr:uid="{0A8A7B8E-8D69-4A14-AB09-09948BD2598C}"/>
    <cellStyle name="Vírgula 2 2 3 3 4 2 2 3" xfId="23272" xr:uid="{9EEF695F-8F09-45E5-AC96-B54733420EC2}"/>
    <cellStyle name="Vírgula 2 2 3 3 4 2 3" xfId="8176" xr:uid="{B7960AA4-B365-4E67-8905-37F9637BCD04}"/>
    <cellStyle name="Vírgula 2 2 3 3 4 2 3 2" xfId="17229" xr:uid="{E031DC8F-1920-42DF-8E46-EB1FF19F4984}"/>
    <cellStyle name="Vírgula 2 2 3 3 4 2 3 2 2" xfId="35339" xr:uid="{AB0354FF-CAEC-48A9-B2F1-89C2D17D53BD}"/>
    <cellStyle name="Vírgula 2 2 3 3 4 2 3 3" xfId="26286" xr:uid="{F0338A2B-4077-490D-9DDE-F2192C3683BA}"/>
    <cellStyle name="Vírgula 2 2 3 3 4 2 4" xfId="11197" xr:uid="{B751FF7F-E102-4889-B891-98A5588D7D81}"/>
    <cellStyle name="Vírgula 2 2 3 3 4 2 4 2" xfId="29307" xr:uid="{CA70A693-DA6B-4B9D-82A9-5DC94F1CB9FE}"/>
    <cellStyle name="Vírgula 2 2 3 3 4 2 5" xfId="20254" xr:uid="{7B7E1DA0-4FC6-483B-A1F8-D88C31B5A476}"/>
    <cellStyle name="Vírgula 2 2 3 3 4 3" xfId="3087" xr:uid="{3BE0BC84-2A2A-4559-B4A6-A812D5D6F990}"/>
    <cellStyle name="Vírgula 2 2 3 3 4 3 2" xfId="6166" xr:uid="{6AE1508E-D0E7-41F6-A5A2-A60BF471E8F8}"/>
    <cellStyle name="Vírgula 2 2 3 3 4 3 2 2" xfId="15219" xr:uid="{3D50FB66-55E2-46C3-B293-8B82A3EB0769}"/>
    <cellStyle name="Vírgula 2 2 3 3 4 3 2 2 2" xfId="33329" xr:uid="{ED0EB991-FF7C-44A1-9DB3-D635DDC737D7}"/>
    <cellStyle name="Vírgula 2 2 3 3 4 3 2 3" xfId="24276" xr:uid="{EFF8E5A4-F94D-4E70-9F89-A8EC8A1F18D1}"/>
    <cellStyle name="Vírgula 2 2 3 3 4 3 3" xfId="9180" xr:uid="{9B3C1616-CBEA-4047-B8F7-A36E4B7ECB92}"/>
    <cellStyle name="Vírgula 2 2 3 3 4 3 3 2" xfId="18233" xr:uid="{D5900A3C-A93E-48F9-A132-D20DAF5B7B51}"/>
    <cellStyle name="Vírgula 2 2 3 3 4 3 3 2 2" xfId="36343" xr:uid="{30324CBB-39BF-4D08-BD6A-48D2FB17624F}"/>
    <cellStyle name="Vírgula 2 2 3 3 4 3 3 3" xfId="27290" xr:uid="{6B0A24D4-6623-4ABE-AAEF-782A8C4745F5}"/>
    <cellStyle name="Vírgula 2 2 3 3 4 3 4" xfId="12201" xr:uid="{A829D576-A51F-40E1-9E9E-68D38DB604D7}"/>
    <cellStyle name="Vírgula 2 2 3 3 4 3 4 2" xfId="30311" xr:uid="{F3035E43-2F68-4201-98FB-47627A5657E4}"/>
    <cellStyle name="Vírgula 2 2 3 3 4 3 5" xfId="21258" xr:uid="{91007EA7-9E09-4D0D-9DA9-6C3B6139EFEF}"/>
    <cellStyle name="Vírgula 2 2 3 3 4 4" xfId="4158" xr:uid="{A2287B42-D3C7-4524-AD74-13204E49FDF2}"/>
    <cellStyle name="Vírgula 2 2 3 3 4 4 2" xfId="13211" xr:uid="{43983F7D-F84D-4645-A28C-DD76BEAD5D38}"/>
    <cellStyle name="Vírgula 2 2 3 3 4 4 2 2" xfId="31321" xr:uid="{B9741A81-DB9B-402C-B55D-953C95415017}"/>
    <cellStyle name="Vírgula 2 2 3 3 4 4 3" xfId="22268" xr:uid="{3083DBC2-8615-4FAB-A12E-7FA78FBDE941}"/>
    <cellStyle name="Vírgula 2 2 3 3 4 5" xfId="7172" xr:uid="{101A8366-87D7-4B12-8325-B38F96B89975}"/>
    <cellStyle name="Vírgula 2 2 3 3 4 5 2" xfId="16225" xr:uid="{5EF72B03-5D65-4FDB-96DA-488A5E8A00AB}"/>
    <cellStyle name="Vírgula 2 2 3 3 4 5 2 2" xfId="34335" xr:uid="{A45286D1-9D1A-4A75-B3E1-25A16F0FF3BF}"/>
    <cellStyle name="Vírgula 2 2 3 3 4 5 3" xfId="25282" xr:uid="{47C0C190-2071-4935-8A1E-B31D7E293943}"/>
    <cellStyle name="Vírgula 2 2 3 3 4 6" xfId="10193" xr:uid="{59B96614-1ACA-4778-BD6F-A84BE90EBCA8}"/>
    <cellStyle name="Vírgula 2 2 3 3 4 6 2" xfId="28303" xr:uid="{19B2124E-A23B-4BAA-B52F-CF4A44F9FBF7}"/>
    <cellStyle name="Vírgula 2 2 3 3 4 7" xfId="19250" xr:uid="{C174AB4C-9E03-4F01-99E0-39E9082579A3}"/>
    <cellStyle name="Vírgula 2 2 3 3 5" xfId="1290" xr:uid="{2054D2AA-ACF5-4BFE-9A5B-D2612E2C83C6}"/>
    <cellStyle name="Vírgula 2 2 3 3 5 2" xfId="4369" xr:uid="{06745249-89FC-4871-82EC-C727924D8A79}"/>
    <cellStyle name="Vírgula 2 2 3 3 5 2 2" xfId="13422" xr:uid="{7ED33CD4-F01B-4D7C-BAE5-82D7020016DC}"/>
    <cellStyle name="Vírgula 2 2 3 3 5 2 2 2" xfId="31532" xr:uid="{45FD23C6-0186-49C1-B111-19ADDF041DBB}"/>
    <cellStyle name="Vírgula 2 2 3 3 5 2 3" xfId="22479" xr:uid="{CC73E44B-0429-49B1-BDA9-DA0213062E4C}"/>
    <cellStyle name="Vírgula 2 2 3 3 5 3" xfId="7383" xr:uid="{D4533848-FA35-4ECF-9BF5-90007700B9C6}"/>
    <cellStyle name="Vírgula 2 2 3 3 5 3 2" xfId="16436" xr:uid="{0CBAD472-B874-4FFD-8964-91C46FB088F2}"/>
    <cellStyle name="Vírgula 2 2 3 3 5 3 2 2" xfId="34546" xr:uid="{021E09F7-6ABA-4957-951C-EEF107B6CFDE}"/>
    <cellStyle name="Vírgula 2 2 3 3 5 3 3" xfId="25493" xr:uid="{DA4062AD-F9FE-4BEE-A755-A0E445033AAF}"/>
    <cellStyle name="Vírgula 2 2 3 3 5 4" xfId="10404" xr:uid="{25F7D0B2-FFBD-466C-BCD2-2CE5DA43E33E}"/>
    <cellStyle name="Vírgula 2 2 3 3 5 4 2" xfId="28514" xr:uid="{97576430-45AC-4B4A-8C10-3B088A78DE5B}"/>
    <cellStyle name="Vírgula 2 2 3 3 5 5" xfId="19461" xr:uid="{9BAE22FC-63AF-4999-BAF0-7B49EF224368}"/>
    <cellStyle name="Vírgula 2 2 3 3 6" xfId="2294" xr:uid="{C238DB6C-330D-4B6E-B6A1-369E99ABA549}"/>
    <cellStyle name="Vírgula 2 2 3 3 6 2" xfId="5373" xr:uid="{F81858FA-88DE-4E68-8BEC-97E205A1BB31}"/>
    <cellStyle name="Vírgula 2 2 3 3 6 2 2" xfId="14426" xr:uid="{E55BBA94-04C7-444E-ADFF-81E49C413D47}"/>
    <cellStyle name="Vírgula 2 2 3 3 6 2 2 2" xfId="32536" xr:uid="{08847D3F-E984-4C14-82B2-369E4CEE779D}"/>
    <cellStyle name="Vírgula 2 2 3 3 6 2 3" xfId="23483" xr:uid="{49E08ECF-1312-412A-A52B-78A1BC6EA029}"/>
    <cellStyle name="Vírgula 2 2 3 3 6 3" xfId="8387" xr:uid="{1CCCEFD6-FF77-4BEE-A925-25DE14F9E6F3}"/>
    <cellStyle name="Vírgula 2 2 3 3 6 3 2" xfId="17440" xr:uid="{AAB513B4-BA88-4463-AE1F-F1E3A7B664C1}"/>
    <cellStyle name="Vírgula 2 2 3 3 6 3 2 2" xfId="35550" xr:uid="{51D20315-28F7-4B19-BBF7-35CBDEE486E5}"/>
    <cellStyle name="Vírgula 2 2 3 3 6 3 3" xfId="26497" xr:uid="{11623210-A80F-4858-8F9A-891827E094C7}"/>
    <cellStyle name="Vírgula 2 2 3 3 6 4" xfId="11408" xr:uid="{F89204A8-A5AE-4D51-9374-A7EE39DAAF51}"/>
    <cellStyle name="Vírgula 2 2 3 3 6 4 2" xfId="29518" xr:uid="{668B7C03-474B-462F-8F1B-6ABCE4A14DA1}"/>
    <cellStyle name="Vírgula 2 2 3 3 6 5" xfId="20465" xr:uid="{A1DF40AF-04F3-4154-BD6F-EDD1C3C2A2D0}"/>
    <cellStyle name="Vírgula 2 2 3 3 7" xfId="3363" xr:uid="{F9185E08-EC15-46E5-9FF7-C33FEB2D1825}"/>
    <cellStyle name="Vírgula 2 2 3 3 7 2" xfId="12416" xr:uid="{E0D4B471-FE5D-47E2-88E4-B7A6713EA4B1}"/>
    <cellStyle name="Vírgula 2 2 3 3 7 2 2" xfId="30526" xr:uid="{3CD80AA1-8689-496F-89B1-5CE1E47E9685}"/>
    <cellStyle name="Vírgula 2 2 3 3 7 3" xfId="21473" xr:uid="{EC574C9E-CEFC-4062-A295-9B3E136D8A33}"/>
    <cellStyle name="Vírgula 2 2 3 3 8" xfId="6377" xr:uid="{D78C3817-7579-4D0F-B96F-FBE30F278D83}"/>
    <cellStyle name="Vírgula 2 2 3 3 8 2" xfId="15430" xr:uid="{3EFE4121-7394-480F-8836-EF5443F5B864}"/>
    <cellStyle name="Vírgula 2 2 3 3 8 2 2" xfId="33540" xr:uid="{3F5885AA-1F3F-4F26-850A-C58A9692A2E7}"/>
    <cellStyle name="Vírgula 2 2 3 3 8 3" xfId="24487" xr:uid="{5585324B-7D36-444F-9C05-8FA6E4B04C7A}"/>
    <cellStyle name="Vírgula 2 2 3 3 9" xfId="9397" xr:uid="{8D806E8B-CC83-48B0-8FC5-EE3AC11AB0AB}"/>
    <cellStyle name="Vírgula 2 2 3 3 9 2" xfId="27507" xr:uid="{EA21BEA3-E8C2-43C4-86DB-21914BE4BE88}"/>
    <cellStyle name="Vírgula 2 2 3 4" xfId="420" xr:uid="{1BB90834-4BAB-4B33-8B6B-EB18B45FDFCA}"/>
    <cellStyle name="Vírgula 2 2 3 4 2" xfId="1080" xr:uid="{84343F4E-9164-457D-B222-83AC38F250AB}"/>
    <cellStyle name="Vírgula 2 2 3 4 2 2" xfId="2084" xr:uid="{3C8B46B7-2AEA-4621-AA7A-4894DAE1F79D}"/>
    <cellStyle name="Vírgula 2 2 3 4 2 2 2" xfId="5163" xr:uid="{FCA03A77-52E4-49AB-8BD8-EFE62DEA35D2}"/>
    <cellStyle name="Vírgula 2 2 3 4 2 2 2 2" xfId="14216" xr:uid="{9D08477A-395A-4E8E-8F0B-A644E2B8138F}"/>
    <cellStyle name="Vírgula 2 2 3 4 2 2 2 2 2" xfId="32326" xr:uid="{D722443E-7034-4C71-A6AC-445C074BF86A}"/>
    <cellStyle name="Vírgula 2 2 3 4 2 2 2 3" xfId="23273" xr:uid="{652CBF2F-B1DA-4AAB-803A-80BB3F35F809}"/>
    <cellStyle name="Vírgula 2 2 3 4 2 2 3" xfId="8177" xr:uid="{0767972A-B226-4983-BBA9-A9DCE9175D28}"/>
    <cellStyle name="Vírgula 2 2 3 4 2 2 3 2" xfId="17230" xr:uid="{FB323862-DFB3-4E06-8FAC-A63002C24A3B}"/>
    <cellStyle name="Vírgula 2 2 3 4 2 2 3 2 2" xfId="35340" xr:uid="{43731793-3123-439E-8C2A-997CA2A24D06}"/>
    <cellStyle name="Vírgula 2 2 3 4 2 2 3 3" xfId="26287" xr:uid="{6FFD8941-975B-4EA0-B832-56CB14965F75}"/>
    <cellStyle name="Vírgula 2 2 3 4 2 2 4" xfId="11198" xr:uid="{9F74D9D7-95FF-47DC-927F-80C6B8D972C1}"/>
    <cellStyle name="Vírgula 2 2 3 4 2 2 4 2" xfId="29308" xr:uid="{67F9E3AF-CC56-4CDE-BD98-2C27F104663C}"/>
    <cellStyle name="Vírgula 2 2 3 4 2 2 5" xfId="20255" xr:uid="{5BF8982C-F5D5-4AC4-82CF-581455BB4523}"/>
    <cellStyle name="Vírgula 2 2 3 4 2 3" xfId="3088" xr:uid="{9781B5E1-8AC5-47BE-944D-E5082693724C}"/>
    <cellStyle name="Vírgula 2 2 3 4 2 3 2" xfId="6167" xr:uid="{14EE80F4-27BF-4A61-BC1D-4C2910E93E01}"/>
    <cellStyle name="Vírgula 2 2 3 4 2 3 2 2" xfId="15220" xr:uid="{C6485A3B-5314-4D03-B33C-33775FC8C6C3}"/>
    <cellStyle name="Vírgula 2 2 3 4 2 3 2 2 2" xfId="33330" xr:uid="{13C3CB8F-B35D-4952-8600-3C336C666F5C}"/>
    <cellStyle name="Vírgula 2 2 3 4 2 3 2 3" xfId="24277" xr:uid="{886042D9-1D5A-45A1-B106-1C97E567F8A4}"/>
    <cellStyle name="Vírgula 2 2 3 4 2 3 3" xfId="9181" xr:uid="{74E81BA7-E86F-4141-B213-684E46939B1C}"/>
    <cellStyle name="Vírgula 2 2 3 4 2 3 3 2" xfId="18234" xr:uid="{990F59C0-34B6-47AF-ABF9-BD489C0EEA6A}"/>
    <cellStyle name="Vírgula 2 2 3 4 2 3 3 2 2" xfId="36344" xr:uid="{7F9399BE-D0C9-4EDE-AF64-0D289FD99209}"/>
    <cellStyle name="Vírgula 2 2 3 4 2 3 3 3" xfId="27291" xr:uid="{9DD87CC3-4DD9-491E-BBF3-1EFFEA62C981}"/>
    <cellStyle name="Vírgula 2 2 3 4 2 3 4" xfId="12202" xr:uid="{8BEDAB4D-AA2E-4AC1-A916-981DE161070F}"/>
    <cellStyle name="Vírgula 2 2 3 4 2 3 4 2" xfId="30312" xr:uid="{2A5D9A2F-CD11-49FD-933F-C2C55602E602}"/>
    <cellStyle name="Vírgula 2 2 3 4 2 3 5" xfId="21259" xr:uid="{02003476-DD7C-41C3-B477-625005DD2696}"/>
    <cellStyle name="Vírgula 2 2 3 4 2 4" xfId="4159" xr:uid="{34D8809D-CD54-44DF-8EAE-D7AF0D9996FD}"/>
    <cellStyle name="Vírgula 2 2 3 4 2 4 2" xfId="13212" xr:uid="{C0A5FD17-7AE1-4DA1-AE73-5CB303B4542D}"/>
    <cellStyle name="Vírgula 2 2 3 4 2 4 2 2" xfId="31322" xr:uid="{E44128FA-F9EA-411E-AAE9-5FD5BE68490E}"/>
    <cellStyle name="Vírgula 2 2 3 4 2 4 3" xfId="22269" xr:uid="{CA0FCDC7-5E13-4738-A6DA-935E1ABDA385}"/>
    <cellStyle name="Vírgula 2 2 3 4 2 5" xfId="7173" xr:uid="{83876F97-2772-4826-A933-3E6013E35ED3}"/>
    <cellStyle name="Vírgula 2 2 3 4 2 5 2" xfId="16226" xr:uid="{2731124F-A0D4-4D31-9808-6A4BC8FD3BBB}"/>
    <cellStyle name="Vírgula 2 2 3 4 2 5 2 2" xfId="34336" xr:uid="{57322642-E4F3-461A-936E-9CA4B77827A2}"/>
    <cellStyle name="Vírgula 2 2 3 4 2 5 3" xfId="25283" xr:uid="{ACEB3A86-D76F-4B98-BA6D-3C4E06E0B318}"/>
    <cellStyle name="Vírgula 2 2 3 4 2 6" xfId="10194" xr:uid="{CEE7E370-8C3A-44C2-9AEE-B67238721567}"/>
    <cellStyle name="Vírgula 2 2 3 4 2 6 2" xfId="28304" xr:uid="{39D9AAE2-AC98-4157-8808-A223991AB073}"/>
    <cellStyle name="Vírgula 2 2 3 4 2 7" xfId="19251" xr:uid="{A93ED57D-BC01-40BB-BE8E-63B65AB88B44}"/>
    <cellStyle name="Vírgula 2 2 3 4 3" xfId="1081" xr:uid="{40273755-CEE5-4B97-967A-D7AC094B95CB}"/>
    <cellStyle name="Vírgula 2 2 3 4 3 2" xfId="2085" xr:uid="{A16637FB-0B62-4CF0-AA73-5AF0B9593B4C}"/>
    <cellStyle name="Vírgula 2 2 3 4 3 2 2" xfId="5164" xr:uid="{866189F7-0BC1-4549-A578-649B545598EA}"/>
    <cellStyle name="Vírgula 2 2 3 4 3 2 2 2" xfId="14217" xr:uid="{38A07CF7-0E7F-4334-84C0-CCAD70F83E52}"/>
    <cellStyle name="Vírgula 2 2 3 4 3 2 2 2 2" xfId="32327" xr:uid="{595FBFAF-8923-4E94-AAA8-AFD0CF15E1B9}"/>
    <cellStyle name="Vírgula 2 2 3 4 3 2 2 3" xfId="23274" xr:uid="{6510DC86-6793-4DAC-9335-E9E01301AE1C}"/>
    <cellStyle name="Vírgula 2 2 3 4 3 2 3" xfId="8178" xr:uid="{50B493DF-3896-465D-9A8A-56BFE52D035D}"/>
    <cellStyle name="Vírgula 2 2 3 4 3 2 3 2" xfId="17231" xr:uid="{917031D6-DCAC-446B-BF39-420BE8DBF08F}"/>
    <cellStyle name="Vírgula 2 2 3 4 3 2 3 2 2" xfId="35341" xr:uid="{1BC703BB-013B-4CB9-AC27-65037A26FC9C}"/>
    <cellStyle name="Vírgula 2 2 3 4 3 2 3 3" xfId="26288" xr:uid="{48B646A1-3F4E-4015-BB02-73C351F467CE}"/>
    <cellStyle name="Vírgula 2 2 3 4 3 2 4" xfId="11199" xr:uid="{457E32E6-6077-4A13-8125-199C7443B510}"/>
    <cellStyle name="Vírgula 2 2 3 4 3 2 4 2" xfId="29309" xr:uid="{3F08257B-CE18-4C1E-A72C-70480B163BEF}"/>
    <cellStyle name="Vírgula 2 2 3 4 3 2 5" xfId="20256" xr:uid="{03B722CE-CDCC-4D69-92CF-AEB91805B673}"/>
    <cellStyle name="Vírgula 2 2 3 4 3 3" xfId="3089" xr:uid="{1358D068-3DF1-4676-9340-5A85E80D9F80}"/>
    <cellStyle name="Vírgula 2 2 3 4 3 3 2" xfId="6168" xr:uid="{9C6B5184-6677-4427-862D-E0B9C7AA7D3B}"/>
    <cellStyle name="Vírgula 2 2 3 4 3 3 2 2" xfId="15221" xr:uid="{BBB82823-3BB3-46CF-95E6-8CE88706B3D5}"/>
    <cellStyle name="Vírgula 2 2 3 4 3 3 2 2 2" xfId="33331" xr:uid="{B5FAC10C-F342-45A6-9611-99D2D9AAD842}"/>
    <cellStyle name="Vírgula 2 2 3 4 3 3 2 3" xfId="24278" xr:uid="{BC121F5E-AF93-468C-8A64-4C52305C1AC4}"/>
    <cellStyle name="Vírgula 2 2 3 4 3 3 3" xfId="9182" xr:uid="{9962F40E-EC8E-4C0E-A78F-C990724145E6}"/>
    <cellStyle name="Vírgula 2 2 3 4 3 3 3 2" xfId="18235" xr:uid="{FC31EE5C-9296-4DB9-8DA5-9AF5D5E30E45}"/>
    <cellStyle name="Vírgula 2 2 3 4 3 3 3 2 2" xfId="36345" xr:uid="{B6E96BD8-5F8A-4648-B363-F1F711585CBB}"/>
    <cellStyle name="Vírgula 2 2 3 4 3 3 3 3" xfId="27292" xr:uid="{3B696357-5E53-487A-8C31-8BD458F48BED}"/>
    <cellStyle name="Vírgula 2 2 3 4 3 3 4" xfId="12203" xr:uid="{C96026CF-59E1-4B14-A027-19C54CAE2AC8}"/>
    <cellStyle name="Vírgula 2 2 3 4 3 3 4 2" xfId="30313" xr:uid="{E3050F7D-5AFD-4290-A861-1E0ACC715150}"/>
    <cellStyle name="Vírgula 2 2 3 4 3 3 5" xfId="21260" xr:uid="{232EFA1E-0073-4B04-8EA6-7592FCD2A06A}"/>
    <cellStyle name="Vírgula 2 2 3 4 3 4" xfId="4160" xr:uid="{B2273861-7B43-4AAA-9BC9-0EB8BB27DC26}"/>
    <cellStyle name="Vírgula 2 2 3 4 3 4 2" xfId="13213" xr:uid="{4C73D297-F4C0-485F-84AC-9E6AB109AF3B}"/>
    <cellStyle name="Vírgula 2 2 3 4 3 4 2 2" xfId="31323" xr:uid="{31484605-B3BD-4BB5-A027-254316F703D8}"/>
    <cellStyle name="Vírgula 2 2 3 4 3 4 3" xfId="22270" xr:uid="{E424867E-6A51-4B34-8C6E-F4B3458FC0A6}"/>
    <cellStyle name="Vírgula 2 2 3 4 3 5" xfId="7174" xr:uid="{80560136-D8A3-4901-B44A-47E46805776E}"/>
    <cellStyle name="Vírgula 2 2 3 4 3 5 2" xfId="16227" xr:uid="{42646560-6BC6-43AB-907D-429B6941114C}"/>
    <cellStyle name="Vírgula 2 2 3 4 3 5 2 2" xfId="34337" xr:uid="{641D1740-C7DA-45E6-AEED-D42EEF4006D3}"/>
    <cellStyle name="Vírgula 2 2 3 4 3 5 3" xfId="25284" xr:uid="{63B83720-D1FB-4C8B-A1C6-FE883AE7181D}"/>
    <cellStyle name="Vírgula 2 2 3 4 3 6" xfId="10195" xr:uid="{8794532B-9826-49ED-94A5-1E530254311F}"/>
    <cellStyle name="Vírgula 2 2 3 4 3 6 2" xfId="28305" xr:uid="{B7AD6A39-2DB6-41FF-BCD7-EFA52F31AD6E}"/>
    <cellStyle name="Vírgula 2 2 3 4 3 7" xfId="19252" xr:uid="{4E99027F-FC75-4587-A82F-A15175DE510A}"/>
    <cellStyle name="Vírgula 2 2 3 4 4" xfId="1429" xr:uid="{EBF00CF6-D315-4941-B1CF-D142094694AF}"/>
    <cellStyle name="Vírgula 2 2 3 4 4 2" xfId="4508" xr:uid="{DB8F9041-5A8F-433C-BCD2-8E38C8554B2F}"/>
    <cellStyle name="Vírgula 2 2 3 4 4 2 2" xfId="13561" xr:uid="{0B2BB6C2-1918-4562-97E8-91EBB136CC4D}"/>
    <cellStyle name="Vírgula 2 2 3 4 4 2 2 2" xfId="31671" xr:uid="{1E975FE8-4A1C-4E4C-BDC8-CA3ED93BB213}"/>
    <cellStyle name="Vírgula 2 2 3 4 4 2 3" xfId="22618" xr:uid="{201C8D9E-8510-40C6-A0E5-8BACBFF4D28F}"/>
    <cellStyle name="Vírgula 2 2 3 4 4 3" xfId="7522" xr:uid="{587D34D2-C889-4940-9F51-6CA23834BB88}"/>
    <cellStyle name="Vírgula 2 2 3 4 4 3 2" xfId="16575" xr:uid="{F4932BCD-D44C-4BCB-A0F5-57819777CA15}"/>
    <cellStyle name="Vírgula 2 2 3 4 4 3 2 2" xfId="34685" xr:uid="{373F863B-6054-450D-B366-71771CDA216F}"/>
    <cellStyle name="Vírgula 2 2 3 4 4 3 3" xfId="25632" xr:uid="{5F1B0E87-1E5F-47B6-8E54-83CA5F7B1C10}"/>
    <cellStyle name="Vírgula 2 2 3 4 4 4" xfId="10543" xr:uid="{27A4266F-E1BE-411A-A17A-0B82F45573EE}"/>
    <cellStyle name="Vírgula 2 2 3 4 4 4 2" xfId="28653" xr:uid="{9B0049B7-DB11-4F74-A762-DDDC39531CC6}"/>
    <cellStyle name="Vírgula 2 2 3 4 4 5" xfId="19600" xr:uid="{429F58ED-77C0-47D8-A3D5-B9AFEAE6794A}"/>
    <cellStyle name="Vírgula 2 2 3 4 5" xfId="2433" xr:uid="{7B62DDC0-FB53-4BF6-990D-2753B0486EC1}"/>
    <cellStyle name="Vírgula 2 2 3 4 5 2" xfId="5512" xr:uid="{7F143B6C-18BF-46F5-B78C-62BAB1FAE3BA}"/>
    <cellStyle name="Vírgula 2 2 3 4 5 2 2" xfId="14565" xr:uid="{7563085F-E7DA-4700-B45E-7C82B3F05DF2}"/>
    <cellStyle name="Vírgula 2 2 3 4 5 2 2 2" xfId="32675" xr:uid="{EBAF0BC6-584E-41F7-AF52-966F4CF34D9E}"/>
    <cellStyle name="Vírgula 2 2 3 4 5 2 3" xfId="23622" xr:uid="{FA5BB19F-A928-488A-BBE8-DAE88694D093}"/>
    <cellStyle name="Vírgula 2 2 3 4 5 3" xfId="8526" xr:uid="{0F3E21DD-D371-43F6-9253-8CB23074426C}"/>
    <cellStyle name="Vírgula 2 2 3 4 5 3 2" xfId="17579" xr:uid="{7756DB47-3F2C-4331-9D36-237B913068C0}"/>
    <cellStyle name="Vírgula 2 2 3 4 5 3 2 2" xfId="35689" xr:uid="{DB9457CB-882C-44A9-94AE-368A50737404}"/>
    <cellStyle name="Vírgula 2 2 3 4 5 3 3" xfId="26636" xr:uid="{E3086D77-5E47-4DE3-B9A4-76A91D201C4A}"/>
    <cellStyle name="Vírgula 2 2 3 4 5 4" xfId="11547" xr:uid="{EF591F5C-72FB-44D9-9982-F2531CAA6C8D}"/>
    <cellStyle name="Vírgula 2 2 3 4 5 4 2" xfId="29657" xr:uid="{31AE061A-68DC-430D-B659-861C4B537B44}"/>
    <cellStyle name="Vírgula 2 2 3 4 5 5" xfId="20604" xr:uid="{FC19F0A9-808E-4C5A-9CCB-2C326AEBDCCF}"/>
    <cellStyle name="Vírgula 2 2 3 4 6" xfId="3503" xr:uid="{F1616F87-181A-4E07-8A31-B628C898AA9D}"/>
    <cellStyle name="Vírgula 2 2 3 4 6 2" xfId="12556" xr:uid="{E3454C97-A2EA-4824-B390-4A245FB4DEA2}"/>
    <cellStyle name="Vírgula 2 2 3 4 6 2 2" xfId="30666" xr:uid="{49A934B4-B208-4A66-91FC-9CB4CF6B954C}"/>
    <cellStyle name="Vírgula 2 2 3 4 6 3" xfId="21613" xr:uid="{68E3F995-6FFD-4736-859B-5ED1049BF13F}"/>
    <cellStyle name="Vírgula 2 2 3 4 7" xfId="6517" xr:uid="{FB6B1DE1-2982-469B-808C-7927207C527A}"/>
    <cellStyle name="Vírgula 2 2 3 4 7 2" xfId="15570" xr:uid="{98A2547B-5EF4-46A9-92E6-407FA3E91F21}"/>
    <cellStyle name="Vírgula 2 2 3 4 7 2 2" xfId="33680" xr:uid="{0A816A61-9431-4387-ACB3-9E68045943FE}"/>
    <cellStyle name="Vírgula 2 2 3 4 7 3" xfId="24627" xr:uid="{332EBC02-610D-4341-BA87-49CBFE2EABC7}"/>
    <cellStyle name="Vírgula 2 2 3 4 8" xfId="9537" xr:uid="{E5F19792-A817-415E-8758-679D913A8CDB}"/>
    <cellStyle name="Vírgula 2 2 3 4 8 2" xfId="27647" xr:uid="{7D7B9BA1-5C9B-4EB7-836B-50014F9D74FF}"/>
    <cellStyle name="Vírgula 2 2 3 4 9" xfId="18594" xr:uid="{154F763C-D8A5-4F00-B1F9-4082BB39C1F9}"/>
    <cellStyle name="Vírgula 2 2 3 5" xfId="1082" xr:uid="{58CBB2E1-0C19-48A0-9087-B9B2244FDEAB}"/>
    <cellStyle name="Vírgula 2 2 3 5 2" xfId="2086" xr:uid="{7B0ED746-7C6D-4573-B70D-643CFB591D9F}"/>
    <cellStyle name="Vírgula 2 2 3 5 2 2" xfId="5165" xr:uid="{FA86EBEB-643B-4E69-9380-625D8599650B}"/>
    <cellStyle name="Vírgula 2 2 3 5 2 2 2" xfId="14218" xr:uid="{725B34FA-20DD-4C59-98AB-2AEF2EFF14A1}"/>
    <cellStyle name="Vírgula 2 2 3 5 2 2 2 2" xfId="32328" xr:uid="{C8E6952A-B4BC-4691-BB98-2827F6D96FB4}"/>
    <cellStyle name="Vírgula 2 2 3 5 2 2 3" xfId="23275" xr:uid="{602D3B2E-6E6C-4D03-9E72-48E7C1FF3E08}"/>
    <cellStyle name="Vírgula 2 2 3 5 2 3" xfId="8179" xr:uid="{6DFC6A69-E9B2-4BAC-B958-9A6C2EF87B0C}"/>
    <cellStyle name="Vírgula 2 2 3 5 2 3 2" xfId="17232" xr:uid="{9AF8F0E1-5E32-443F-8C4E-E867F251A953}"/>
    <cellStyle name="Vírgula 2 2 3 5 2 3 2 2" xfId="35342" xr:uid="{F0488B7F-543A-4A95-84BC-AB5C83F85587}"/>
    <cellStyle name="Vírgula 2 2 3 5 2 3 3" xfId="26289" xr:uid="{7B9D3098-F9EA-4229-A154-C1A10F3D0953}"/>
    <cellStyle name="Vírgula 2 2 3 5 2 4" xfId="11200" xr:uid="{F54661E6-D2D9-4B44-A90B-F60951E6129B}"/>
    <cellStyle name="Vírgula 2 2 3 5 2 4 2" xfId="29310" xr:uid="{DFEE99A2-89BC-42A2-93EC-5C0628220250}"/>
    <cellStyle name="Vírgula 2 2 3 5 2 5" xfId="20257" xr:uid="{7BF9AA11-D7F9-4420-81EA-41FDCAAB593B}"/>
    <cellStyle name="Vírgula 2 2 3 5 3" xfId="3090" xr:uid="{30729CCB-FB7A-4F06-A851-52622C23ABC9}"/>
    <cellStyle name="Vírgula 2 2 3 5 3 2" xfId="6169" xr:uid="{5261D5CB-6680-4C0B-806C-BB42CB5DD609}"/>
    <cellStyle name="Vírgula 2 2 3 5 3 2 2" xfId="15222" xr:uid="{4E4215B5-B941-4E1B-A85A-57DD77E728FA}"/>
    <cellStyle name="Vírgula 2 2 3 5 3 2 2 2" xfId="33332" xr:uid="{80FBC12A-BF9D-4676-B1EF-576C30B23C3D}"/>
    <cellStyle name="Vírgula 2 2 3 5 3 2 3" xfId="24279" xr:uid="{400DE3A9-1646-451A-9CED-94682852F7C3}"/>
    <cellStyle name="Vírgula 2 2 3 5 3 3" xfId="9183" xr:uid="{441EADC8-36FA-4B46-B502-3054F5716AC1}"/>
    <cellStyle name="Vírgula 2 2 3 5 3 3 2" xfId="18236" xr:uid="{6738A38B-A109-461C-86C4-5794B0A9E9AA}"/>
    <cellStyle name="Vírgula 2 2 3 5 3 3 2 2" xfId="36346" xr:uid="{36A272F7-07BA-4DD4-A379-EE8569AF4D60}"/>
    <cellStyle name="Vírgula 2 2 3 5 3 3 3" xfId="27293" xr:uid="{7B553072-DE11-4E4C-98EB-C05555968209}"/>
    <cellStyle name="Vírgula 2 2 3 5 3 4" xfId="12204" xr:uid="{8D7DBE1F-0F47-40C1-A4D8-13E14376CA62}"/>
    <cellStyle name="Vírgula 2 2 3 5 3 4 2" xfId="30314" xr:uid="{F81F1040-D3D7-447E-9D91-E9234902219F}"/>
    <cellStyle name="Vírgula 2 2 3 5 3 5" xfId="21261" xr:uid="{530EDDE8-1916-4974-AEAC-B12F5820D53D}"/>
    <cellStyle name="Vírgula 2 2 3 5 4" xfId="4161" xr:uid="{C347747B-34D6-4C25-904C-658A67AA060F}"/>
    <cellStyle name="Vírgula 2 2 3 5 4 2" xfId="13214" xr:uid="{1B2D7F54-59F3-4930-9975-FF7B7ADF6BDE}"/>
    <cellStyle name="Vírgula 2 2 3 5 4 2 2" xfId="31324" xr:uid="{D80CDF44-673B-4C9A-ABEC-16AA17E54A2C}"/>
    <cellStyle name="Vírgula 2 2 3 5 4 3" xfId="22271" xr:uid="{55130E02-E600-4C0A-9AB0-78D9594472A7}"/>
    <cellStyle name="Vírgula 2 2 3 5 5" xfId="7175" xr:uid="{6A1A04E3-500C-4191-803B-C0EE369453E1}"/>
    <cellStyle name="Vírgula 2 2 3 5 5 2" xfId="16228" xr:uid="{16B6A7C9-9CA5-47A3-B6CF-DC72B5E567D1}"/>
    <cellStyle name="Vírgula 2 2 3 5 5 2 2" xfId="34338" xr:uid="{AB66F9BA-F101-4221-AEB1-5EDF8C22F9BC}"/>
    <cellStyle name="Vírgula 2 2 3 5 5 3" xfId="25285" xr:uid="{1897116F-B5C0-4EB2-9AEB-DE28E23D67F0}"/>
    <cellStyle name="Vírgula 2 2 3 5 6" xfId="10196" xr:uid="{208A8167-AB8F-44D3-B015-F2DF1311337F}"/>
    <cellStyle name="Vírgula 2 2 3 5 6 2" xfId="28306" xr:uid="{69EFC52E-D089-4CD5-9684-715127E879D1}"/>
    <cellStyle name="Vírgula 2 2 3 5 7" xfId="19253" xr:uid="{F9559E6D-161B-41EA-A9E6-DF2B9A403D03}"/>
    <cellStyle name="Vírgula 2 2 3 6" xfId="1083" xr:uid="{42B86187-4EF1-4EAE-8209-A40D7C82230D}"/>
    <cellStyle name="Vírgula 2 2 3 6 2" xfId="2087" xr:uid="{A81C1DFA-12D3-4390-B607-BDC089B5E4B0}"/>
    <cellStyle name="Vírgula 2 2 3 6 2 2" xfId="5166" xr:uid="{D426A681-0EBA-49F5-9EC8-EB09B7F01422}"/>
    <cellStyle name="Vírgula 2 2 3 6 2 2 2" xfId="14219" xr:uid="{7650E9DF-1A04-4F9C-B771-CE4F313B1189}"/>
    <cellStyle name="Vírgula 2 2 3 6 2 2 2 2" xfId="32329" xr:uid="{6109A4ED-0C03-4F16-8D7F-72E85EC1445A}"/>
    <cellStyle name="Vírgula 2 2 3 6 2 2 3" xfId="23276" xr:uid="{89FBBE65-8951-4B25-93F5-0CF09413EB04}"/>
    <cellStyle name="Vírgula 2 2 3 6 2 3" xfId="8180" xr:uid="{34F327FC-A83D-4D6B-B321-673205F3ECE7}"/>
    <cellStyle name="Vírgula 2 2 3 6 2 3 2" xfId="17233" xr:uid="{CC55B828-3541-47ED-80CD-01F68EE6020B}"/>
    <cellStyle name="Vírgula 2 2 3 6 2 3 2 2" xfId="35343" xr:uid="{7EB061B8-5F96-4C19-A249-48FBB0ABEFBF}"/>
    <cellStyle name="Vírgula 2 2 3 6 2 3 3" xfId="26290" xr:uid="{85860358-D749-4E4E-B485-B81EA49C9E87}"/>
    <cellStyle name="Vírgula 2 2 3 6 2 4" xfId="11201" xr:uid="{A5646D86-F571-4497-891C-4D14AD293AF1}"/>
    <cellStyle name="Vírgula 2 2 3 6 2 4 2" xfId="29311" xr:uid="{A0111A8F-CE6B-4AC0-B0DE-68EDD617477B}"/>
    <cellStyle name="Vírgula 2 2 3 6 2 5" xfId="20258" xr:uid="{36118368-B922-4782-9A2A-57842275BFFB}"/>
    <cellStyle name="Vírgula 2 2 3 6 3" xfId="3091" xr:uid="{83E8C160-EFED-4F32-B577-86B6D2C34E37}"/>
    <cellStyle name="Vírgula 2 2 3 6 3 2" xfId="6170" xr:uid="{357EACC0-C60A-488E-A60B-B96294448143}"/>
    <cellStyle name="Vírgula 2 2 3 6 3 2 2" xfId="15223" xr:uid="{F20A4F65-AE8F-4DB9-9B08-0DC9A969B111}"/>
    <cellStyle name="Vírgula 2 2 3 6 3 2 2 2" xfId="33333" xr:uid="{7AE2BA11-F509-4807-B9A2-3D485C88B15D}"/>
    <cellStyle name="Vírgula 2 2 3 6 3 2 3" xfId="24280" xr:uid="{0C732E14-3C86-473A-BB16-E7C5171151B3}"/>
    <cellStyle name="Vírgula 2 2 3 6 3 3" xfId="9184" xr:uid="{98907008-E8C2-4882-8E34-BA14ECD4C7A8}"/>
    <cellStyle name="Vírgula 2 2 3 6 3 3 2" xfId="18237" xr:uid="{13537759-54F2-430E-A938-0E3E69DB997E}"/>
    <cellStyle name="Vírgula 2 2 3 6 3 3 2 2" xfId="36347" xr:uid="{2764D4BF-1C52-4785-8FDB-A2D48C731C77}"/>
    <cellStyle name="Vírgula 2 2 3 6 3 3 3" xfId="27294" xr:uid="{DC48E432-B300-4F85-AC9C-E1C2FEE3EB6D}"/>
    <cellStyle name="Vírgula 2 2 3 6 3 4" xfId="12205" xr:uid="{8B5DCEA3-4A1D-412C-97D3-1BB9B7990501}"/>
    <cellStyle name="Vírgula 2 2 3 6 3 4 2" xfId="30315" xr:uid="{132078A2-E84E-4F31-BAEB-9DF8BB81ADEB}"/>
    <cellStyle name="Vírgula 2 2 3 6 3 5" xfId="21262" xr:uid="{41C46711-0C00-49CC-9A9C-C1CBADDDD7D4}"/>
    <cellStyle name="Vírgula 2 2 3 6 4" xfId="4162" xr:uid="{80AD23A4-D9E6-407F-AFA0-D0ECD30DD8BF}"/>
    <cellStyle name="Vírgula 2 2 3 6 4 2" xfId="13215" xr:uid="{8E38CA1C-82D4-4D7F-91EC-371D6C8E26B1}"/>
    <cellStyle name="Vírgula 2 2 3 6 4 2 2" xfId="31325" xr:uid="{05E5C4A3-673D-41A9-931B-0ED460DD5DB9}"/>
    <cellStyle name="Vírgula 2 2 3 6 4 3" xfId="22272" xr:uid="{72041FAC-4BDD-4B85-AB63-D3B9FB98BDDB}"/>
    <cellStyle name="Vírgula 2 2 3 6 5" xfId="7176" xr:uid="{45B7B980-F2D3-4D40-8916-B62AD5EC7CB4}"/>
    <cellStyle name="Vírgula 2 2 3 6 5 2" xfId="16229" xr:uid="{EC4A1E00-CB13-412B-9580-355AE7DD6285}"/>
    <cellStyle name="Vírgula 2 2 3 6 5 2 2" xfId="34339" xr:uid="{5F8470F8-E856-499D-B86A-A86B141600CB}"/>
    <cellStyle name="Vírgula 2 2 3 6 5 3" xfId="25286" xr:uid="{4277378A-9F5D-4C8D-936B-C23B2FD914E7}"/>
    <cellStyle name="Vírgula 2 2 3 6 6" xfId="10197" xr:uid="{67291C93-3892-419B-BC7F-91BADC32AB39}"/>
    <cellStyle name="Vírgula 2 2 3 6 6 2" xfId="28307" xr:uid="{A0C556D5-CC2D-40A1-8DE2-14920D60F033}"/>
    <cellStyle name="Vírgula 2 2 3 6 7" xfId="19254" xr:uid="{218D1BA6-902E-4A53-AB0B-989F299DFEEA}"/>
    <cellStyle name="Vírgula 2 2 3 7" xfId="1258" xr:uid="{27F7194B-AB44-4CFE-8502-3B0D30F5613A}"/>
    <cellStyle name="Vírgula 2 2 3 7 2" xfId="4337" xr:uid="{70CB4193-4AE7-4CD6-B4C4-644DDC8BCD56}"/>
    <cellStyle name="Vírgula 2 2 3 7 2 2" xfId="13390" xr:uid="{3A4F0655-5472-499C-8D07-1C808DF3D56F}"/>
    <cellStyle name="Vírgula 2 2 3 7 2 2 2" xfId="31500" xr:uid="{CB6B1BA6-AC38-47EC-85FD-6B9F30DE1156}"/>
    <cellStyle name="Vírgula 2 2 3 7 2 3" xfId="22447" xr:uid="{C63CD9BB-2173-4C3C-B3BF-EAED3B5457C9}"/>
    <cellStyle name="Vírgula 2 2 3 7 3" xfId="7351" xr:uid="{4510E117-B9E2-4A60-9107-70DBCEC1FFF0}"/>
    <cellStyle name="Vírgula 2 2 3 7 3 2" xfId="16404" xr:uid="{72247DB7-2373-4EFD-85AD-79EB4C71BAE3}"/>
    <cellStyle name="Vírgula 2 2 3 7 3 2 2" xfId="34514" xr:uid="{C84E07FF-4956-4B60-813F-7BEB8CF2EE99}"/>
    <cellStyle name="Vírgula 2 2 3 7 3 3" xfId="25461" xr:uid="{E1B271EB-FF10-490C-AD85-1CB53B011128}"/>
    <cellStyle name="Vírgula 2 2 3 7 4" xfId="10372" xr:uid="{7A6A4FFD-4D88-4A4B-984F-2F442D775A2F}"/>
    <cellStyle name="Vírgula 2 2 3 7 4 2" xfId="28482" xr:uid="{5F92AE7B-0789-4B0B-91A6-3DDA1362C4AE}"/>
    <cellStyle name="Vírgula 2 2 3 7 5" xfId="19429" xr:uid="{6BD578AB-2CB3-49E1-997A-FEB5940B2787}"/>
    <cellStyle name="Vírgula 2 2 3 8" xfId="2262" xr:uid="{5A3A9183-DEEE-4586-A0E0-D6268B05B000}"/>
    <cellStyle name="Vírgula 2 2 3 8 2" xfId="5341" xr:uid="{EC9AB1C5-2EB8-4147-8789-271E301A2FD1}"/>
    <cellStyle name="Vírgula 2 2 3 8 2 2" xfId="14394" xr:uid="{E7049528-F765-4626-A30C-C0AB32F39B72}"/>
    <cellStyle name="Vírgula 2 2 3 8 2 2 2" xfId="32504" xr:uid="{A1A75CC0-6542-4758-AEB9-7EE0FB449FEB}"/>
    <cellStyle name="Vírgula 2 2 3 8 2 3" xfId="23451" xr:uid="{2616903F-CA57-4B8A-B874-A1AB4CEA2393}"/>
    <cellStyle name="Vírgula 2 2 3 8 3" xfId="8355" xr:uid="{7F0F8AD6-51AB-460F-B707-D1FCC4250661}"/>
    <cellStyle name="Vírgula 2 2 3 8 3 2" xfId="17408" xr:uid="{F6F66394-42F1-4AAF-8CE5-4D167FDF68FD}"/>
    <cellStyle name="Vírgula 2 2 3 8 3 2 2" xfId="35518" xr:uid="{FE20C07E-7383-4BE8-8309-EEA7B89CD9B3}"/>
    <cellStyle name="Vírgula 2 2 3 8 3 3" xfId="26465" xr:uid="{F083BAC6-33EB-438A-A3ED-5F44EB3091ED}"/>
    <cellStyle name="Vírgula 2 2 3 8 4" xfId="11376" xr:uid="{1EB4651D-7000-4917-9BBB-711E41BC1291}"/>
    <cellStyle name="Vírgula 2 2 3 8 4 2" xfId="29486" xr:uid="{FEED00DA-BF91-4173-8E46-1811FE7EF8CC}"/>
    <cellStyle name="Vírgula 2 2 3 8 5" xfId="20433" xr:uid="{DC1DB810-B6E9-4B14-984A-D016C2AD9DF3}"/>
    <cellStyle name="Vírgula 2 2 3 9" xfId="3331" xr:uid="{A82E0500-AB1C-4DA2-B140-718AE569394E}"/>
    <cellStyle name="Vírgula 2 2 3 9 2" xfId="12384" xr:uid="{021C26DB-2626-4C33-B0A9-137F9EF356D0}"/>
    <cellStyle name="Vírgula 2 2 3 9 2 2" xfId="30494" xr:uid="{907C1FB2-C4CF-4B97-A422-CDC01A9F813D}"/>
    <cellStyle name="Vírgula 2 2 3 9 3" xfId="21441" xr:uid="{5E5D9786-E954-4F99-BDB9-12700E8105D8}"/>
    <cellStyle name="Vírgula 2 2 4" xfId="101" xr:uid="{02AD052A-4D23-485B-98C0-CDD690A0F545}"/>
    <cellStyle name="Vírgula 2 2 4 10" xfId="9373" xr:uid="{50188965-2578-43C0-B01C-DAF950796F69}"/>
    <cellStyle name="Vírgula 2 2 4 10 2" xfId="27483" xr:uid="{FA3965B2-13C2-4F23-86F5-E513AF760C43}"/>
    <cellStyle name="Vírgula 2 2 4 11" xfId="18430" xr:uid="{C84A829A-FA28-44AE-A11A-8C216BD584EA}"/>
    <cellStyle name="Vírgula 2 2 4 2" xfId="133" xr:uid="{0173AFBA-56FB-45AD-8E7A-77B0B2E214C7}"/>
    <cellStyle name="Vírgula 2 2 4 2 10" xfId="18462" xr:uid="{3922C8C9-FDEF-4E91-AE85-FB15D206F153}"/>
    <cellStyle name="Vírgula 2 2 4 2 2" xfId="460" xr:uid="{AC33A8F0-7B24-4FB3-926E-96C347E25A89}"/>
    <cellStyle name="Vírgula 2 2 4 2 2 2" xfId="1084" xr:uid="{6A6FF971-34FF-4186-B886-36A6C60D4592}"/>
    <cellStyle name="Vírgula 2 2 4 2 2 2 2" xfId="2088" xr:uid="{F5E01A66-E134-482D-A282-3453614527D0}"/>
    <cellStyle name="Vírgula 2 2 4 2 2 2 2 2" xfId="5167" xr:uid="{12FC797D-25A5-4D39-8A40-3242BABD685E}"/>
    <cellStyle name="Vírgula 2 2 4 2 2 2 2 2 2" xfId="14220" xr:uid="{B0088B74-0DC9-4F36-A5BE-6AC05D220663}"/>
    <cellStyle name="Vírgula 2 2 4 2 2 2 2 2 2 2" xfId="32330" xr:uid="{A77B7495-227C-47D4-8F4A-78DB0B1C07AC}"/>
    <cellStyle name="Vírgula 2 2 4 2 2 2 2 2 3" xfId="23277" xr:uid="{1E31BBE1-21D3-46A1-B884-7CB8A31A8752}"/>
    <cellStyle name="Vírgula 2 2 4 2 2 2 2 3" xfId="8181" xr:uid="{91B856AF-084A-4C47-829B-F132856827FE}"/>
    <cellStyle name="Vírgula 2 2 4 2 2 2 2 3 2" xfId="17234" xr:uid="{BB05880D-4B1D-4C1C-9024-70E7D49EFB02}"/>
    <cellStyle name="Vírgula 2 2 4 2 2 2 2 3 2 2" xfId="35344" xr:uid="{0B07F2BB-72BF-4027-8299-416F453BFA6F}"/>
    <cellStyle name="Vírgula 2 2 4 2 2 2 2 3 3" xfId="26291" xr:uid="{F5042437-C602-4F8E-812E-7A513897F277}"/>
    <cellStyle name="Vírgula 2 2 4 2 2 2 2 4" xfId="11202" xr:uid="{C9367699-AC51-49C0-8BD2-CEB82CD7E37F}"/>
    <cellStyle name="Vírgula 2 2 4 2 2 2 2 4 2" xfId="29312" xr:uid="{0FE31737-2E40-45A6-A60A-CDDAC603C62C}"/>
    <cellStyle name="Vírgula 2 2 4 2 2 2 2 5" xfId="20259" xr:uid="{CEED45D4-E570-4554-A9B0-56B2FD7AF624}"/>
    <cellStyle name="Vírgula 2 2 4 2 2 2 3" xfId="3092" xr:uid="{F4A0796C-3AF0-4F75-AB87-AF65DF57ACBF}"/>
    <cellStyle name="Vírgula 2 2 4 2 2 2 3 2" xfId="6171" xr:uid="{26183A1A-9B3B-41A2-A74D-5264DD1B7757}"/>
    <cellStyle name="Vírgula 2 2 4 2 2 2 3 2 2" xfId="15224" xr:uid="{A8A6A492-B761-4CDE-A13B-3D1087D50F84}"/>
    <cellStyle name="Vírgula 2 2 4 2 2 2 3 2 2 2" xfId="33334" xr:uid="{0D6B9E58-F37C-4792-9023-874E10E5222E}"/>
    <cellStyle name="Vírgula 2 2 4 2 2 2 3 2 3" xfId="24281" xr:uid="{7D241F5A-B2A7-45AD-9CE8-6A362BECFF1C}"/>
    <cellStyle name="Vírgula 2 2 4 2 2 2 3 3" xfId="9185" xr:uid="{13125F4B-FFA4-4F3A-AB11-D69C4A44780D}"/>
    <cellStyle name="Vírgula 2 2 4 2 2 2 3 3 2" xfId="18238" xr:uid="{A9951FB9-756F-4599-BA7F-269B4D241EEE}"/>
    <cellStyle name="Vírgula 2 2 4 2 2 2 3 3 2 2" xfId="36348" xr:uid="{E2425D54-C4C6-4A8B-8869-638594AE643B}"/>
    <cellStyle name="Vírgula 2 2 4 2 2 2 3 3 3" xfId="27295" xr:uid="{F37DAD7A-A8AB-4564-83CA-797E0AAB3005}"/>
    <cellStyle name="Vírgula 2 2 4 2 2 2 3 4" xfId="12206" xr:uid="{B4907BC5-F29E-4FF0-B83F-2408D56F00F7}"/>
    <cellStyle name="Vírgula 2 2 4 2 2 2 3 4 2" xfId="30316" xr:uid="{403EDE27-1BEA-4EBD-B3D6-5DC67485D448}"/>
    <cellStyle name="Vírgula 2 2 4 2 2 2 3 5" xfId="21263" xr:uid="{0E15BE6F-4F28-4BDC-9F19-7E7CEB8E7262}"/>
    <cellStyle name="Vírgula 2 2 4 2 2 2 4" xfId="4163" xr:uid="{61AE56AA-DF6B-4990-A053-3442C33358DB}"/>
    <cellStyle name="Vírgula 2 2 4 2 2 2 4 2" xfId="13216" xr:uid="{54271A90-B30B-4B4C-B1F7-8D1AFF4D26A6}"/>
    <cellStyle name="Vírgula 2 2 4 2 2 2 4 2 2" xfId="31326" xr:uid="{28CE1ABE-4855-44DD-853B-4E7C4DD50820}"/>
    <cellStyle name="Vírgula 2 2 4 2 2 2 4 3" xfId="22273" xr:uid="{2E8FE896-A314-4946-937B-7FE521C8A54A}"/>
    <cellStyle name="Vírgula 2 2 4 2 2 2 5" xfId="7177" xr:uid="{C4699547-8B3B-4DD7-B1B5-48ACFA37467F}"/>
    <cellStyle name="Vírgula 2 2 4 2 2 2 5 2" xfId="16230" xr:uid="{2C8B5B83-1285-4801-8FB1-0901C1DA63EE}"/>
    <cellStyle name="Vírgula 2 2 4 2 2 2 5 2 2" xfId="34340" xr:uid="{F5EC20CB-D58F-4A1D-99B0-A90C87BAE4C5}"/>
    <cellStyle name="Vírgula 2 2 4 2 2 2 5 3" xfId="25287" xr:uid="{F459753A-AA99-4C06-BC85-85BA57374563}"/>
    <cellStyle name="Vírgula 2 2 4 2 2 2 6" xfId="10198" xr:uid="{F6EF1A71-5673-44E2-AA6F-86B12C14EDCC}"/>
    <cellStyle name="Vírgula 2 2 4 2 2 2 6 2" xfId="28308" xr:uid="{326E6F10-9AF4-476C-929D-04CF8061A16C}"/>
    <cellStyle name="Vírgula 2 2 4 2 2 2 7" xfId="19255" xr:uid="{468986C0-6796-4595-BDAB-E4C8094BBCF5}"/>
    <cellStyle name="Vírgula 2 2 4 2 2 3" xfId="1085" xr:uid="{E6263E4C-2C06-42A8-B998-F60BCFA0D7D4}"/>
    <cellStyle name="Vírgula 2 2 4 2 2 3 2" xfId="2089" xr:uid="{C04F5EA4-1896-48AE-BB71-82C45AD052BE}"/>
    <cellStyle name="Vírgula 2 2 4 2 2 3 2 2" xfId="5168" xr:uid="{12896A7A-70F5-4409-9067-24F4FBCA378A}"/>
    <cellStyle name="Vírgula 2 2 4 2 2 3 2 2 2" xfId="14221" xr:uid="{52B8F96E-D658-4E2B-8CF8-C373B5410E3E}"/>
    <cellStyle name="Vírgula 2 2 4 2 2 3 2 2 2 2" xfId="32331" xr:uid="{B716FB18-6293-4A97-BCA5-BA6BBE8337A9}"/>
    <cellStyle name="Vírgula 2 2 4 2 2 3 2 2 3" xfId="23278" xr:uid="{8D57E072-F0DE-4E1E-B178-665A0F56C1B2}"/>
    <cellStyle name="Vírgula 2 2 4 2 2 3 2 3" xfId="8182" xr:uid="{221A4D09-B34E-413C-896B-95CF8F581019}"/>
    <cellStyle name="Vírgula 2 2 4 2 2 3 2 3 2" xfId="17235" xr:uid="{E941BDF7-D482-4A4C-BB5C-A50C7C5762CF}"/>
    <cellStyle name="Vírgula 2 2 4 2 2 3 2 3 2 2" xfId="35345" xr:uid="{F0941BDE-DB6E-4DFD-8080-DD8414D4244C}"/>
    <cellStyle name="Vírgula 2 2 4 2 2 3 2 3 3" xfId="26292" xr:uid="{016D6DD7-C501-40BC-8423-9D7F9A778888}"/>
    <cellStyle name="Vírgula 2 2 4 2 2 3 2 4" xfId="11203" xr:uid="{7E3E4778-3199-40F6-AEA0-F76232EB4FFF}"/>
    <cellStyle name="Vírgula 2 2 4 2 2 3 2 4 2" xfId="29313" xr:uid="{72BC0564-EB40-4516-A87E-EF0F9C21F2B6}"/>
    <cellStyle name="Vírgula 2 2 4 2 2 3 2 5" xfId="20260" xr:uid="{1E9524C3-2FFA-4888-82A1-FD7E6390027B}"/>
    <cellStyle name="Vírgula 2 2 4 2 2 3 3" xfId="3093" xr:uid="{6D7ACD70-93D4-46E5-87C5-AD760FC30522}"/>
    <cellStyle name="Vírgula 2 2 4 2 2 3 3 2" xfId="6172" xr:uid="{04F65AB6-4660-44BB-8277-0F7174F65463}"/>
    <cellStyle name="Vírgula 2 2 4 2 2 3 3 2 2" xfId="15225" xr:uid="{ACF1EED0-0527-4BA8-9D9E-0C94596E5AB8}"/>
    <cellStyle name="Vírgula 2 2 4 2 2 3 3 2 2 2" xfId="33335" xr:uid="{0DA50AB1-448A-4A0F-931F-B4CE66676D54}"/>
    <cellStyle name="Vírgula 2 2 4 2 2 3 3 2 3" xfId="24282" xr:uid="{2C49E59E-DE34-47E5-BCB0-E2AC5D7C4622}"/>
    <cellStyle name="Vírgula 2 2 4 2 2 3 3 3" xfId="9186" xr:uid="{3FDF64E6-117A-4581-BC6F-90999AF6AAED}"/>
    <cellStyle name="Vírgula 2 2 4 2 2 3 3 3 2" xfId="18239" xr:uid="{28BDA465-E540-4C33-B22B-802241844BF9}"/>
    <cellStyle name="Vírgula 2 2 4 2 2 3 3 3 2 2" xfId="36349" xr:uid="{E714FEDB-531B-4B66-BD1D-DA41A7F61E15}"/>
    <cellStyle name="Vírgula 2 2 4 2 2 3 3 3 3" xfId="27296" xr:uid="{FBBE84CB-3367-4032-9824-34BAC01EF7A5}"/>
    <cellStyle name="Vírgula 2 2 4 2 2 3 3 4" xfId="12207" xr:uid="{E56EDB95-88C5-4C19-96C6-5E693A0EA5B1}"/>
    <cellStyle name="Vírgula 2 2 4 2 2 3 3 4 2" xfId="30317" xr:uid="{EC371810-90BE-4CAC-AE61-54CE4D0C4061}"/>
    <cellStyle name="Vírgula 2 2 4 2 2 3 3 5" xfId="21264" xr:uid="{FB9E4DBA-0AD4-468A-BD37-7184B211F85B}"/>
    <cellStyle name="Vírgula 2 2 4 2 2 3 4" xfId="4164" xr:uid="{6FBAE018-ED9B-413B-944B-EED98BA07CB3}"/>
    <cellStyle name="Vírgula 2 2 4 2 2 3 4 2" xfId="13217" xr:uid="{AB569A69-EEFB-4D76-92A8-9249A6BFA561}"/>
    <cellStyle name="Vírgula 2 2 4 2 2 3 4 2 2" xfId="31327" xr:uid="{29C89DB4-A316-4F2F-BF17-671A968DE4FC}"/>
    <cellStyle name="Vírgula 2 2 4 2 2 3 4 3" xfId="22274" xr:uid="{46818D68-8593-4613-A1CF-2602AE101D03}"/>
    <cellStyle name="Vírgula 2 2 4 2 2 3 5" xfId="7178" xr:uid="{509959AE-AFAE-4BC5-AE7F-0D1875614A4B}"/>
    <cellStyle name="Vírgula 2 2 4 2 2 3 5 2" xfId="16231" xr:uid="{C20B84F5-BD98-4F2C-AA16-702BE1FCAD3B}"/>
    <cellStyle name="Vírgula 2 2 4 2 2 3 5 2 2" xfId="34341" xr:uid="{0895BC90-4BA0-4584-A532-A99E6EFC507B}"/>
    <cellStyle name="Vírgula 2 2 4 2 2 3 5 3" xfId="25288" xr:uid="{DE922F77-1369-4A3F-952B-923308F547D8}"/>
    <cellStyle name="Vírgula 2 2 4 2 2 3 6" xfId="10199" xr:uid="{5626416C-CAF8-4B86-A735-4F06348CCC97}"/>
    <cellStyle name="Vírgula 2 2 4 2 2 3 6 2" xfId="28309" xr:uid="{6880F890-3460-4E5E-92C6-5C9E8FF15D56}"/>
    <cellStyle name="Vírgula 2 2 4 2 2 3 7" xfId="19256" xr:uid="{235D55E4-685D-4EB5-8E84-49DF29717016}"/>
    <cellStyle name="Vírgula 2 2 4 2 2 4" xfId="1469" xr:uid="{73676B6F-7CCB-406B-B9DC-D3CEEC4E9CB1}"/>
    <cellStyle name="Vírgula 2 2 4 2 2 4 2" xfId="4548" xr:uid="{675BFCD2-87CD-4A49-B8EB-E2333C787CC8}"/>
    <cellStyle name="Vírgula 2 2 4 2 2 4 2 2" xfId="13601" xr:uid="{220820A6-F979-4732-9AFC-293685C70B4C}"/>
    <cellStyle name="Vírgula 2 2 4 2 2 4 2 2 2" xfId="31711" xr:uid="{6A5D2E6B-676C-43B5-A20A-9302BE85624B}"/>
    <cellStyle name="Vírgula 2 2 4 2 2 4 2 3" xfId="22658" xr:uid="{63F11B85-36B7-4938-8398-5F5DB417DF32}"/>
    <cellStyle name="Vírgula 2 2 4 2 2 4 3" xfId="7562" xr:uid="{A5503156-F86E-4BFE-B5F6-DB96ABC88F11}"/>
    <cellStyle name="Vírgula 2 2 4 2 2 4 3 2" xfId="16615" xr:uid="{556F7FD1-5057-45FF-8520-A471D633BE76}"/>
    <cellStyle name="Vírgula 2 2 4 2 2 4 3 2 2" xfId="34725" xr:uid="{991571C3-8D08-40F5-8021-BFDEE2DA119C}"/>
    <cellStyle name="Vírgula 2 2 4 2 2 4 3 3" xfId="25672" xr:uid="{D87E8645-5C92-4FB0-9F89-05BC9A85F971}"/>
    <cellStyle name="Vírgula 2 2 4 2 2 4 4" xfId="10583" xr:uid="{6723EABA-DE52-422A-B9E6-68E37F9775D9}"/>
    <cellStyle name="Vírgula 2 2 4 2 2 4 4 2" xfId="28693" xr:uid="{C093E7C2-46E5-4E94-83A8-1924CC4174CD}"/>
    <cellStyle name="Vírgula 2 2 4 2 2 4 5" xfId="19640" xr:uid="{D24AF838-445C-4E1B-BC9D-61ACD19B2864}"/>
    <cellStyle name="Vírgula 2 2 4 2 2 5" xfId="2473" xr:uid="{0F55D449-30B8-4964-84AE-CFF8AC7743E6}"/>
    <cellStyle name="Vírgula 2 2 4 2 2 5 2" xfId="5552" xr:uid="{0D7F8A53-E230-49B7-A6C5-F8A311838B38}"/>
    <cellStyle name="Vírgula 2 2 4 2 2 5 2 2" xfId="14605" xr:uid="{F768C149-93D9-4BEF-BF75-9F1B263C3D13}"/>
    <cellStyle name="Vírgula 2 2 4 2 2 5 2 2 2" xfId="32715" xr:uid="{2ECD7BC9-C532-4BFA-AA08-61CF66D2DB46}"/>
    <cellStyle name="Vírgula 2 2 4 2 2 5 2 3" xfId="23662" xr:uid="{3EFD43D0-5246-40F1-B977-10654D31FFE0}"/>
    <cellStyle name="Vírgula 2 2 4 2 2 5 3" xfId="8566" xr:uid="{C324C845-BCCE-4C1B-A4F6-DC26C4DCAA6F}"/>
    <cellStyle name="Vírgula 2 2 4 2 2 5 3 2" xfId="17619" xr:uid="{73AD3016-D50D-4CE4-ABCF-5DE819B92C5F}"/>
    <cellStyle name="Vírgula 2 2 4 2 2 5 3 2 2" xfId="35729" xr:uid="{E0FC629E-BD8D-4541-8D16-15E2C2D73914}"/>
    <cellStyle name="Vírgula 2 2 4 2 2 5 3 3" xfId="26676" xr:uid="{D2013FB2-0454-453D-93FD-F9DD1173D15C}"/>
    <cellStyle name="Vírgula 2 2 4 2 2 5 4" xfId="11587" xr:uid="{011ED3B0-710D-4D2A-B7A3-376BABEB0581}"/>
    <cellStyle name="Vírgula 2 2 4 2 2 5 4 2" xfId="29697" xr:uid="{42B517A4-F9DC-4636-89D9-30D1FBC424DC}"/>
    <cellStyle name="Vírgula 2 2 4 2 2 5 5" xfId="20644" xr:uid="{3816F6B9-6443-4CCF-AA2C-3078DAA9A314}"/>
    <cellStyle name="Vírgula 2 2 4 2 2 6" xfId="3543" xr:uid="{42C013EF-01F4-4B5C-9658-2351A9ADA89B}"/>
    <cellStyle name="Vírgula 2 2 4 2 2 6 2" xfId="12596" xr:uid="{9E4FCC5E-2A57-4E78-A48F-817F7C9DFD8D}"/>
    <cellStyle name="Vírgula 2 2 4 2 2 6 2 2" xfId="30706" xr:uid="{67AD8691-6075-416F-95E2-9CE59867896B}"/>
    <cellStyle name="Vírgula 2 2 4 2 2 6 3" xfId="21653" xr:uid="{589F87DD-B59F-4945-9C24-EABE6819BE56}"/>
    <cellStyle name="Vírgula 2 2 4 2 2 7" xfId="6557" xr:uid="{F1204F9F-10EF-4B4D-917D-7AC16F52EEAF}"/>
    <cellStyle name="Vírgula 2 2 4 2 2 7 2" xfId="15610" xr:uid="{60396912-A8D3-4E9E-BD20-D2BED733FFC2}"/>
    <cellStyle name="Vírgula 2 2 4 2 2 7 2 2" xfId="33720" xr:uid="{4D265458-638C-42E6-904B-1921E9FC727C}"/>
    <cellStyle name="Vírgula 2 2 4 2 2 7 3" xfId="24667" xr:uid="{B13094A9-154C-4A6A-8F2C-15F741F92265}"/>
    <cellStyle name="Vírgula 2 2 4 2 2 8" xfId="9577" xr:uid="{CA42BE0B-DB30-4734-B40E-FC66B6C4D447}"/>
    <cellStyle name="Vírgula 2 2 4 2 2 8 2" xfId="27687" xr:uid="{2949369D-F5D7-408A-9769-648BBE11167F}"/>
    <cellStyle name="Vírgula 2 2 4 2 2 9" xfId="18634" xr:uid="{11CC0961-4C06-4F83-AF99-99AA6E071B0A}"/>
    <cellStyle name="Vírgula 2 2 4 2 3" xfId="1086" xr:uid="{56A776D0-FF8F-445B-82BD-AA49954F1ED0}"/>
    <cellStyle name="Vírgula 2 2 4 2 3 2" xfId="2090" xr:uid="{BE6EBF89-DD66-4E7E-AC99-EF4B9A34E2A0}"/>
    <cellStyle name="Vírgula 2 2 4 2 3 2 2" xfId="5169" xr:uid="{56B73E2F-A5B4-4603-A906-4A84827B42D0}"/>
    <cellStyle name="Vírgula 2 2 4 2 3 2 2 2" xfId="14222" xr:uid="{E4A6795F-6831-49F5-BE39-816254820803}"/>
    <cellStyle name="Vírgula 2 2 4 2 3 2 2 2 2" xfId="32332" xr:uid="{3ED56A46-3EF3-4C5B-8FEA-590F8CFA1B85}"/>
    <cellStyle name="Vírgula 2 2 4 2 3 2 2 3" xfId="23279" xr:uid="{C9B621C4-F6B8-4F8F-B248-9D8850CF4D3C}"/>
    <cellStyle name="Vírgula 2 2 4 2 3 2 3" xfId="8183" xr:uid="{5D153CEF-F3F2-413D-AD74-4913F15095B8}"/>
    <cellStyle name="Vírgula 2 2 4 2 3 2 3 2" xfId="17236" xr:uid="{73125460-184E-4BAE-8C6F-ECEAC7B21A55}"/>
    <cellStyle name="Vírgula 2 2 4 2 3 2 3 2 2" xfId="35346" xr:uid="{6FE60F37-F032-461C-A486-3AD5F99A8FA2}"/>
    <cellStyle name="Vírgula 2 2 4 2 3 2 3 3" xfId="26293" xr:uid="{95D73C5D-6037-4BE1-82E2-F0CC140BBFAE}"/>
    <cellStyle name="Vírgula 2 2 4 2 3 2 4" xfId="11204" xr:uid="{12E378B4-31D5-43A5-B11C-F513B7D241A7}"/>
    <cellStyle name="Vírgula 2 2 4 2 3 2 4 2" xfId="29314" xr:uid="{DDAEE384-2C21-41F5-AA07-9262DEB14B07}"/>
    <cellStyle name="Vírgula 2 2 4 2 3 2 5" xfId="20261" xr:uid="{326A7CBF-16DE-4361-983E-47A4EE98B0B9}"/>
    <cellStyle name="Vírgula 2 2 4 2 3 3" xfId="3094" xr:uid="{76E4E2FD-4187-4876-AD11-24B1F8F4A52D}"/>
    <cellStyle name="Vírgula 2 2 4 2 3 3 2" xfId="6173" xr:uid="{A552E734-F05B-412D-8482-B5FF57C13708}"/>
    <cellStyle name="Vírgula 2 2 4 2 3 3 2 2" xfId="15226" xr:uid="{CAD6ADB3-DDEF-409C-BC89-51250AA50639}"/>
    <cellStyle name="Vírgula 2 2 4 2 3 3 2 2 2" xfId="33336" xr:uid="{22D0F696-F275-4B81-AC95-4549F988530C}"/>
    <cellStyle name="Vírgula 2 2 4 2 3 3 2 3" xfId="24283" xr:uid="{C312B533-D929-436F-BDB2-453225FC2D54}"/>
    <cellStyle name="Vírgula 2 2 4 2 3 3 3" xfId="9187" xr:uid="{ED047116-9BF1-4371-AC6D-A2F71A5B9748}"/>
    <cellStyle name="Vírgula 2 2 4 2 3 3 3 2" xfId="18240" xr:uid="{2F3B84EC-9D50-4AF5-9601-F42973D95D42}"/>
    <cellStyle name="Vírgula 2 2 4 2 3 3 3 2 2" xfId="36350" xr:uid="{A1C799CE-56C8-4A91-88EC-B1422EA51843}"/>
    <cellStyle name="Vírgula 2 2 4 2 3 3 3 3" xfId="27297" xr:uid="{BD727178-73E4-4B21-84F4-4A1DA081E88A}"/>
    <cellStyle name="Vírgula 2 2 4 2 3 3 4" xfId="12208" xr:uid="{A392321B-47AB-42BE-8F9E-71F5084C4DE0}"/>
    <cellStyle name="Vírgula 2 2 4 2 3 3 4 2" xfId="30318" xr:uid="{68DC415D-0916-43E2-B8C4-577EF16FAFB3}"/>
    <cellStyle name="Vírgula 2 2 4 2 3 3 5" xfId="21265" xr:uid="{BB5B1397-43C9-405C-96CA-4DE8BC70C443}"/>
    <cellStyle name="Vírgula 2 2 4 2 3 4" xfId="4165" xr:uid="{5858017F-EB71-4840-AEC4-97274FE329C2}"/>
    <cellStyle name="Vírgula 2 2 4 2 3 4 2" xfId="13218" xr:uid="{6F00BA44-D6AE-4128-993B-A9603E0704E6}"/>
    <cellStyle name="Vírgula 2 2 4 2 3 4 2 2" xfId="31328" xr:uid="{A66BD17A-3041-4D24-9757-7AC6F58B104F}"/>
    <cellStyle name="Vírgula 2 2 4 2 3 4 3" xfId="22275" xr:uid="{D4F01663-B048-44C6-9FAB-3FDBF70F0BDB}"/>
    <cellStyle name="Vírgula 2 2 4 2 3 5" xfId="7179" xr:uid="{FD139E19-1FA0-443D-9217-1FBF50106FCD}"/>
    <cellStyle name="Vírgula 2 2 4 2 3 5 2" xfId="16232" xr:uid="{7C6E7C11-8072-42A3-A26D-AA42C48B95AD}"/>
    <cellStyle name="Vírgula 2 2 4 2 3 5 2 2" xfId="34342" xr:uid="{1C7852AB-2D42-4C20-9D9B-FA8527A29806}"/>
    <cellStyle name="Vírgula 2 2 4 2 3 5 3" xfId="25289" xr:uid="{6EFD9AED-6783-4D90-B8BB-42B329F395DC}"/>
    <cellStyle name="Vírgula 2 2 4 2 3 6" xfId="10200" xr:uid="{CFFEB5BE-449C-49EB-BFF7-14999E1E6F2B}"/>
    <cellStyle name="Vírgula 2 2 4 2 3 6 2" xfId="28310" xr:uid="{9DFABE8A-DB90-4A68-B312-8E4AF2153ABA}"/>
    <cellStyle name="Vírgula 2 2 4 2 3 7" xfId="19257" xr:uid="{0E21BFDE-92EF-477A-9D89-AE5E2D8D3F6D}"/>
    <cellStyle name="Vírgula 2 2 4 2 4" xfId="1087" xr:uid="{085722F2-B101-48E4-8621-49405DCCE15D}"/>
    <cellStyle name="Vírgula 2 2 4 2 4 2" xfId="2091" xr:uid="{7B24B2DD-0BBC-4277-9D4F-BEB47DA77895}"/>
    <cellStyle name="Vírgula 2 2 4 2 4 2 2" xfId="5170" xr:uid="{85A03BFE-9F31-4812-8BA3-E77F9D73F1F5}"/>
    <cellStyle name="Vírgula 2 2 4 2 4 2 2 2" xfId="14223" xr:uid="{EE2ABD90-AE6B-4928-B1D6-84D1A09A5B99}"/>
    <cellStyle name="Vírgula 2 2 4 2 4 2 2 2 2" xfId="32333" xr:uid="{38A7C7B2-937F-44F9-B70E-D79BF18F1C59}"/>
    <cellStyle name="Vírgula 2 2 4 2 4 2 2 3" xfId="23280" xr:uid="{598EE238-BBA4-4D7D-9A55-6D78A0E74240}"/>
    <cellStyle name="Vírgula 2 2 4 2 4 2 3" xfId="8184" xr:uid="{AB132F6B-3A9D-4F7D-996B-4CAE97B0040F}"/>
    <cellStyle name="Vírgula 2 2 4 2 4 2 3 2" xfId="17237" xr:uid="{B4692600-C636-4CAA-BF4D-6FD5B27F585E}"/>
    <cellStyle name="Vírgula 2 2 4 2 4 2 3 2 2" xfId="35347" xr:uid="{5AADB19F-F622-4BF0-B53A-C528623AB0E3}"/>
    <cellStyle name="Vírgula 2 2 4 2 4 2 3 3" xfId="26294" xr:uid="{0E473B56-3D34-4BEF-83E2-D5A3AEC2A30D}"/>
    <cellStyle name="Vírgula 2 2 4 2 4 2 4" xfId="11205" xr:uid="{9C4367E6-ED7D-4CA3-A6CF-DCB6CB080484}"/>
    <cellStyle name="Vírgula 2 2 4 2 4 2 4 2" xfId="29315" xr:uid="{B206D3FC-F5C8-4B3A-BB27-45E76AEB8E03}"/>
    <cellStyle name="Vírgula 2 2 4 2 4 2 5" xfId="20262" xr:uid="{40F6E783-267D-4FCC-82F8-F5B8F097C39E}"/>
    <cellStyle name="Vírgula 2 2 4 2 4 3" xfId="3095" xr:uid="{51229E00-DD16-4D07-87C9-4CD3FF5DED70}"/>
    <cellStyle name="Vírgula 2 2 4 2 4 3 2" xfId="6174" xr:uid="{71577849-E460-4166-8B1E-7E5E7FA4A352}"/>
    <cellStyle name="Vírgula 2 2 4 2 4 3 2 2" xfId="15227" xr:uid="{CBE18EBF-E6CC-443A-ABF1-492D7DC454D0}"/>
    <cellStyle name="Vírgula 2 2 4 2 4 3 2 2 2" xfId="33337" xr:uid="{70649C6A-6449-4DBC-BE1D-2C2C4BF95F3F}"/>
    <cellStyle name="Vírgula 2 2 4 2 4 3 2 3" xfId="24284" xr:uid="{9A0ADB76-C8A1-48FB-8566-79E0A782C9F1}"/>
    <cellStyle name="Vírgula 2 2 4 2 4 3 3" xfId="9188" xr:uid="{6FF4EFC0-9981-4C67-A087-4A00D1748182}"/>
    <cellStyle name="Vírgula 2 2 4 2 4 3 3 2" xfId="18241" xr:uid="{AF8F865D-E727-40F7-A1D7-1259515A2A12}"/>
    <cellStyle name="Vírgula 2 2 4 2 4 3 3 2 2" xfId="36351" xr:uid="{8C3EDBC2-E90F-468A-8075-074403F9EA00}"/>
    <cellStyle name="Vírgula 2 2 4 2 4 3 3 3" xfId="27298" xr:uid="{E0E603EF-D8EC-41A9-9BD3-9503C6DD9CB2}"/>
    <cellStyle name="Vírgula 2 2 4 2 4 3 4" xfId="12209" xr:uid="{3DCB0E79-DE5E-4414-88E2-39F071CA3824}"/>
    <cellStyle name="Vírgula 2 2 4 2 4 3 4 2" xfId="30319" xr:uid="{96908D07-880C-4E2B-AE4E-AD6A214680B5}"/>
    <cellStyle name="Vírgula 2 2 4 2 4 3 5" xfId="21266" xr:uid="{1B73F6D9-04DA-4B4B-BD61-85FEE0F52ECB}"/>
    <cellStyle name="Vírgula 2 2 4 2 4 4" xfId="4166" xr:uid="{1500633C-4D3F-421F-BDBA-38516F10E0CA}"/>
    <cellStyle name="Vírgula 2 2 4 2 4 4 2" xfId="13219" xr:uid="{7F400CB7-35D0-4F1A-91FE-8000B1649540}"/>
    <cellStyle name="Vírgula 2 2 4 2 4 4 2 2" xfId="31329" xr:uid="{D1762F71-7688-4E51-AD54-B92CE6DF4D25}"/>
    <cellStyle name="Vírgula 2 2 4 2 4 4 3" xfId="22276" xr:uid="{2D1CCADA-B711-4F33-BE79-1CA1C4EA1413}"/>
    <cellStyle name="Vírgula 2 2 4 2 4 5" xfId="7180" xr:uid="{3915CE86-68A1-4C45-BFEE-EECCCAA235C9}"/>
    <cellStyle name="Vírgula 2 2 4 2 4 5 2" xfId="16233" xr:uid="{12542D39-A53B-4EA2-8C52-FBCF65894E4C}"/>
    <cellStyle name="Vírgula 2 2 4 2 4 5 2 2" xfId="34343" xr:uid="{65182EA2-3B9F-43FE-AB99-0AB45098D30A}"/>
    <cellStyle name="Vírgula 2 2 4 2 4 5 3" xfId="25290" xr:uid="{8DF2F6E8-7C5F-4A7E-BF12-39443DC855BF}"/>
    <cellStyle name="Vírgula 2 2 4 2 4 6" xfId="10201" xr:uid="{00E704CD-F2E8-4EDF-B697-4027D9EEA453}"/>
    <cellStyle name="Vírgula 2 2 4 2 4 6 2" xfId="28311" xr:uid="{66E99FD0-CB4F-4D8C-A308-4E1F2BC1C4E7}"/>
    <cellStyle name="Vírgula 2 2 4 2 4 7" xfId="19258" xr:uid="{3BAB11FE-D24B-4D6C-A6A7-EE5893230CAE}"/>
    <cellStyle name="Vírgula 2 2 4 2 5" xfId="1298" xr:uid="{9429F22A-706B-445C-8AAB-1F6A91FAB27A}"/>
    <cellStyle name="Vírgula 2 2 4 2 5 2" xfId="4377" xr:uid="{C1D87607-374C-4363-884D-B0F554014F14}"/>
    <cellStyle name="Vírgula 2 2 4 2 5 2 2" xfId="13430" xr:uid="{BA22CF28-B440-44FD-8F0B-7D6A7955DADC}"/>
    <cellStyle name="Vírgula 2 2 4 2 5 2 2 2" xfId="31540" xr:uid="{D7F6D151-F2D0-43D7-8420-744132155523}"/>
    <cellStyle name="Vírgula 2 2 4 2 5 2 3" xfId="22487" xr:uid="{A8C4DE3D-55FF-4C72-9AC9-585057CADB48}"/>
    <cellStyle name="Vírgula 2 2 4 2 5 3" xfId="7391" xr:uid="{BEC6CBA9-903C-4633-A74F-1622045C84BD}"/>
    <cellStyle name="Vírgula 2 2 4 2 5 3 2" xfId="16444" xr:uid="{A54FC749-F58B-4527-8D6D-617A7A791004}"/>
    <cellStyle name="Vírgula 2 2 4 2 5 3 2 2" xfId="34554" xr:uid="{883CEAD9-DF80-43D0-A2AE-D10F678126A8}"/>
    <cellStyle name="Vírgula 2 2 4 2 5 3 3" xfId="25501" xr:uid="{17DF6CB7-CA30-466E-9C9D-C4EC3B2304EE}"/>
    <cellStyle name="Vírgula 2 2 4 2 5 4" xfId="10412" xr:uid="{D05C9891-F348-4F1B-B3E7-1AD7B4236872}"/>
    <cellStyle name="Vírgula 2 2 4 2 5 4 2" xfId="28522" xr:uid="{8CD3A06E-70BB-4908-B3EC-A6ECE85DAFDA}"/>
    <cellStyle name="Vírgula 2 2 4 2 5 5" xfId="19469" xr:uid="{779FB1B2-0360-4C43-95A0-C97419D5877F}"/>
    <cellStyle name="Vírgula 2 2 4 2 6" xfId="2302" xr:uid="{F7D106C5-2392-4DC6-AE33-0E4F50528819}"/>
    <cellStyle name="Vírgula 2 2 4 2 6 2" xfId="5381" xr:uid="{3D74118E-B6D7-441C-A2F7-507B72D9C4EF}"/>
    <cellStyle name="Vírgula 2 2 4 2 6 2 2" xfId="14434" xr:uid="{D98D7E5D-B3AF-4D9A-BB2E-21AAD35FB697}"/>
    <cellStyle name="Vírgula 2 2 4 2 6 2 2 2" xfId="32544" xr:uid="{D62BBAC2-A4C9-46FC-85AB-A36B87F1BE70}"/>
    <cellStyle name="Vírgula 2 2 4 2 6 2 3" xfId="23491" xr:uid="{279536BD-55CB-4C40-A565-AA54A15D1A16}"/>
    <cellStyle name="Vírgula 2 2 4 2 6 3" xfId="8395" xr:uid="{E67667FC-D873-4631-A4D9-CC86D1FFF82A}"/>
    <cellStyle name="Vírgula 2 2 4 2 6 3 2" xfId="17448" xr:uid="{97F9BB77-597E-4FD2-BDF8-AAF58C72AEFE}"/>
    <cellStyle name="Vírgula 2 2 4 2 6 3 2 2" xfId="35558" xr:uid="{6B346536-8216-4EB6-8DFB-3FBFE673DC5C}"/>
    <cellStyle name="Vírgula 2 2 4 2 6 3 3" xfId="26505" xr:uid="{8821D49C-B243-4E44-88E2-B2B10F144067}"/>
    <cellStyle name="Vírgula 2 2 4 2 6 4" xfId="11416" xr:uid="{63E2C9D0-B560-49E7-9625-E0B2E37ED431}"/>
    <cellStyle name="Vírgula 2 2 4 2 6 4 2" xfId="29526" xr:uid="{A9AEBCEE-6B8D-4522-9FD1-F36B45F57F27}"/>
    <cellStyle name="Vírgula 2 2 4 2 6 5" xfId="20473" xr:uid="{99B95FFE-9BFF-47E2-B500-7A80FFA83FB1}"/>
    <cellStyle name="Vírgula 2 2 4 2 7" xfId="3371" xr:uid="{6EA98792-29D2-4F01-AB1A-699A7771A66A}"/>
    <cellStyle name="Vírgula 2 2 4 2 7 2" xfId="12424" xr:uid="{CA7DE5E9-C6AB-41D7-8A2D-CC0FA5606E99}"/>
    <cellStyle name="Vírgula 2 2 4 2 7 2 2" xfId="30534" xr:uid="{002E0C36-51BA-49CE-9A3D-BDE338EE17C5}"/>
    <cellStyle name="Vírgula 2 2 4 2 7 3" xfId="21481" xr:uid="{7CB35F21-E523-43AF-961F-5688C569979D}"/>
    <cellStyle name="Vírgula 2 2 4 2 8" xfId="6385" xr:uid="{DCAC1A80-D47E-47E7-AD87-F1031E5827B5}"/>
    <cellStyle name="Vírgula 2 2 4 2 8 2" xfId="15438" xr:uid="{4B5FAF37-312D-48CB-957F-C9F1FF4245B8}"/>
    <cellStyle name="Vírgula 2 2 4 2 8 2 2" xfId="33548" xr:uid="{587086D6-3AF3-4C69-A8BF-B3EFB5D556B5}"/>
    <cellStyle name="Vírgula 2 2 4 2 8 3" xfId="24495" xr:uid="{4BC49ACB-697C-46FC-B1C0-4962DCBB97C1}"/>
    <cellStyle name="Vírgula 2 2 4 2 9" xfId="9405" xr:uid="{E0B4789B-8728-4E49-82F2-624F10476CFB}"/>
    <cellStyle name="Vírgula 2 2 4 2 9 2" xfId="27515" xr:uid="{7F901C43-3124-4A59-AC6F-0A32AD55268C}"/>
    <cellStyle name="Vírgula 2 2 4 3" xfId="428" xr:uid="{B84FBC0C-6F01-429E-A4B5-807884B79548}"/>
    <cellStyle name="Vírgula 2 2 4 3 2" xfId="1088" xr:uid="{A2FDBEF2-26DE-4BD6-AA07-2D01FE3E87F3}"/>
    <cellStyle name="Vírgula 2 2 4 3 2 2" xfId="2092" xr:uid="{B0AE522D-811F-4D4E-9063-9A493E600B6C}"/>
    <cellStyle name="Vírgula 2 2 4 3 2 2 2" xfId="5171" xr:uid="{BBADD84C-D412-45B9-B11E-E81DB74D608C}"/>
    <cellStyle name="Vírgula 2 2 4 3 2 2 2 2" xfId="14224" xr:uid="{9179FB57-AB55-4941-8C15-C1567648579C}"/>
    <cellStyle name="Vírgula 2 2 4 3 2 2 2 2 2" xfId="32334" xr:uid="{67AA72AF-24A4-4FF9-A6D9-7E7678261126}"/>
    <cellStyle name="Vírgula 2 2 4 3 2 2 2 3" xfId="23281" xr:uid="{1A557145-7361-4CF2-AD88-8E5886D78338}"/>
    <cellStyle name="Vírgula 2 2 4 3 2 2 3" xfId="8185" xr:uid="{58FEDBB7-B7B9-4A5F-A5E0-A80274A49890}"/>
    <cellStyle name="Vírgula 2 2 4 3 2 2 3 2" xfId="17238" xr:uid="{D93669D7-131F-4421-8B03-800B09CD84C1}"/>
    <cellStyle name="Vírgula 2 2 4 3 2 2 3 2 2" xfId="35348" xr:uid="{E50DB7AB-C10D-4D8F-AAD2-58F2FF6816A5}"/>
    <cellStyle name="Vírgula 2 2 4 3 2 2 3 3" xfId="26295" xr:uid="{DBEDEB72-ABC8-4212-B078-F7AF91E0E79F}"/>
    <cellStyle name="Vírgula 2 2 4 3 2 2 4" xfId="11206" xr:uid="{50B33484-7477-482A-81A8-829DDB0FEC08}"/>
    <cellStyle name="Vírgula 2 2 4 3 2 2 4 2" xfId="29316" xr:uid="{184B02E4-252D-4A3C-AE1F-CEE128701551}"/>
    <cellStyle name="Vírgula 2 2 4 3 2 2 5" xfId="20263" xr:uid="{1D3C6344-B105-462C-B607-709D557755D3}"/>
    <cellStyle name="Vírgula 2 2 4 3 2 3" xfId="3096" xr:uid="{1F2C263B-1227-4F43-B051-E57681E999ED}"/>
    <cellStyle name="Vírgula 2 2 4 3 2 3 2" xfId="6175" xr:uid="{994C49AD-AE93-4414-A4C5-07D9852DDF7E}"/>
    <cellStyle name="Vírgula 2 2 4 3 2 3 2 2" xfId="15228" xr:uid="{C590B3CD-3897-472A-A69D-E63BF785411C}"/>
    <cellStyle name="Vírgula 2 2 4 3 2 3 2 2 2" xfId="33338" xr:uid="{E488EB5F-0AD6-4AF2-AD4D-E1ABB28A38CA}"/>
    <cellStyle name="Vírgula 2 2 4 3 2 3 2 3" xfId="24285" xr:uid="{1513D7C3-345E-4E09-8A43-F9F16C5DC15D}"/>
    <cellStyle name="Vírgula 2 2 4 3 2 3 3" xfId="9189" xr:uid="{C2E1582A-2D3E-4970-94D9-68CAFEE77B90}"/>
    <cellStyle name="Vírgula 2 2 4 3 2 3 3 2" xfId="18242" xr:uid="{74033B92-E3F4-465E-901D-147EE62AC304}"/>
    <cellStyle name="Vírgula 2 2 4 3 2 3 3 2 2" xfId="36352" xr:uid="{140704A1-B857-4E65-AACA-6061EEBC8450}"/>
    <cellStyle name="Vírgula 2 2 4 3 2 3 3 3" xfId="27299" xr:uid="{EB6D3DC6-4E36-48CC-9E31-6C2AD53E3F9D}"/>
    <cellStyle name="Vírgula 2 2 4 3 2 3 4" xfId="12210" xr:uid="{CB1447F1-8C8F-4E56-89D6-22EEE3DE74C1}"/>
    <cellStyle name="Vírgula 2 2 4 3 2 3 4 2" xfId="30320" xr:uid="{85DB3EBF-5C44-43D3-B82D-6A2CD0C5D919}"/>
    <cellStyle name="Vírgula 2 2 4 3 2 3 5" xfId="21267" xr:uid="{C0E15F8F-BCC7-49BB-B90E-FDFD2122887E}"/>
    <cellStyle name="Vírgula 2 2 4 3 2 4" xfId="4167" xr:uid="{27B2AE72-22DD-4DA7-94F4-2272555669F7}"/>
    <cellStyle name="Vírgula 2 2 4 3 2 4 2" xfId="13220" xr:uid="{0C40BC37-E738-472D-96D9-F53DE79023D2}"/>
    <cellStyle name="Vírgula 2 2 4 3 2 4 2 2" xfId="31330" xr:uid="{08EF71AF-9B43-40A7-BDE7-AEEAF8B0BFDF}"/>
    <cellStyle name="Vírgula 2 2 4 3 2 4 3" xfId="22277" xr:uid="{BF5AB51F-B711-4997-A5A0-E506C9DF036B}"/>
    <cellStyle name="Vírgula 2 2 4 3 2 5" xfId="7181" xr:uid="{C5060738-23D8-4F3F-8956-4140F47F4367}"/>
    <cellStyle name="Vírgula 2 2 4 3 2 5 2" xfId="16234" xr:uid="{CE566DB7-E808-40EA-B5AC-74A713C87E7F}"/>
    <cellStyle name="Vírgula 2 2 4 3 2 5 2 2" xfId="34344" xr:uid="{B12E4659-43CD-4098-85B6-6207CDAAF233}"/>
    <cellStyle name="Vírgula 2 2 4 3 2 5 3" xfId="25291" xr:uid="{2A38ECAC-A0A0-4CD5-9E9D-D251789C2EF4}"/>
    <cellStyle name="Vírgula 2 2 4 3 2 6" xfId="10202" xr:uid="{B481829E-0F1A-4531-83E0-6464696817BA}"/>
    <cellStyle name="Vírgula 2 2 4 3 2 6 2" xfId="28312" xr:uid="{D15C61DE-3D88-4A83-855C-87BDB4550C23}"/>
    <cellStyle name="Vírgula 2 2 4 3 2 7" xfId="19259" xr:uid="{6C720CC9-85B7-44C6-9346-D5A102ED1846}"/>
    <cellStyle name="Vírgula 2 2 4 3 3" xfId="1089" xr:uid="{B055AA53-50B2-4429-BDBE-43732B0FE5AE}"/>
    <cellStyle name="Vírgula 2 2 4 3 3 2" xfId="2093" xr:uid="{D901F0B0-6F35-4CC1-A1BD-B6292796A059}"/>
    <cellStyle name="Vírgula 2 2 4 3 3 2 2" xfId="5172" xr:uid="{FF595049-5CA5-4437-B080-37586FF217F7}"/>
    <cellStyle name="Vírgula 2 2 4 3 3 2 2 2" xfId="14225" xr:uid="{21E9C0F0-7FE9-41DB-9031-8294E0F0FF21}"/>
    <cellStyle name="Vírgula 2 2 4 3 3 2 2 2 2" xfId="32335" xr:uid="{2EB74FD4-6A30-48FD-9536-BC0C2C74773E}"/>
    <cellStyle name="Vírgula 2 2 4 3 3 2 2 3" xfId="23282" xr:uid="{E0FF0583-857A-482F-AEC4-FE3F080B8EBB}"/>
    <cellStyle name="Vírgula 2 2 4 3 3 2 3" xfId="8186" xr:uid="{5E0A30E3-980E-47DC-BC0B-DD28674CD3AF}"/>
    <cellStyle name="Vírgula 2 2 4 3 3 2 3 2" xfId="17239" xr:uid="{BB43475E-B27C-4429-AA8D-563D837EB5BA}"/>
    <cellStyle name="Vírgula 2 2 4 3 3 2 3 2 2" xfId="35349" xr:uid="{E618A03F-45AA-43B6-93F5-0FB4824B794A}"/>
    <cellStyle name="Vírgula 2 2 4 3 3 2 3 3" xfId="26296" xr:uid="{68850CFA-2BC2-4BE2-9D54-03D1453E3F88}"/>
    <cellStyle name="Vírgula 2 2 4 3 3 2 4" xfId="11207" xr:uid="{E58AFBAD-8E2F-4799-9B85-304555DBA6EC}"/>
    <cellStyle name="Vírgula 2 2 4 3 3 2 4 2" xfId="29317" xr:uid="{D71D1F23-9669-4F11-8151-D93B24AA00CF}"/>
    <cellStyle name="Vírgula 2 2 4 3 3 2 5" xfId="20264" xr:uid="{2996065A-D229-41BE-8459-3430E63A4860}"/>
    <cellStyle name="Vírgula 2 2 4 3 3 3" xfId="3097" xr:uid="{F9734977-03E8-4B2D-9A36-590BF1D4ADBC}"/>
    <cellStyle name="Vírgula 2 2 4 3 3 3 2" xfId="6176" xr:uid="{02DF4212-6B7D-401F-9249-49504C7D80E9}"/>
    <cellStyle name="Vírgula 2 2 4 3 3 3 2 2" xfId="15229" xr:uid="{271A6243-5947-4DD3-A2E2-3D5CBA482CC0}"/>
    <cellStyle name="Vírgula 2 2 4 3 3 3 2 2 2" xfId="33339" xr:uid="{6658E5A8-9BB1-4352-A728-DBDD6DEBBD7D}"/>
    <cellStyle name="Vírgula 2 2 4 3 3 3 2 3" xfId="24286" xr:uid="{B24A731E-C627-485B-BF66-8D315C593E4C}"/>
    <cellStyle name="Vírgula 2 2 4 3 3 3 3" xfId="9190" xr:uid="{044FB164-2F3C-4EC0-8F98-67E855298D8F}"/>
    <cellStyle name="Vírgula 2 2 4 3 3 3 3 2" xfId="18243" xr:uid="{4ABF43CA-189F-46B4-B6E5-1E6A4140279E}"/>
    <cellStyle name="Vírgula 2 2 4 3 3 3 3 2 2" xfId="36353" xr:uid="{C452B0CD-E870-4E14-B927-FCF46460CF24}"/>
    <cellStyle name="Vírgula 2 2 4 3 3 3 3 3" xfId="27300" xr:uid="{E3480D0B-C5C0-439D-81E3-C5CC60B93DA0}"/>
    <cellStyle name="Vírgula 2 2 4 3 3 3 4" xfId="12211" xr:uid="{4C701BB7-0D95-400A-B277-F7E530BEDD17}"/>
    <cellStyle name="Vírgula 2 2 4 3 3 3 4 2" xfId="30321" xr:uid="{3380857D-4F51-4F24-B729-01B4FF333965}"/>
    <cellStyle name="Vírgula 2 2 4 3 3 3 5" xfId="21268" xr:uid="{8F7358E4-69C9-41E4-AE22-3FC6DEE2EDEE}"/>
    <cellStyle name="Vírgula 2 2 4 3 3 4" xfId="4168" xr:uid="{BA69C54D-A640-4398-A35C-8A02783DD967}"/>
    <cellStyle name="Vírgula 2 2 4 3 3 4 2" xfId="13221" xr:uid="{20F981A0-FEAB-4DEA-AE82-9AFEDC719AE5}"/>
    <cellStyle name="Vírgula 2 2 4 3 3 4 2 2" xfId="31331" xr:uid="{2BF282CB-3884-4E91-A0B8-9EDCFB060245}"/>
    <cellStyle name="Vírgula 2 2 4 3 3 4 3" xfId="22278" xr:uid="{E1B414E6-3D76-4D60-A81B-2966C320B30A}"/>
    <cellStyle name="Vírgula 2 2 4 3 3 5" xfId="7182" xr:uid="{C8923F09-29D4-45FF-9458-6C4D7AA94266}"/>
    <cellStyle name="Vírgula 2 2 4 3 3 5 2" xfId="16235" xr:uid="{333F629A-4B2F-47D0-B2DF-3D5E1B4C6630}"/>
    <cellStyle name="Vírgula 2 2 4 3 3 5 2 2" xfId="34345" xr:uid="{104F7F24-8E6D-4A28-8FBC-508D30BDC949}"/>
    <cellStyle name="Vírgula 2 2 4 3 3 5 3" xfId="25292" xr:uid="{26DB22B1-90FE-440D-A4F8-D8C4BD6B4338}"/>
    <cellStyle name="Vírgula 2 2 4 3 3 6" xfId="10203" xr:uid="{DB369CC3-DBE5-49DE-AF48-928A4A72E56F}"/>
    <cellStyle name="Vírgula 2 2 4 3 3 6 2" xfId="28313" xr:uid="{EC7A90CC-E6C4-4DA0-A469-37EB2EA561A9}"/>
    <cellStyle name="Vírgula 2 2 4 3 3 7" xfId="19260" xr:uid="{75D056EC-BBC4-4A80-9877-5723C7B0C14E}"/>
    <cellStyle name="Vírgula 2 2 4 3 4" xfId="1437" xr:uid="{910DA118-71F3-4366-98CB-8A9349F649F1}"/>
    <cellStyle name="Vírgula 2 2 4 3 4 2" xfId="4516" xr:uid="{A7751F1B-8EDF-4241-9C34-0E317A365A37}"/>
    <cellStyle name="Vírgula 2 2 4 3 4 2 2" xfId="13569" xr:uid="{086A3878-C1D8-493B-9EA9-B233A3251A0F}"/>
    <cellStyle name="Vírgula 2 2 4 3 4 2 2 2" xfId="31679" xr:uid="{7903BA18-EBCA-43EC-9218-D92F765F82BF}"/>
    <cellStyle name="Vírgula 2 2 4 3 4 2 3" xfId="22626" xr:uid="{2C471C1E-2545-460D-B37E-5900578A1B87}"/>
    <cellStyle name="Vírgula 2 2 4 3 4 3" xfId="7530" xr:uid="{30385926-724B-4642-B146-C75E4E920445}"/>
    <cellStyle name="Vírgula 2 2 4 3 4 3 2" xfId="16583" xr:uid="{9CBE91CA-36AC-4E96-924F-192196C60246}"/>
    <cellStyle name="Vírgula 2 2 4 3 4 3 2 2" xfId="34693" xr:uid="{3E880BA1-F372-4FA2-8366-086CE4A094C6}"/>
    <cellStyle name="Vírgula 2 2 4 3 4 3 3" xfId="25640" xr:uid="{DFC48AA2-C0E4-457B-9324-0B818928A179}"/>
    <cellStyle name="Vírgula 2 2 4 3 4 4" xfId="10551" xr:uid="{42948D7C-198B-41FF-8EC9-EABF1F060B04}"/>
    <cellStyle name="Vírgula 2 2 4 3 4 4 2" xfId="28661" xr:uid="{3A21337A-DBAF-4C01-A737-EF69C28DF30F}"/>
    <cellStyle name="Vírgula 2 2 4 3 4 5" xfId="19608" xr:uid="{59BDE642-EBFA-47C0-AFC7-1F751C4D8AAB}"/>
    <cellStyle name="Vírgula 2 2 4 3 5" xfId="2441" xr:uid="{04E502F9-F557-44A8-8612-F6AFFE7369EF}"/>
    <cellStyle name="Vírgula 2 2 4 3 5 2" xfId="5520" xr:uid="{0B4CBA82-39BE-4AA9-BD42-1F7B0B7C90E6}"/>
    <cellStyle name="Vírgula 2 2 4 3 5 2 2" xfId="14573" xr:uid="{EC08F33D-A2D6-4702-85D3-4DF1C704ADD8}"/>
    <cellStyle name="Vírgula 2 2 4 3 5 2 2 2" xfId="32683" xr:uid="{34A750A8-2060-4723-8EB1-7F37F9A7FBDD}"/>
    <cellStyle name="Vírgula 2 2 4 3 5 2 3" xfId="23630" xr:uid="{C1BD5973-F1FE-453D-ADEA-83AFAA05BB7C}"/>
    <cellStyle name="Vírgula 2 2 4 3 5 3" xfId="8534" xr:uid="{6A0B338A-8690-4F79-A437-90BD93AA9E0C}"/>
    <cellStyle name="Vírgula 2 2 4 3 5 3 2" xfId="17587" xr:uid="{9CDABA2A-6E32-47D9-92D4-3F5660F2E200}"/>
    <cellStyle name="Vírgula 2 2 4 3 5 3 2 2" xfId="35697" xr:uid="{A474ABF1-7397-4091-A853-6C427EF758E6}"/>
    <cellStyle name="Vírgula 2 2 4 3 5 3 3" xfId="26644" xr:uid="{47AD3CF8-4996-4675-887E-DE1A6E253A61}"/>
    <cellStyle name="Vírgula 2 2 4 3 5 4" xfId="11555" xr:uid="{D40A9A22-317D-4D8B-A504-1F439B76CB76}"/>
    <cellStyle name="Vírgula 2 2 4 3 5 4 2" xfId="29665" xr:uid="{7EA3441B-095F-47C0-9405-4EA83728ECA3}"/>
    <cellStyle name="Vírgula 2 2 4 3 5 5" xfId="20612" xr:uid="{68B0927E-A08B-41C7-BBC0-1173E926C460}"/>
    <cellStyle name="Vírgula 2 2 4 3 6" xfId="3511" xr:uid="{6E115512-FA28-41C7-B78F-E30F11CA309F}"/>
    <cellStyle name="Vírgula 2 2 4 3 6 2" xfId="12564" xr:uid="{4859852D-6243-4AE1-8D29-5DEB625E7E21}"/>
    <cellStyle name="Vírgula 2 2 4 3 6 2 2" xfId="30674" xr:uid="{E2BF9907-783C-4D81-A793-E682C243517B}"/>
    <cellStyle name="Vírgula 2 2 4 3 6 3" xfId="21621" xr:uid="{53828CB3-81D6-44AC-B2CC-735D804FF313}"/>
    <cellStyle name="Vírgula 2 2 4 3 7" xfId="6525" xr:uid="{6F2F31B8-5E2C-418D-996D-BB9DA16C636F}"/>
    <cellStyle name="Vírgula 2 2 4 3 7 2" xfId="15578" xr:uid="{607E1840-4A06-4DB3-8DA6-250DC6B025B4}"/>
    <cellStyle name="Vírgula 2 2 4 3 7 2 2" xfId="33688" xr:uid="{CBB46DBA-EF2C-460E-83E3-912A97D043FD}"/>
    <cellStyle name="Vírgula 2 2 4 3 7 3" xfId="24635" xr:uid="{0D932B9C-BF31-49A3-9C0F-AAEE12FEBE56}"/>
    <cellStyle name="Vírgula 2 2 4 3 8" xfId="9545" xr:uid="{30C0E26B-C4EE-4341-BA2F-5A19191C971A}"/>
    <cellStyle name="Vírgula 2 2 4 3 8 2" xfId="27655" xr:uid="{60B620E4-88D3-4582-ADF8-9C439F5AC040}"/>
    <cellStyle name="Vírgula 2 2 4 3 9" xfId="18602" xr:uid="{DBD85958-B4BE-4839-8448-B9CA0C6D8348}"/>
    <cellStyle name="Vírgula 2 2 4 4" xfId="1090" xr:uid="{DA9DAD98-A28D-487F-A291-1DDEFF39AFC2}"/>
    <cellStyle name="Vírgula 2 2 4 4 2" xfId="2094" xr:uid="{94C4E434-4B9D-4225-9E98-4AB376D0CA2C}"/>
    <cellStyle name="Vírgula 2 2 4 4 2 2" xfId="5173" xr:uid="{3431319C-3B97-4EF1-A3E0-78FA6D36432C}"/>
    <cellStyle name="Vírgula 2 2 4 4 2 2 2" xfId="14226" xr:uid="{426C842C-7E98-411C-927D-14F55DA1C9B3}"/>
    <cellStyle name="Vírgula 2 2 4 4 2 2 2 2" xfId="32336" xr:uid="{C03AB521-F133-421D-BFE0-62BDB2492644}"/>
    <cellStyle name="Vírgula 2 2 4 4 2 2 3" xfId="23283" xr:uid="{B86D976A-B732-4915-A971-49313DCFE56D}"/>
    <cellStyle name="Vírgula 2 2 4 4 2 3" xfId="8187" xr:uid="{429A3B3B-49E8-450E-A452-8DCA3E53998E}"/>
    <cellStyle name="Vírgula 2 2 4 4 2 3 2" xfId="17240" xr:uid="{7887B6D7-2757-4B04-A489-AEE10CD8384C}"/>
    <cellStyle name="Vírgula 2 2 4 4 2 3 2 2" xfId="35350" xr:uid="{2A2EA17C-BDF4-49B3-B446-E8C723AC7F8F}"/>
    <cellStyle name="Vírgula 2 2 4 4 2 3 3" xfId="26297" xr:uid="{A2765DC5-87C6-4C75-951D-9CC102E09C8E}"/>
    <cellStyle name="Vírgula 2 2 4 4 2 4" xfId="11208" xr:uid="{2ECFA6F3-F7DC-4DE6-8B70-714A772E0EBE}"/>
    <cellStyle name="Vírgula 2 2 4 4 2 4 2" xfId="29318" xr:uid="{A7ECAC9C-9C23-4E44-975E-65060AE6BAE4}"/>
    <cellStyle name="Vírgula 2 2 4 4 2 5" xfId="20265" xr:uid="{3E6487BA-7CDE-42D7-A8F6-A23B8909EAC3}"/>
    <cellStyle name="Vírgula 2 2 4 4 3" xfId="3098" xr:uid="{69C780BE-3634-4B75-A714-EC5AECC33FAC}"/>
    <cellStyle name="Vírgula 2 2 4 4 3 2" xfId="6177" xr:uid="{BA54A508-A4A3-4C7D-9304-3E36AD0DC589}"/>
    <cellStyle name="Vírgula 2 2 4 4 3 2 2" xfId="15230" xr:uid="{CDBB9AC8-8DC8-472B-A5BA-C758FF0584A7}"/>
    <cellStyle name="Vírgula 2 2 4 4 3 2 2 2" xfId="33340" xr:uid="{DAEB0C1D-9DF9-4696-B7FE-DE3766AF5B0F}"/>
    <cellStyle name="Vírgula 2 2 4 4 3 2 3" xfId="24287" xr:uid="{EE613D2D-D7D3-4748-8003-3F91BAC58A36}"/>
    <cellStyle name="Vírgula 2 2 4 4 3 3" xfId="9191" xr:uid="{C524FF16-A2E2-40FA-8319-96C3C7480C28}"/>
    <cellStyle name="Vírgula 2 2 4 4 3 3 2" xfId="18244" xr:uid="{FF5E3F71-DD07-4978-A9DC-67F5F2F92449}"/>
    <cellStyle name="Vírgula 2 2 4 4 3 3 2 2" xfId="36354" xr:uid="{98073824-41B1-47BD-AAFF-48DD2CDBDDDD}"/>
    <cellStyle name="Vírgula 2 2 4 4 3 3 3" xfId="27301" xr:uid="{D957F625-9C47-4582-9CA6-68B54BD52475}"/>
    <cellStyle name="Vírgula 2 2 4 4 3 4" xfId="12212" xr:uid="{29C057EE-A300-4FE8-A005-1997F2F4723A}"/>
    <cellStyle name="Vírgula 2 2 4 4 3 4 2" xfId="30322" xr:uid="{F409990C-E975-4B43-AC03-F1F4EBDE47D3}"/>
    <cellStyle name="Vírgula 2 2 4 4 3 5" xfId="21269" xr:uid="{7F350B23-3BB3-4E95-A370-27312AC75DA9}"/>
    <cellStyle name="Vírgula 2 2 4 4 4" xfId="4169" xr:uid="{6C0B6EC8-963B-45AF-A47A-329494287310}"/>
    <cellStyle name="Vírgula 2 2 4 4 4 2" xfId="13222" xr:uid="{4DC142C9-EE1C-4EDC-BAB4-77B68FF8A757}"/>
    <cellStyle name="Vírgula 2 2 4 4 4 2 2" xfId="31332" xr:uid="{F1F52E94-72C0-4278-AFDF-4D8A3446F42B}"/>
    <cellStyle name="Vírgula 2 2 4 4 4 3" xfId="22279" xr:uid="{97F6CDF3-ADBC-426F-BE39-EC05F4257DFA}"/>
    <cellStyle name="Vírgula 2 2 4 4 5" xfId="7183" xr:uid="{78713E10-4CCB-4D23-B30B-00B8223A624E}"/>
    <cellStyle name="Vírgula 2 2 4 4 5 2" xfId="16236" xr:uid="{B76F76E8-A56B-42B6-97DB-8C41A0F2FCB6}"/>
    <cellStyle name="Vírgula 2 2 4 4 5 2 2" xfId="34346" xr:uid="{DC97B4AC-2589-4273-9AC8-219C94C6706B}"/>
    <cellStyle name="Vírgula 2 2 4 4 5 3" xfId="25293" xr:uid="{6EC4A9A0-B2A5-417C-A5FD-E85B46D99808}"/>
    <cellStyle name="Vírgula 2 2 4 4 6" xfId="10204" xr:uid="{52949DCA-2695-42D1-BBC1-A5377B20C29D}"/>
    <cellStyle name="Vírgula 2 2 4 4 6 2" xfId="28314" xr:uid="{893C0067-8C02-41E4-A643-15A0478C7654}"/>
    <cellStyle name="Vírgula 2 2 4 4 7" xfId="19261" xr:uid="{1871F520-4F2D-4CB0-A9DB-3B0F9B8185DA}"/>
    <cellStyle name="Vírgula 2 2 4 5" xfId="1091" xr:uid="{848E69FE-DF3A-4F0E-85FA-FA29A369826A}"/>
    <cellStyle name="Vírgula 2 2 4 5 2" xfId="2095" xr:uid="{BE3A8257-A0E0-4A28-BF4D-44B0CBE07000}"/>
    <cellStyle name="Vírgula 2 2 4 5 2 2" xfId="5174" xr:uid="{11951833-CBB2-4E70-8ADC-34466EE12AEE}"/>
    <cellStyle name="Vírgula 2 2 4 5 2 2 2" xfId="14227" xr:uid="{C494A557-6959-48FB-AA5D-3B8FEA5B777E}"/>
    <cellStyle name="Vírgula 2 2 4 5 2 2 2 2" xfId="32337" xr:uid="{05E8272B-70DA-4A14-B97A-2BAEF6577390}"/>
    <cellStyle name="Vírgula 2 2 4 5 2 2 3" xfId="23284" xr:uid="{858808DD-F8C8-4AA0-9414-922B46CB6811}"/>
    <cellStyle name="Vírgula 2 2 4 5 2 3" xfId="8188" xr:uid="{C8BCCCD5-FAE1-4274-8885-859BD49D11EA}"/>
    <cellStyle name="Vírgula 2 2 4 5 2 3 2" xfId="17241" xr:uid="{30232F7C-3015-4E8D-AB10-CEEE62578E27}"/>
    <cellStyle name="Vírgula 2 2 4 5 2 3 2 2" xfId="35351" xr:uid="{BDAD9992-B420-4A74-B76F-8006A515CD23}"/>
    <cellStyle name="Vírgula 2 2 4 5 2 3 3" xfId="26298" xr:uid="{BDDF9A7E-48A1-4B1E-9345-3F71B4447879}"/>
    <cellStyle name="Vírgula 2 2 4 5 2 4" xfId="11209" xr:uid="{BE0DC5A9-1667-41C0-A932-4048360041A4}"/>
    <cellStyle name="Vírgula 2 2 4 5 2 4 2" xfId="29319" xr:uid="{10D205FB-69A1-4FBD-AD98-CE8E9046D2D4}"/>
    <cellStyle name="Vírgula 2 2 4 5 2 5" xfId="20266" xr:uid="{DF35A9D1-75C2-47AE-949F-FD34727AF452}"/>
    <cellStyle name="Vírgula 2 2 4 5 3" xfId="3099" xr:uid="{16972954-C1E7-4C30-BB99-C2B3749D8284}"/>
    <cellStyle name="Vírgula 2 2 4 5 3 2" xfId="6178" xr:uid="{53FD8E77-B50A-428B-8A54-FE2DAC320BB7}"/>
    <cellStyle name="Vírgula 2 2 4 5 3 2 2" xfId="15231" xr:uid="{B57FF1A9-17FF-460B-8BA3-54E860687130}"/>
    <cellStyle name="Vírgula 2 2 4 5 3 2 2 2" xfId="33341" xr:uid="{E106E675-7E80-42DB-82F3-23D129AED175}"/>
    <cellStyle name="Vírgula 2 2 4 5 3 2 3" xfId="24288" xr:uid="{D357A694-9D05-4834-AB3A-C081C838A47D}"/>
    <cellStyle name="Vírgula 2 2 4 5 3 3" xfId="9192" xr:uid="{B5E0E327-1575-4F27-A30D-6469B4EB0A89}"/>
    <cellStyle name="Vírgula 2 2 4 5 3 3 2" xfId="18245" xr:uid="{12A363B0-AF57-44BE-A120-B2522F2E2828}"/>
    <cellStyle name="Vírgula 2 2 4 5 3 3 2 2" xfId="36355" xr:uid="{AB2123A8-8883-4597-B214-DB82BA0A928B}"/>
    <cellStyle name="Vírgula 2 2 4 5 3 3 3" xfId="27302" xr:uid="{3F55EF2D-F029-48AB-937D-A30154C703C6}"/>
    <cellStyle name="Vírgula 2 2 4 5 3 4" xfId="12213" xr:uid="{06431326-F106-4010-AD48-42A880A1CCD6}"/>
    <cellStyle name="Vírgula 2 2 4 5 3 4 2" xfId="30323" xr:uid="{EE2812D3-9FB5-42B9-BA6E-C71DD63F64EB}"/>
    <cellStyle name="Vírgula 2 2 4 5 3 5" xfId="21270" xr:uid="{88EBC68E-0714-40A2-A237-670A1CB42964}"/>
    <cellStyle name="Vírgula 2 2 4 5 4" xfId="4170" xr:uid="{397FE92B-20A9-4541-842F-5112E8EA4A1A}"/>
    <cellStyle name="Vírgula 2 2 4 5 4 2" xfId="13223" xr:uid="{6E3D3391-9BEB-4A00-898A-372EFE00C8A5}"/>
    <cellStyle name="Vírgula 2 2 4 5 4 2 2" xfId="31333" xr:uid="{06942E2C-715C-4D07-B9D9-639A07213237}"/>
    <cellStyle name="Vírgula 2 2 4 5 4 3" xfId="22280" xr:uid="{CCF4CB70-5CC3-4F42-ADC1-402990DCF2A5}"/>
    <cellStyle name="Vírgula 2 2 4 5 5" xfId="7184" xr:uid="{97E3E684-A9ED-47B1-872F-84F19D8E5172}"/>
    <cellStyle name="Vírgula 2 2 4 5 5 2" xfId="16237" xr:uid="{10436AB6-935D-40C9-8603-74B4E44E745B}"/>
    <cellStyle name="Vírgula 2 2 4 5 5 2 2" xfId="34347" xr:uid="{D50DF023-CC96-46A1-B0D2-3ED92F89C79B}"/>
    <cellStyle name="Vírgula 2 2 4 5 5 3" xfId="25294" xr:uid="{4115A382-A84F-46E9-9588-252438C4C843}"/>
    <cellStyle name="Vírgula 2 2 4 5 6" xfId="10205" xr:uid="{59080ABD-2870-4AD2-AC85-6BBD196DB7ED}"/>
    <cellStyle name="Vírgula 2 2 4 5 6 2" xfId="28315" xr:uid="{F1A60227-37CF-4568-99DC-446405EEE7F7}"/>
    <cellStyle name="Vírgula 2 2 4 5 7" xfId="19262" xr:uid="{4BA4BDA2-4392-4AA2-9B2B-1203EDA0687F}"/>
    <cellStyle name="Vírgula 2 2 4 6" xfId="1266" xr:uid="{68377036-F4B6-433C-AFF3-CBA098A1C9BE}"/>
    <cellStyle name="Vírgula 2 2 4 6 2" xfId="4345" xr:uid="{CDEB070F-008C-463E-B00A-FED5F21E3CB0}"/>
    <cellStyle name="Vírgula 2 2 4 6 2 2" xfId="13398" xr:uid="{12440A75-F67E-4279-8C35-DD2DAB879370}"/>
    <cellStyle name="Vírgula 2 2 4 6 2 2 2" xfId="31508" xr:uid="{A027E455-2628-4D70-AA81-A0C29E58DBD7}"/>
    <cellStyle name="Vírgula 2 2 4 6 2 3" xfId="22455" xr:uid="{07E84642-5D21-4D75-BD7C-D8F767AB1451}"/>
    <cellStyle name="Vírgula 2 2 4 6 3" xfId="7359" xr:uid="{F4486178-528A-4255-9452-E906F92EF1F7}"/>
    <cellStyle name="Vírgula 2 2 4 6 3 2" xfId="16412" xr:uid="{749B1B25-738E-461B-8ACA-FE5C0DE2D75D}"/>
    <cellStyle name="Vírgula 2 2 4 6 3 2 2" xfId="34522" xr:uid="{581FFF82-9B8D-473B-A817-972B2665500F}"/>
    <cellStyle name="Vírgula 2 2 4 6 3 3" xfId="25469" xr:uid="{CB5E6C77-B6AD-426D-8692-931B9DBA1D11}"/>
    <cellStyle name="Vírgula 2 2 4 6 4" xfId="10380" xr:uid="{6141DF28-9EF0-4F5D-85B1-0D2C61A0C7C7}"/>
    <cellStyle name="Vírgula 2 2 4 6 4 2" xfId="28490" xr:uid="{D83D3798-E0BC-49F8-8EA4-2DE70B6B673B}"/>
    <cellStyle name="Vírgula 2 2 4 6 5" xfId="19437" xr:uid="{5136E05E-205A-458F-8698-CCAA75C6C926}"/>
    <cellStyle name="Vírgula 2 2 4 7" xfId="2270" xr:uid="{18B8547B-93F4-47B8-BD04-BC2827ED219D}"/>
    <cellStyle name="Vírgula 2 2 4 7 2" xfId="5349" xr:uid="{E21F6868-E19D-4533-85E5-429849B8DE1A}"/>
    <cellStyle name="Vírgula 2 2 4 7 2 2" xfId="14402" xr:uid="{0731FEFA-FAE5-4A98-AC5C-EB625B6CEEBE}"/>
    <cellStyle name="Vírgula 2 2 4 7 2 2 2" xfId="32512" xr:uid="{05A0D0EF-8C80-4CD2-BD11-6142B68BD08F}"/>
    <cellStyle name="Vírgula 2 2 4 7 2 3" xfId="23459" xr:uid="{3EA53570-3700-49DF-A90C-C1AEAAFA2104}"/>
    <cellStyle name="Vírgula 2 2 4 7 3" xfId="8363" xr:uid="{5EDA218A-7141-4FAC-A427-CBEFBBB516DB}"/>
    <cellStyle name="Vírgula 2 2 4 7 3 2" xfId="17416" xr:uid="{B845DA3C-7F2A-4436-B302-2F1F7A15A5CC}"/>
    <cellStyle name="Vírgula 2 2 4 7 3 2 2" xfId="35526" xr:uid="{07E4A718-6A01-48A8-9BE3-AA0B78356D20}"/>
    <cellStyle name="Vírgula 2 2 4 7 3 3" xfId="26473" xr:uid="{EBD4C9DC-9C49-4AFB-9915-327DE0EC4045}"/>
    <cellStyle name="Vírgula 2 2 4 7 4" xfId="11384" xr:uid="{2A3043F8-5DB8-4E6A-BE01-C6125DEF2152}"/>
    <cellStyle name="Vírgula 2 2 4 7 4 2" xfId="29494" xr:uid="{5BB879B6-EC91-4F0E-85D1-2B48482152E8}"/>
    <cellStyle name="Vírgula 2 2 4 7 5" xfId="20441" xr:uid="{46996832-D2C8-4127-98A1-CBA47E615168}"/>
    <cellStyle name="Vírgula 2 2 4 8" xfId="3339" xr:uid="{5554BA60-C9EE-43AE-9A6E-0D088081D51E}"/>
    <cellStyle name="Vírgula 2 2 4 8 2" xfId="12392" xr:uid="{22BB1404-5DE1-4A5F-ABB5-859450B4E6C4}"/>
    <cellStyle name="Vírgula 2 2 4 8 2 2" xfId="30502" xr:uid="{13102F0D-415E-4DC0-89D8-0716B9EEDFCD}"/>
    <cellStyle name="Vírgula 2 2 4 8 3" xfId="21449" xr:uid="{981AA0FA-7428-4C6B-8A1C-AEED21074E1D}"/>
    <cellStyle name="Vírgula 2 2 4 9" xfId="6353" xr:uid="{D47A40FD-9495-4C83-BA51-05B79AA8ACD3}"/>
    <cellStyle name="Vírgula 2 2 4 9 2" xfId="15406" xr:uid="{14C8A710-9F4C-4593-83ED-AA6FC6783259}"/>
    <cellStyle name="Vírgula 2 2 4 9 2 2" xfId="33516" xr:uid="{02E359D5-CF4C-4FC8-845A-DDAEB9606D75}"/>
    <cellStyle name="Vírgula 2 2 4 9 3" xfId="24463" xr:uid="{49A3CCCF-CAEB-4BF9-AF6E-B2E862DCED15}"/>
    <cellStyle name="Vírgula 2 2 5" xfId="117" xr:uid="{02223D9D-B55D-4889-9E09-39E694DC04D2}"/>
    <cellStyle name="Vírgula 2 2 5 10" xfId="18446" xr:uid="{1AD868E3-5EF2-4E16-8F8C-18006E385E0D}"/>
    <cellStyle name="Vírgula 2 2 5 2" xfId="444" xr:uid="{AF6671FF-482F-4986-9843-27B4171CF73D}"/>
    <cellStyle name="Vírgula 2 2 5 2 2" xfId="1092" xr:uid="{BF580B32-860D-4ADF-99D0-1392E186F4CB}"/>
    <cellStyle name="Vírgula 2 2 5 2 2 2" xfId="2096" xr:uid="{C43FC907-5F1D-4727-B3DD-2B493494EDA5}"/>
    <cellStyle name="Vírgula 2 2 5 2 2 2 2" xfId="5175" xr:uid="{2ECCAFDB-5BC9-4B64-ABE8-2C02394DD7DB}"/>
    <cellStyle name="Vírgula 2 2 5 2 2 2 2 2" xfId="14228" xr:uid="{4575BC15-F1D5-4E83-BB91-1419AFC9E4CB}"/>
    <cellStyle name="Vírgula 2 2 5 2 2 2 2 2 2" xfId="32338" xr:uid="{E6DFC121-5D93-4AF6-A5D6-7E1CA03FD0C4}"/>
    <cellStyle name="Vírgula 2 2 5 2 2 2 2 3" xfId="23285" xr:uid="{DABA329D-99FB-4CD8-86E6-CC1E456F38E5}"/>
    <cellStyle name="Vírgula 2 2 5 2 2 2 3" xfId="8189" xr:uid="{69AE5CDB-F4DE-423A-8E98-C978D78A90C5}"/>
    <cellStyle name="Vírgula 2 2 5 2 2 2 3 2" xfId="17242" xr:uid="{9383DFD9-1EBD-4592-AB85-5F60C96F0D9F}"/>
    <cellStyle name="Vírgula 2 2 5 2 2 2 3 2 2" xfId="35352" xr:uid="{6BD7FE82-A7D4-474B-B4AF-28E3A5D1DDDE}"/>
    <cellStyle name="Vírgula 2 2 5 2 2 2 3 3" xfId="26299" xr:uid="{AA4751DD-036B-46CF-A031-23A9B56A343E}"/>
    <cellStyle name="Vírgula 2 2 5 2 2 2 4" xfId="11210" xr:uid="{B80C2DD5-64FC-4B05-8914-E3ACDBDF4A33}"/>
    <cellStyle name="Vírgula 2 2 5 2 2 2 4 2" xfId="29320" xr:uid="{0A09E07B-5464-4DA7-B410-E73035A62DDC}"/>
    <cellStyle name="Vírgula 2 2 5 2 2 2 5" xfId="20267" xr:uid="{285CA546-F424-43FC-9FA9-F5379D784855}"/>
    <cellStyle name="Vírgula 2 2 5 2 2 3" xfId="3100" xr:uid="{2C3DD1C4-EE7B-4D59-9C0F-FDD50BD02E47}"/>
    <cellStyle name="Vírgula 2 2 5 2 2 3 2" xfId="6179" xr:uid="{B67ADA53-7159-42DF-A407-51416E816A84}"/>
    <cellStyle name="Vírgula 2 2 5 2 2 3 2 2" xfId="15232" xr:uid="{1E5BAC1C-1C43-4539-AD0E-1B4939FD994F}"/>
    <cellStyle name="Vírgula 2 2 5 2 2 3 2 2 2" xfId="33342" xr:uid="{44E9B00B-85C5-4D51-B9CD-B62323EF82E2}"/>
    <cellStyle name="Vírgula 2 2 5 2 2 3 2 3" xfId="24289" xr:uid="{B4E27CA4-DE3A-4D3E-BC51-7CC8533C43A5}"/>
    <cellStyle name="Vírgula 2 2 5 2 2 3 3" xfId="9193" xr:uid="{10426C5B-9195-4319-A982-48367A48CA89}"/>
    <cellStyle name="Vírgula 2 2 5 2 2 3 3 2" xfId="18246" xr:uid="{49FEC00F-7530-4B06-9485-5D9CB0B1ACAD}"/>
    <cellStyle name="Vírgula 2 2 5 2 2 3 3 2 2" xfId="36356" xr:uid="{DE8DB433-CC29-4005-B94D-AD2C83342061}"/>
    <cellStyle name="Vírgula 2 2 5 2 2 3 3 3" xfId="27303" xr:uid="{751F9F7C-15C2-4AF3-ABEA-6B40C2C163D4}"/>
    <cellStyle name="Vírgula 2 2 5 2 2 3 4" xfId="12214" xr:uid="{BD47CDCF-3576-435B-B13F-5FDE129D70DF}"/>
    <cellStyle name="Vírgula 2 2 5 2 2 3 4 2" xfId="30324" xr:uid="{A77DC26E-7F8B-4199-94CC-30DAC71590AD}"/>
    <cellStyle name="Vírgula 2 2 5 2 2 3 5" xfId="21271" xr:uid="{2C0FB199-623F-4315-9D68-E3E4242E3B09}"/>
    <cellStyle name="Vírgula 2 2 5 2 2 4" xfId="4171" xr:uid="{E36A0CCB-F691-4362-A607-6B4A2F978240}"/>
    <cellStyle name="Vírgula 2 2 5 2 2 4 2" xfId="13224" xr:uid="{F99BC687-F6FD-46A0-BE15-96D5714CE483}"/>
    <cellStyle name="Vírgula 2 2 5 2 2 4 2 2" xfId="31334" xr:uid="{69CAFE67-35CF-4B60-A961-68A79E172CC2}"/>
    <cellStyle name="Vírgula 2 2 5 2 2 4 3" xfId="22281" xr:uid="{5D113FAA-4555-4FCD-BFA3-87A9A3028BB7}"/>
    <cellStyle name="Vírgula 2 2 5 2 2 5" xfId="7185" xr:uid="{E6B94C21-8402-4B67-B7FF-9018A5659756}"/>
    <cellStyle name="Vírgula 2 2 5 2 2 5 2" xfId="16238" xr:uid="{AEB6DA52-02DC-4D08-B108-5C36B397365B}"/>
    <cellStyle name="Vírgula 2 2 5 2 2 5 2 2" xfId="34348" xr:uid="{D7EA69D4-81FC-4BF8-B9A6-CCE6F0724D73}"/>
    <cellStyle name="Vírgula 2 2 5 2 2 5 3" xfId="25295" xr:uid="{152B7FF5-AAC0-4049-85A5-8B7D6A84426B}"/>
    <cellStyle name="Vírgula 2 2 5 2 2 6" xfId="10206" xr:uid="{5614A761-15C7-4A2B-9443-282C83D8F09A}"/>
    <cellStyle name="Vírgula 2 2 5 2 2 6 2" xfId="28316" xr:uid="{7E59692A-67EB-4490-B4C7-C2D5FA75DA16}"/>
    <cellStyle name="Vírgula 2 2 5 2 2 7" xfId="19263" xr:uid="{F375123A-000F-43B1-9577-742A1EEFC3AB}"/>
    <cellStyle name="Vírgula 2 2 5 2 3" xfId="1093" xr:uid="{8C55AC72-60A5-47CC-B6A3-10407C0E5108}"/>
    <cellStyle name="Vírgula 2 2 5 2 3 2" xfId="2097" xr:uid="{BDCB2F9A-2406-4336-83C9-CF4DB406EA79}"/>
    <cellStyle name="Vírgula 2 2 5 2 3 2 2" xfId="5176" xr:uid="{51037D70-225C-4A0E-9D07-70C3E2E2E88D}"/>
    <cellStyle name="Vírgula 2 2 5 2 3 2 2 2" xfId="14229" xr:uid="{04210B50-1194-493A-B589-5FD7E1D6BC16}"/>
    <cellStyle name="Vírgula 2 2 5 2 3 2 2 2 2" xfId="32339" xr:uid="{F2A8813B-10E7-4A31-A6C6-E2B7505196E6}"/>
    <cellStyle name="Vírgula 2 2 5 2 3 2 2 3" xfId="23286" xr:uid="{2B7B315C-BCC5-47C9-80A1-A321F3B50555}"/>
    <cellStyle name="Vírgula 2 2 5 2 3 2 3" xfId="8190" xr:uid="{EAB2E51B-8998-4413-9449-8F76B4FD8A2C}"/>
    <cellStyle name="Vírgula 2 2 5 2 3 2 3 2" xfId="17243" xr:uid="{9AE536BF-EC31-4ABE-BE5C-563FEB5EDC6F}"/>
    <cellStyle name="Vírgula 2 2 5 2 3 2 3 2 2" xfId="35353" xr:uid="{334F63EE-08C7-48B2-9D31-E00B494A405E}"/>
    <cellStyle name="Vírgula 2 2 5 2 3 2 3 3" xfId="26300" xr:uid="{847142FF-2544-41D4-9C42-950B4E788E76}"/>
    <cellStyle name="Vírgula 2 2 5 2 3 2 4" xfId="11211" xr:uid="{0384E3FC-E2AD-43A0-806B-D9A94A162E16}"/>
    <cellStyle name="Vírgula 2 2 5 2 3 2 4 2" xfId="29321" xr:uid="{9AC559A1-A755-4DC7-B56D-750EF76CA8CD}"/>
    <cellStyle name="Vírgula 2 2 5 2 3 2 5" xfId="20268" xr:uid="{B8BC1130-96F8-4F8E-A3F7-4D0ED835BFD9}"/>
    <cellStyle name="Vírgula 2 2 5 2 3 3" xfId="3101" xr:uid="{69052081-0C0B-4687-B789-65A4C6358AF4}"/>
    <cellStyle name="Vírgula 2 2 5 2 3 3 2" xfId="6180" xr:uid="{D347295A-7FAB-422F-8EDC-EFF1DAABAF02}"/>
    <cellStyle name="Vírgula 2 2 5 2 3 3 2 2" xfId="15233" xr:uid="{AB81754A-2531-4AAD-8763-D177ED81A81F}"/>
    <cellStyle name="Vírgula 2 2 5 2 3 3 2 2 2" xfId="33343" xr:uid="{ADAF3AAF-1C6A-4056-AA3C-B70C3F4C901A}"/>
    <cellStyle name="Vírgula 2 2 5 2 3 3 2 3" xfId="24290" xr:uid="{D85BEFAB-193B-4DF0-9133-8B2B11F8E6A5}"/>
    <cellStyle name="Vírgula 2 2 5 2 3 3 3" xfId="9194" xr:uid="{F5965217-B98F-4FE3-B12F-2161DEE0BD35}"/>
    <cellStyle name="Vírgula 2 2 5 2 3 3 3 2" xfId="18247" xr:uid="{BCDEE4F9-D1EB-4639-9A5C-11767FA84D16}"/>
    <cellStyle name="Vírgula 2 2 5 2 3 3 3 2 2" xfId="36357" xr:uid="{638F158E-99D0-493D-BBF6-E3066FDA03BC}"/>
    <cellStyle name="Vírgula 2 2 5 2 3 3 3 3" xfId="27304" xr:uid="{05500BE0-6BB7-4E19-B85B-0892EB8AC5D4}"/>
    <cellStyle name="Vírgula 2 2 5 2 3 3 4" xfId="12215" xr:uid="{EB98B1D6-CCF4-4687-8EAE-46735E4525D7}"/>
    <cellStyle name="Vírgula 2 2 5 2 3 3 4 2" xfId="30325" xr:uid="{AC4E82CA-4CAF-474B-A446-F22B85F5D61C}"/>
    <cellStyle name="Vírgula 2 2 5 2 3 3 5" xfId="21272" xr:uid="{BB539BC8-8285-4FFB-A51A-B36937AC6522}"/>
    <cellStyle name="Vírgula 2 2 5 2 3 4" xfId="4172" xr:uid="{6E7A1F9C-00C9-49EC-89C9-21BC3E3AEA88}"/>
    <cellStyle name="Vírgula 2 2 5 2 3 4 2" xfId="13225" xr:uid="{62F7FC68-5511-492A-A9C4-D8470E049EFA}"/>
    <cellStyle name="Vírgula 2 2 5 2 3 4 2 2" xfId="31335" xr:uid="{C0EA7B7F-BB62-4D43-8FBF-7A68BA8650B4}"/>
    <cellStyle name="Vírgula 2 2 5 2 3 4 3" xfId="22282" xr:uid="{16200834-C75D-40AE-A6FF-1E6B6FD834EC}"/>
    <cellStyle name="Vírgula 2 2 5 2 3 5" xfId="7186" xr:uid="{91C8BB4D-A553-4A97-815D-A6C1739CA4FF}"/>
    <cellStyle name="Vírgula 2 2 5 2 3 5 2" xfId="16239" xr:uid="{366C37C8-2127-4470-B84C-E3A35C4932CD}"/>
    <cellStyle name="Vírgula 2 2 5 2 3 5 2 2" xfId="34349" xr:uid="{02723D09-EDCF-4A65-A203-9BF2BB32AE1F}"/>
    <cellStyle name="Vírgula 2 2 5 2 3 5 3" xfId="25296" xr:uid="{4AAC2E68-1626-4AE4-B1D8-73AFAF06415C}"/>
    <cellStyle name="Vírgula 2 2 5 2 3 6" xfId="10207" xr:uid="{8F675097-5B0B-41A4-B1B5-31B983AB514B}"/>
    <cellStyle name="Vírgula 2 2 5 2 3 6 2" xfId="28317" xr:uid="{79836F98-6ABF-4762-9EC9-245B9151028A}"/>
    <cellStyle name="Vírgula 2 2 5 2 3 7" xfId="19264" xr:uid="{84CBBA11-DDBB-4648-845F-9CCA80A91B27}"/>
    <cellStyle name="Vírgula 2 2 5 2 4" xfId="1453" xr:uid="{9899A902-CCD1-4DA7-B395-63DF49E735DF}"/>
    <cellStyle name="Vírgula 2 2 5 2 4 2" xfId="4532" xr:uid="{E0099A6F-7F79-4F90-A22E-AD8ABDD52CDC}"/>
    <cellStyle name="Vírgula 2 2 5 2 4 2 2" xfId="13585" xr:uid="{D02E1843-F663-4F03-B80F-2996363837CF}"/>
    <cellStyle name="Vírgula 2 2 5 2 4 2 2 2" xfId="31695" xr:uid="{92175471-B4D9-498E-961D-9FB2C86204ED}"/>
    <cellStyle name="Vírgula 2 2 5 2 4 2 3" xfId="22642" xr:uid="{78791D14-ECD7-4CDB-B27C-50AB6A39548B}"/>
    <cellStyle name="Vírgula 2 2 5 2 4 3" xfId="7546" xr:uid="{7D5565B7-01DD-4D9A-AB0A-634AF2452D59}"/>
    <cellStyle name="Vírgula 2 2 5 2 4 3 2" xfId="16599" xr:uid="{86535712-286D-45C1-8888-A0953036CDA8}"/>
    <cellStyle name="Vírgula 2 2 5 2 4 3 2 2" xfId="34709" xr:uid="{94D13071-A974-4CA0-83D5-78D62D6E9CDD}"/>
    <cellStyle name="Vírgula 2 2 5 2 4 3 3" xfId="25656" xr:uid="{A4E4B80F-283B-4458-8945-A86F86716DA4}"/>
    <cellStyle name="Vírgula 2 2 5 2 4 4" xfId="10567" xr:uid="{153CADE9-4EA6-4F91-AB6D-8800B09A7569}"/>
    <cellStyle name="Vírgula 2 2 5 2 4 4 2" xfId="28677" xr:uid="{39DD2CD3-4743-48AA-987F-049CB59EB82E}"/>
    <cellStyle name="Vírgula 2 2 5 2 4 5" xfId="19624" xr:uid="{9902313F-614E-41FC-9E1B-BC57CB9D896C}"/>
    <cellStyle name="Vírgula 2 2 5 2 5" xfId="2457" xr:uid="{7A11F539-0DF7-485C-8F27-0C61DF0DC15D}"/>
    <cellStyle name="Vírgula 2 2 5 2 5 2" xfId="5536" xr:uid="{6641C27C-4A0F-43B5-8A45-D07921A759A9}"/>
    <cellStyle name="Vírgula 2 2 5 2 5 2 2" xfId="14589" xr:uid="{629C57A6-F471-479D-8BF5-5D53C607F490}"/>
    <cellStyle name="Vírgula 2 2 5 2 5 2 2 2" xfId="32699" xr:uid="{3DD0EF7F-4471-47F5-80B5-3E69CD8B5A64}"/>
    <cellStyle name="Vírgula 2 2 5 2 5 2 3" xfId="23646" xr:uid="{BE65B919-5D03-46EE-904A-381E8B2E206C}"/>
    <cellStyle name="Vírgula 2 2 5 2 5 3" xfId="8550" xr:uid="{AC4FDAF9-8140-40C1-9938-7F08F749D3B6}"/>
    <cellStyle name="Vírgula 2 2 5 2 5 3 2" xfId="17603" xr:uid="{05D3D632-8782-4BB9-A5EC-6C3B95CD64CB}"/>
    <cellStyle name="Vírgula 2 2 5 2 5 3 2 2" xfId="35713" xr:uid="{2077FE37-0628-4E4B-9261-1A7BB92F4B6E}"/>
    <cellStyle name="Vírgula 2 2 5 2 5 3 3" xfId="26660" xr:uid="{5135BE2E-306F-43A4-AEAA-0AA6D411672F}"/>
    <cellStyle name="Vírgula 2 2 5 2 5 4" xfId="11571" xr:uid="{10F90C3B-7E99-4BBD-B103-B3E601D1AE2A}"/>
    <cellStyle name="Vírgula 2 2 5 2 5 4 2" xfId="29681" xr:uid="{9E30AE60-D070-4861-A0DA-7D28DBE9D912}"/>
    <cellStyle name="Vírgula 2 2 5 2 5 5" xfId="20628" xr:uid="{05B2F3E9-741A-4D72-82FD-E1F098A21436}"/>
    <cellStyle name="Vírgula 2 2 5 2 6" xfId="3527" xr:uid="{01D0B410-8329-4C0E-8E26-B9FA41206A47}"/>
    <cellStyle name="Vírgula 2 2 5 2 6 2" xfId="12580" xr:uid="{BF4C4C87-4EAE-4805-B80C-10CF53729DE3}"/>
    <cellStyle name="Vírgula 2 2 5 2 6 2 2" xfId="30690" xr:uid="{0BF95CA8-BCBA-4D43-9221-885FECC4E415}"/>
    <cellStyle name="Vírgula 2 2 5 2 6 3" xfId="21637" xr:uid="{7E845334-F5A6-4DAB-BAB4-90D19449CF29}"/>
    <cellStyle name="Vírgula 2 2 5 2 7" xfId="6541" xr:uid="{9BC1974C-6638-4064-93B5-0640C6514672}"/>
    <cellStyle name="Vírgula 2 2 5 2 7 2" xfId="15594" xr:uid="{936AAA5D-EE7C-474B-8AC3-3F671D3DFA6C}"/>
    <cellStyle name="Vírgula 2 2 5 2 7 2 2" xfId="33704" xr:uid="{1269A749-1BFC-4C72-9CE7-6EF9367EC00B}"/>
    <cellStyle name="Vírgula 2 2 5 2 7 3" xfId="24651" xr:uid="{E1E98984-4F74-4BEA-84FE-7CF78B2C568A}"/>
    <cellStyle name="Vírgula 2 2 5 2 8" xfId="9561" xr:uid="{ADCE804F-E62C-410E-81F4-BCA206892EFD}"/>
    <cellStyle name="Vírgula 2 2 5 2 8 2" xfId="27671" xr:uid="{EEB4F2C1-9FCD-4B10-9010-A7368FB9C540}"/>
    <cellStyle name="Vírgula 2 2 5 2 9" xfId="18618" xr:uid="{C5315303-F35C-4001-817C-58C597556D0F}"/>
    <cellStyle name="Vírgula 2 2 5 3" xfId="1094" xr:uid="{9CA8C69E-024F-4D64-A299-855EB95CBDA3}"/>
    <cellStyle name="Vírgula 2 2 5 3 2" xfId="2098" xr:uid="{064653DE-8D3F-471E-A91A-8BB080CA44BF}"/>
    <cellStyle name="Vírgula 2 2 5 3 2 2" xfId="5177" xr:uid="{F43367A8-7CEC-41FD-9B9B-915E50988E68}"/>
    <cellStyle name="Vírgula 2 2 5 3 2 2 2" xfId="14230" xr:uid="{DA2BBFA4-5111-46AA-A6BF-E637F3A20A3F}"/>
    <cellStyle name="Vírgula 2 2 5 3 2 2 2 2" xfId="32340" xr:uid="{EBB50E3B-C9BB-47F1-8D99-B8947B11A907}"/>
    <cellStyle name="Vírgula 2 2 5 3 2 2 3" xfId="23287" xr:uid="{AF269654-1BA4-4AAF-9256-07F8976A5D76}"/>
    <cellStyle name="Vírgula 2 2 5 3 2 3" xfId="8191" xr:uid="{69350FBD-0D13-4588-A737-D25436D0E7DE}"/>
    <cellStyle name="Vírgula 2 2 5 3 2 3 2" xfId="17244" xr:uid="{99393617-D21E-401A-BA06-7F05F998D348}"/>
    <cellStyle name="Vírgula 2 2 5 3 2 3 2 2" xfId="35354" xr:uid="{B8A1BC93-C46F-43CF-BAF6-482E73A77C2F}"/>
    <cellStyle name="Vírgula 2 2 5 3 2 3 3" xfId="26301" xr:uid="{630A998B-B318-4200-95F8-2D877A799747}"/>
    <cellStyle name="Vírgula 2 2 5 3 2 4" xfId="11212" xr:uid="{6DFF79F6-30F3-4696-806B-F85C06164F86}"/>
    <cellStyle name="Vírgula 2 2 5 3 2 4 2" xfId="29322" xr:uid="{E665E20E-643B-4339-989B-8DDC542DC292}"/>
    <cellStyle name="Vírgula 2 2 5 3 2 5" xfId="20269" xr:uid="{875D2108-599D-4330-9E32-589E06DDA736}"/>
    <cellStyle name="Vírgula 2 2 5 3 3" xfId="3102" xr:uid="{F6D696CA-8CD2-4C4F-9D71-CB999F5BF959}"/>
    <cellStyle name="Vírgula 2 2 5 3 3 2" xfId="6181" xr:uid="{46D73E61-020E-40F4-8833-4DC9B5C106C5}"/>
    <cellStyle name="Vírgula 2 2 5 3 3 2 2" xfId="15234" xr:uid="{ABD734DE-1B32-44C7-AB1B-E3CC68F8D29C}"/>
    <cellStyle name="Vírgula 2 2 5 3 3 2 2 2" xfId="33344" xr:uid="{29E819BC-9BAA-41CA-9939-F51E42543ABE}"/>
    <cellStyle name="Vírgula 2 2 5 3 3 2 3" xfId="24291" xr:uid="{F124175B-3E83-43F3-957F-B0CC9B7B89EA}"/>
    <cellStyle name="Vírgula 2 2 5 3 3 3" xfId="9195" xr:uid="{7B46F42A-CE34-4E29-868B-1ADE9DED53E0}"/>
    <cellStyle name="Vírgula 2 2 5 3 3 3 2" xfId="18248" xr:uid="{458FD8D9-7065-464C-ADA4-5364C306B3D5}"/>
    <cellStyle name="Vírgula 2 2 5 3 3 3 2 2" xfId="36358" xr:uid="{5230AAB5-0C69-4480-8B82-5EAF1B953752}"/>
    <cellStyle name="Vírgula 2 2 5 3 3 3 3" xfId="27305" xr:uid="{FCACC2EF-7EDB-4793-A74E-EC4053024217}"/>
    <cellStyle name="Vírgula 2 2 5 3 3 4" xfId="12216" xr:uid="{D01C52F5-013C-4CA5-B689-4F60A74BD040}"/>
    <cellStyle name="Vírgula 2 2 5 3 3 4 2" xfId="30326" xr:uid="{37CDCAF9-A44A-4C08-A26B-A89013D64E45}"/>
    <cellStyle name="Vírgula 2 2 5 3 3 5" xfId="21273" xr:uid="{A6C93CB7-7C9C-48BB-A705-398A12507D77}"/>
    <cellStyle name="Vírgula 2 2 5 3 4" xfId="4173" xr:uid="{CA1925B3-2DD2-4A94-B972-71D161154A19}"/>
    <cellStyle name="Vírgula 2 2 5 3 4 2" xfId="13226" xr:uid="{CBDF7ECB-C25F-439E-A563-12942576EBFA}"/>
    <cellStyle name="Vírgula 2 2 5 3 4 2 2" xfId="31336" xr:uid="{7B479758-5579-4CE9-B9BB-ECAFC2D30B4C}"/>
    <cellStyle name="Vírgula 2 2 5 3 4 3" xfId="22283" xr:uid="{2047F503-7396-4ADA-8928-D646FD39D7C0}"/>
    <cellStyle name="Vírgula 2 2 5 3 5" xfId="7187" xr:uid="{DB12947B-683A-4E2E-AAD9-2659EB99E057}"/>
    <cellStyle name="Vírgula 2 2 5 3 5 2" xfId="16240" xr:uid="{F6CC70FD-B2BE-4067-9658-5576019E443B}"/>
    <cellStyle name="Vírgula 2 2 5 3 5 2 2" xfId="34350" xr:uid="{785EB2CD-648D-47CC-AF54-F2B851DB4C1F}"/>
    <cellStyle name="Vírgula 2 2 5 3 5 3" xfId="25297" xr:uid="{3BC49878-D4CE-4995-9D69-79B71A397735}"/>
    <cellStyle name="Vírgula 2 2 5 3 6" xfId="10208" xr:uid="{7E2AD604-FB21-4CD0-9071-2D26207B240A}"/>
    <cellStyle name="Vírgula 2 2 5 3 6 2" xfId="28318" xr:uid="{A16EE52E-EA11-4317-B0CE-F91ED3B44398}"/>
    <cellStyle name="Vírgula 2 2 5 3 7" xfId="19265" xr:uid="{EF38F217-BEC8-4B8F-9E1B-73790C3A4F8C}"/>
    <cellStyle name="Vírgula 2 2 5 4" xfId="1095" xr:uid="{D1FC7F33-B9F3-4602-BAD7-B7ECDDBB47C2}"/>
    <cellStyle name="Vírgula 2 2 5 4 2" xfId="2099" xr:uid="{6E2D334E-F2C9-44DF-B0B9-DD06B2BFF640}"/>
    <cellStyle name="Vírgula 2 2 5 4 2 2" xfId="5178" xr:uid="{9DC2DADE-8267-4EDB-A744-45958D240312}"/>
    <cellStyle name="Vírgula 2 2 5 4 2 2 2" xfId="14231" xr:uid="{AECFDFFF-0EDE-4EB7-9A06-E932BEE61CCB}"/>
    <cellStyle name="Vírgula 2 2 5 4 2 2 2 2" xfId="32341" xr:uid="{0F02DF6F-2DB9-4798-A579-AE6DC813479F}"/>
    <cellStyle name="Vírgula 2 2 5 4 2 2 3" xfId="23288" xr:uid="{6279EF77-BF3A-499B-9021-E0BA962FFA6D}"/>
    <cellStyle name="Vírgula 2 2 5 4 2 3" xfId="8192" xr:uid="{4E591259-BAFF-4778-A2FB-F5CDF66E22EC}"/>
    <cellStyle name="Vírgula 2 2 5 4 2 3 2" xfId="17245" xr:uid="{22AD3353-7B47-42EE-8D83-D3174659A3C7}"/>
    <cellStyle name="Vírgula 2 2 5 4 2 3 2 2" xfId="35355" xr:uid="{9B43C12C-4E6D-4E24-AF4F-E0D452E6F090}"/>
    <cellStyle name="Vírgula 2 2 5 4 2 3 3" xfId="26302" xr:uid="{67755EBE-ECDE-4DBA-82E4-D4C3E724A641}"/>
    <cellStyle name="Vírgula 2 2 5 4 2 4" xfId="11213" xr:uid="{A65817EF-715A-46AD-B8D0-FDB7BC534CBB}"/>
    <cellStyle name="Vírgula 2 2 5 4 2 4 2" xfId="29323" xr:uid="{1FBBAD16-2C0F-4120-A33E-697CD3C6A7E7}"/>
    <cellStyle name="Vírgula 2 2 5 4 2 5" xfId="20270" xr:uid="{DDBA3E2E-5271-4CF8-9694-56671D526FB0}"/>
    <cellStyle name="Vírgula 2 2 5 4 3" xfId="3103" xr:uid="{4A56199D-46A5-4DAA-8863-E3936066BCC5}"/>
    <cellStyle name="Vírgula 2 2 5 4 3 2" xfId="6182" xr:uid="{6A856859-BA0F-4598-B7AE-7295CEAF2F72}"/>
    <cellStyle name="Vírgula 2 2 5 4 3 2 2" xfId="15235" xr:uid="{E3B89704-9539-4A73-94A1-AEABE2BD3AC1}"/>
    <cellStyle name="Vírgula 2 2 5 4 3 2 2 2" xfId="33345" xr:uid="{EF3DC95A-52BB-409B-9D04-34D2179FE30A}"/>
    <cellStyle name="Vírgula 2 2 5 4 3 2 3" xfId="24292" xr:uid="{3E94D58B-4491-4F20-A46E-D9E0D1A55163}"/>
    <cellStyle name="Vírgula 2 2 5 4 3 3" xfId="9196" xr:uid="{54C50762-0223-4B61-AE05-B651A9A729CB}"/>
    <cellStyle name="Vírgula 2 2 5 4 3 3 2" xfId="18249" xr:uid="{D92E8971-A2B1-4B29-A043-2F8F50CFBDA0}"/>
    <cellStyle name="Vírgula 2 2 5 4 3 3 2 2" xfId="36359" xr:uid="{FC61D7B2-D662-4AFD-9326-E0F1156E6B48}"/>
    <cellStyle name="Vírgula 2 2 5 4 3 3 3" xfId="27306" xr:uid="{85B7322C-664A-4724-9FB8-CF3B7528D39E}"/>
    <cellStyle name="Vírgula 2 2 5 4 3 4" xfId="12217" xr:uid="{45FB195E-3241-4BDF-B23D-14E4970505C0}"/>
    <cellStyle name="Vírgula 2 2 5 4 3 4 2" xfId="30327" xr:uid="{49D6F2C0-23DD-4D05-A836-A4AE3620C378}"/>
    <cellStyle name="Vírgula 2 2 5 4 3 5" xfId="21274" xr:uid="{41DBBDBD-BD40-49AE-A6E5-0651D38A3E4F}"/>
    <cellStyle name="Vírgula 2 2 5 4 4" xfId="4174" xr:uid="{872C1C23-D908-4DBE-9482-4C6DC2B47C9D}"/>
    <cellStyle name="Vírgula 2 2 5 4 4 2" xfId="13227" xr:uid="{CE78E7B1-9B31-470A-93FF-5DDA84295FE8}"/>
    <cellStyle name="Vírgula 2 2 5 4 4 2 2" xfId="31337" xr:uid="{647CEFF7-EDB2-401A-B5A7-7F1345D783DB}"/>
    <cellStyle name="Vírgula 2 2 5 4 4 3" xfId="22284" xr:uid="{857AE3E9-222B-4E74-8EB1-063B0BD6FF81}"/>
    <cellStyle name="Vírgula 2 2 5 4 5" xfId="7188" xr:uid="{76BA9019-A4F9-46DD-86B1-0F7F5E6E9911}"/>
    <cellStyle name="Vírgula 2 2 5 4 5 2" xfId="16241" xr:uid="{EAB5396F-6B41-4E09-9E41-083F81ADBC96}"/>
    <cellStyle name="Vírgula 2 2 5 4 5 2 2" xfId="34351" xr:uid="{2E084C44-CCC8-4DCC-99C8-0C11F0C3E46F}"/>
    <cellStyle name="Vírgula 2 2 5 4 5 3" xfId="25298" xr:uid="{5279B95C-B19B-48F9-984D-D60577B1FCC9}"/>
    <cellStyle name="Vírgula 2 2 5 4 6" xfId="10209" xr:uid="{1CB7EA63-40D0-4C48-A3C2-FF680EBEA4C4}"/>
    <cellStyle name="Vírgula 2 2 5 4 6 2" xfId="28319" xr:uid="{C45D2E02-A972-4658-AE1F-6BA319EFF005}"/>
    <cellStyle name="Vírgula 2 2 5 4 7" xfId="19266" xr:uid="{CD90E584-FAB4-4FD5-9D79-F72B4064CBA1}"/>
    <cellStyle name="Vírgula 2 2 5 5" xfId="1282" xr:uid="{160E6CA9-CADF-4C8A-B6A4-D228D26B54D0}"/>
    <cellStyle name="Vírgula 2 2 5 5 2" xfId="4361" xr:uid="{E6A6A799-D330-4343-8440-9DFEE6830EFE}"/>
    <cellStyle name="Vírgula 2 2 5 5 2 2" xfId="13414" xr:uid="{8D504822-C24F-4278-8A95-3AD9D610CFB0}"/>
    <cellStyle name="Vírgula 2 2 5 5 2 2 2" xfId="31524" xr:uid="{AF1CCB49-C708-42E3-877F-681B87DAB694}"/>
    <cellStyle name="Vírgula 2 2 5 5 2 3" xfId="22471" xr:uid="{F557FD91-408B-4C5C-BCDE-77EACD764331}"/>
    <cellStyle name="Vírgula 2 2 5 5 3" xfId="7375" xr:uid="{376D10AD-D10B-4E0A-BB02-1902E809A38C}"/>
    <cellStyle name="Vírgula 2 2 5 5 3 2" xfId="16428" xr:uid="{1BE4EEF3-C39F-4715-A9EE-5111688EE235}"/>
    <cellStyle name="Vírgula 2 2 5 5 3 2 2" xfId="34538" xr:uid="{7AB7C17D-CD12-4823-A910-9FD2DE58A11A}"/>
    <cellStyle name="Vírgula 2 2 5 5 3 3" xfId="25485" xr:uid="{937E4F9B-7AAB-4A54-80D4-43BB126AE345}"/>
    <cellStyle name="Vírgula 2 2 5 5 4" xfId="10396" xr:uid="{204970FC-7391-42AC-8C2D-2A0D403E7E20}"/>
    <cellStyle name="Vírgula 2 2 5 5 4 2" xfId="28506" xr:uid="{8C81DF88-E080-4578-A668-E3A5E414D368}"/>
    <cellStyle name="Vírgula 2 2 5 5 5" xfId="19453" xr:uid="{8CE295B4-FF88-484B-8EBF-FC03F8803F1D}"/>
    <cellStyle name="Vírgula 2 2 5 6" xfId="2286" xr:uid="{768181B3-C36D-4B7E-BA3F-33101E45715C}"/>
    <cellStyle name="Vírgula 2 2 5 6 2" xfId="5365" xr:uid="{44BA1FBB-6F61-4CFB-AA17-E11155A78A8F}"/>
    <cellStyle name="Vírgula 2 2 5 6 2 2" xfId="14418" xr:uid="{48E4475C-462E-41B6-85A1-A6690FC57968}"/>
    <cellStyle name="Vírgula 2 2 5 6 2 2 2" xfId="32528" xr:uid="{C998E3F9-675F-4592-99F5-B51D6EAC8781}"/>
    <cellStyle name="Vírgula 2 2 5 6 2 3" xfId="23475" xr:uid="{045328A2-CF7C-470F-B9B8-CD8F97FAEB66}"/>
    <cellStyle name="Vírgula 2 2 5 6 3" xfId="8379" xr:uid="{499B6C2C-2625-4915-AEF7-86E567F3EDDF}"/>
    <cellStyle name="Vírgula 2 2 5 6 3 2" xfId="17432" xr:uid="{9AF88BE7-DE17-4AAD-A7DA-E7A8F0F4B10C}"/>
    <cellStyle name="Vírgula 2 2 5 6 3 2 2" xfId="35542" xr:uid="{D63C4566-5333-44E2-90B2-5E8FB122A772}"/>
    <cellStyle name="Vírgula 2 2 5 6 3 3" xfId="26489" xr:uid="{94890201-4FEC-4769-A6C7-8CF04344F172}"/>
    <cellStyle name="Vírgula 2 2 5 6 4" xfId="11400" xr:uid="{28320B66-9778-4DDA-9F64-22C0C2C599B1}"/>
    <cellStyle name="Vírgula 2 2 5 6 4 2" xfId="29510" xr:uid="{65576093-557C-484A-9114-42EA601B5346}"/>
    <cellStyle name="Vírgula 2 2 5 6 5" xfId="20457" xr:uid="{91572DC5-1FEF-40CE-9191-0FFA3CBD52D8}"/>
    <cellStyle name="Vírgula 2 2 5 7" xfId="3355" xr:uid="{08FD4521-9FDA-47D7-824F-D1F06F0AE507}"/>
    <cellStyle name="Vírgula 2 2 5 7 2" xfId="12408" xr:uid="{1A30DA17-D09D-4B10-8112-7CCAB733D55B}"/>
    <cellStyle name="Vírgula 2 2 5 7 2 2" xfId="30518" xr:uid="{ADFD5DF3-7704-4765-BE7C-F01B14C66EE4}"/>
    <cellStyle name="Vírgula 2 2 5 7 3" xfId="21465" xr:uid="{5797D154-3018-42C3-9324-EACE19FBA225}"/>
    <cellStyle name="Vírgula 2 2 5 8" xfId="6369" xr:uid="{5D0A7DF7-4B8B-4ABF-BB10-E3C783135D86}"/>
    <cellStyle name="Vírgula 2 2 5 8 2" xfId="15422" xr:uid="{9D1DE68C-0191-49B9-85D5-E3FD1FCCE282}"/>
    <cellStyle name="Vírgula 2 2 5 8 2 2" xfId="33532" xr:uid="{A28BCE16-FDF0-4BF9-8F87-E5BFAA2CB0B4}"/>
    <cellStyle name="Vírgula 2 2 5 8 3" xfId="24479" xr:uid="{E42BDF7D-6DC0-41A5-BC53-2C2CB6D716F6}"/>
    <cellStyle name="Vírgula 2 2 5 9" xfId="9389" xr:uid="{B68254C4-172A-47F4-B11D-C829B8B9BD0A}"/>
    <cellStyle name="Vírgula 2 2 5 9 2" xfId="27499" xr:uid="{885020B9-4D32-4E1D-A449-9EF21A7063E3}"/>
    <cellStyle name="Vírgula 2 2 6" xfId="411" xr:uid="{C8E0F124-430A-4DED-8D71-C28E49C096C4}"/>
    <cellStyle name="Vírgula 2 2 6 2" xfId="1096" xr:uid="{10595564-E630-4C68-9F11-C1B1217F8A7E}"/>
    <cellStyle name="Vírgula 2 2 6 2 2" xfId="2100" xr:uid="{59F5DE1F-A0AD-48AA-AEB9-96889EC46C3E}"/>
    <cellStyle name="Vírgula 2 2 6 2 2 2" xfId="5179" xr:uid="{4D210B61-CE7E-4C43-9D52-14DED20BEE3B}"/>
    <cellStyle name="Vírgula 2 2 6 2 2 2 2" xfId="14232" xr:uid="{F2303B09-8D69-45D7-A944-F8D79E9937EB}"/>
    <cellStyle name="Vírgula 2 2 6 2 2 2 2 2" xfId="32342" xr:uid="{8D4FE60D-7E43-46BA-9E5F-6D841031DB39}"/>
    <cellStyle name="Vírgula 2 2 6 2 2 2 3" xfId="23289" xr:uid="{ABDCABC1-DEF0-4D24-AD42-782BAE185A34}"/>
    <cellStyle name="Vírgula 2 2 6 2 2 3" xfId="8193" xr:uid="{35E1A09A-5E76-420B-9C91-92E02FB12262}"/>
    <cellStyle name="Vírgula 2 2 6 2 2 3 2" xfId="17246" xr:uid="{BAD173D5-90E8-4F92-A493-FB986F8E8CEE}"/>
    <cellStyle name="Vírgula 2 2 6 2 2 3 2 2" xfId="35356" xr:uid="{33F194A5-163E-46CC-8B21-8AAF60812924}"/>
    <cellStyle name="Vírgula 2 2 6 2 2 3 3" xfId="26303" xr:uid="{7CD98E58-E86C-4ED8-824E-6A7F9D6864DD}"/>
    <cellStyle name="Vírgula 2 2 6 2 2 4" xfId="11214" xr:uid="{F98F8F99-1DCC-4742-BBE0-8BF4EB663A94}"/>
    <cellStyle name="Vírgula 2 2 6 2 2 4 2" xfId="29324" xr:uid="{CADC53E5-DC72-46A1-A862-9CC9255D9030}"/>
    <cellStyle name="Vírgula 2 2 6 2 2 5" xfId="20271" xr:uid="{6BA9BA05-83C6-4D39-ACBE-25D331F41B27}"/>
    <cellStyle name="Vírgula 2 2 6 2 3" xfId="3104" xr:uid="{ECB99219-B1DB-449E-A5F2-36456001CEC8}"/>
    <cellStyle name="Vírgula 2 2 6 2 3 2" xfId="6183" xr:uid="{DE95E33E-4CAE-4D59-BB94-3C98AFB9ABA0}"/>
    <cellStyle name="Vírgula 2 2 6 2 3 2 2" xfId="15236" xr:uid="{0FF9C81E-492B-4C30-8A40-82F30F2754E1}"/>
    <cellStyle name="Vírgula 2 2 6 2 3 2 2 2" xfId="33346" xr:uid="{931D60ED-D323-4360-846C-968C1AAA89B1}"/>
    <cellStyle name="Vírgula 2 2 6 2 3 2 3" xfId="24293" xr:uid="{AF9347B2-901A-421E-8EA9-9C134CFF380A}"/>
    <cellStyle name="Vírgula 2 2 6 2 3 3" xfId="9197" xr:uid="{DB073706-C058-4144-8F5C-360BF35E6268}"/>
    <cellStyle name="Vírgula 2 2 6 2 3 3 2" xfId="18250" xr:uid="{CF990761-14C1-4AFA-A1B0-039610972799}"/>
    <cellStyle name="Vírgula 2 2 6 2 3 3 2 2" xfId="36360" xr:uid="{50E6F1F6-7565-47F4-B98F-7A5DE03BC4A9}"/>
    <cellStyle name="Vírgula 2 2 6 2 3 3 3" xfId="27307" xr:uid="{57BB40E1-EF94-42EF-8E2A-06FFB4A2FA11}"/>
    <cellStyle name="Vírgula 2 2 6 2 3 4" xfId="12218" xr:uid="{0DEEEEDC-0167-43D4-B345-F674EBDCB76F}"/>
    <cellStyle name="Vírgula 2 2 6 2 3 4 2" xfId="30328" xr:uid="{3BD06DF6-BFE6-4CEA-B206-3559013FFED1}"/>
    <cellStyle name="Vírgula 2 2 6 2 3 5" xfId="21275" xr:uid="{0BA89C70-FA14-4425-8A8C-8B4245F92E6B}"/>
    <cellStyle name="Vírgula 2 2 6 2 4" xfId="4175" xr:uid="{489EDE32-E00E-42A3-8F3C-7BEB19B49AA1}"/>
    <cellStyle name="Vírgula 2 2 6 2 4 2" xfId="13228" xr:uid="{7C91C7CB-7E86-43BF-9496-49ECF7D098C0}"/>
    <cellStyle name="Vírgula 2 2 6 2 4 2 2" xfId="31338" xr:uid="{1EA41538-FC8A-44F7-A2CC-5955D0B81CA3}"/>
    <cellStyle name="Vírgula 2 2 6 2 4 3" xfId="22285" xr:uid="{E3269D17-C4D8-4466-9F21-8D6A1AF4E4B2}"/>
    <cellStyle name="Vírgula 2 2 6 2 5" xfId="7189" xr:uid="{1693CBFA-367E-433B-B0B9-86FF35B62AAD}"/>
    <cellStyle name="Vírgula 2 2 6 2 5 2" xfId="16242" xr:uid="{760038EE-5DF4-4C14-A09C-6227D988C4CF}"/>
    <cellStyle name="Vírgula 2 2 6 2 5 2 2" xfId="34352" xr:uid="{D0BBDC24-06A5-4218-BB4D-6BAE44F3BF43}"/>
    <cellStyle name="Vírgula 2 2 6 2 5 3" xfId="25299" xr:uid="{EE8FB061-4395-49F0-833B-AEAD40B5503D}"/>
    <cellStyle name="Vírgula 2 2 6 2 6" xfId="10210" xr:uid="{ADD7D2DA-651C-4D8E-B5F5-CE5A769E8089}"/>
    <cellStyle name="Vírgula 2 2 6 2 6 2" xfId="28320" xr:uid="{C995124C-7BDA-484A-A5E0-E65AE7BA6C3B}"/>
    <cellStyle name="Vírgula 2 2 6 2 7" xfId="19267" xr:uid="{974C9B89-68A5-4233-AC05-0F7A8D14FD30}"/>
    <cellStyle name="Vírgula 2 2 6 3" xfId="1097" xr:uid="{D01D5B01-D803-4EF9-89B3-B0D2331B2E89}"/>
    <cellStyle name="Vírgula 2 2 6 3 2" xfId="2101" xr:uid="{1C4C51B5-14BE-4CD6-B72C-C4FE98A44440}"/>
    <cellStyle name="Vírgula 2 2 6 3 2 2" xfId="5180" xr:uid="{E926163A-ED2E-40AD-8DA4-4DA9A4D2360F}"/>
    <cellStyle name="Vírgula 2 2 6 3 2 2 2" xfId="14233" xr:uid="{B54F9761-5DA4-412C-9FD1-15902016A122}"/>
    <cellStyle name="Vírgula 2 2 6 3 2 2 2 2" xfId="32343" xr:uid="{5A3C101D-5653-41B3-8480-5AE1C5CA2772}"/>
    <cellStyle name="Vírgula 2 2 6 3 2 2 3" xfId="23290" xr:uid="{1D79B2C9-A128-4A9B-BFFD-374356B26116}"/>
    <cellStyle name="Vírgula 2 2 6 3 2 3" xfId="8194" xr:uid="{57F27416-EA00-4362-950E-6620ECBDA40D}"/>
    <cellStyle name="Vírgula 2 2 6 3 2 3 2" xfId="17247" xr:uid="{4EF78E14-E807-4D1F-823B-D7F71F2BF6B2}"/>
    <cellStyle name="Vírgula 2 2 6 3 2 3 2 2" xfId="35357" xr:uid="{797595C4-AF7D-4370-ACFC-9421F26718D9}"/>
    <cellStyle name="Vírgula 2 2 6 3 2 3 3" xfId="26304" xr:uid="{2E436636-B421-4C62-BCB6-E4752C190529}"/>
    <cellStyle name="Vírgula 2 2 6 3 2 4" xfId="11215" xr:uid="{91C92F6A-1813-4A01-9F0F-1C9BF5CA20E2}"/>
    <cellStyle name="Vírgula 2 2 6 3 2 4 2" xfId="29325" xr:uid="{E9E4E797-81AD-452F-BDD1-9886C0D3B6A7}"/>
    <cellStyle name="Vírgula 2 2 6 3 2 5" xfId="20272" xr:uid="{E9B65B9A-986F-4B68-B569-0C69BA13C2F4}"/>
    <cellStyle name="Vírgula 2 2 6 3 3" xfId="3105" xr:uid="{F32B9717-05D8-47C1-8C2A-E68945FB3396}"/>
    <cellStyle name="Vírgula 2 2 6 3 3 2" xfId="6184" xr:uid="{D87A22C4-994B-4E54-847A-A1863CF4076E}"/>
    <cellStyle name="Vírgula 2 2 6 3 3 2 2" xfId="15237" xr:uid="{4AA5CF2F-A90C-4BE2-A4B1-DCDECDDC9B86}"/>
    <cellStyle name="Vírgula 2 2 6 3 3 2 2 2" xfId="33347" xr:uid="{BD152A88-4E01-4E38-99D9-14B4813E9F37}"/>
    <cellStyle name="Vírgula 2 2 6 3 3 2 3" xfId="24294" xr:uid="{3D46D878-4160-44BA-9665-775B6579AA9E}"/>
    <cellStyle name="Vírgula 2 2 6 3 3 3" xfId="9198" xr:uid="{A23BE5DD-B660-4E70-9046-B073690AA837}"/>
    <cellStyle name="Vírgula 2 2 6 3 3 3 2" xfId="18251" xr:uid="{3AD19202-5A0D-4CB2-BEC2-56797167F46A}"/>
    <cellStyle name="Vírgula 2 2 6 3 3 3 2 2" xfId="36361" xr:uid="{81E12A16-E75D-427D-8A2C-6765BD2C48E2}"/>
    <cellStyle name="Vírgula 2 2 6 3 3 3 3" xfId="27308" xr:uid="{2EA97A9E-3065-4EA4-A9B9-D96CFDA53441}"/>
    <cellStyle name="Vírgula 2 2 6 3 3 4" xfId="12219" xr:uid="{C2A69698-6296-4C98-BFDD-09007AECCF83}"/>
    <cellStyle name="Vírgula 2 2 6 3 3 4 2" xfId="30329" xr:uid="{F9ED9562-0A8B-46F3-87F3-AF08CE3E1D4F}"/>
    <cellStyle name="Vírgula 2 2 6 3 3 5" xfId="21276" xr:uid="{78BC20C6-7A88-48B7-AF1C-C2F90D2604CD}"/>
    <cellStyle name="Vírgula 2 2 6 3 4" xfId="4176" xr:uid="{BB60FB36-CE11-441E-B3D4-7C2D83891BB1}"/>
    <cellStyle name="Vírgula 2 2 6 3 4 2" xfId="13229" xr:uid="{BAA81D4F-3937-46F6-8CE6-B61137D2EACE}"/>
    <cellStyle name="Vírgula 2 2 6 3 4 2 2" xfId="31339" xr:uid="{06950872-38F2-4676-9BC3-98A034539F2A}"/>
    <cellStyle name="Vírgula 2 2 6 3 4 3" xfId="22286" xr:uid="{ACF1ADDA-F6E6-47E4-B637-A00625DC9123}"/>
    <cellStyle name="Vírgula 2 2 6 3 5" xfId="7190" xr:uid="{C4783BC3-4143-4D54-96E9-4BA351454250}"/>
    <cellStyle name="Vírgula 2 2 6 3 5 2" xfId="16243" xr:uid="{DA6FEC59-1C78-409A-B6BA-C30EF592D0E5}"/>
    <cellStyle name="Vírgula 2 2 6 3 5 2 2" xfId="34353" xr:uid="{2E016801-C10E-46D8-862A-1DD5CB3E66AB}"/>
    <cellStyle name="Vírgula 2 2 6 3 5 3" xfId="25300" xr:uid="{C6DCE563-DCD4-478C-8047-B0D20168EB40}"/>
    <cellStyle name="Vírgula 2 2 6 3 6" xfId="10211" xr:uid="{E88A8836-12B3-482D-9434-EAA52A545B6D}"/>
    <cellStyle name="Vírgula 2 2 6 3 6 2" xfId="28321" xr:uid="{4CDE6364-FB14-469D-ABD5-B29D6658BAD3}"/>
    <cellStyle name="Vírgula 2 2 6 3 7" xfId="19268" xr:uid="{F1010D8A-AEBD-4357-99E0-648E40B5CF6D}"/>
    <cellStyle name="Vírgula 2 2 6 4" xfId="1421" xr:uid="{D44EC993-C010-41E1-89B3-1F2C4729CB58}"/>
    <cellStyle name="Vírgula 2 2 6 4 2" xfId="4500" xr:uid="{C022F060-C6A2-4571-B233-FB83070D899D}"/>
    <cellStyle name="Vírgula 2 2 6 4 2 2" xfId="13553" xr:uid="{640AE483-1A88-495B-9052-58DBE6606EEC}"/>
    <cellStyle name="Vírgula 2 2 6 4 2 2 2" xfId="31663" xr:uid="{359FEAF1-12C7-4979-BAA7-BABDF8C539AC}"/>
    <cellStyle name="Vírgula 2 2 6 4 2 3" xfId="22610" xr:uid="{7A57CA4D-30F0-4E70-8343-05178222DD48}"/>
    <cellStyle name="Vírgula 2 2 6 4 3" xfId="7514" xr:uid="{5E82ACDC-6DE3-43E1-B8FC-193FBD155805}"/>
    <cellStyle name="Vírgula 2 2 6 4 3 2" xfId="16567" xr:uid="{85EF3128-1B2C-421D-BB70-51A019089D36}"/>
    <cellStyle name="Vírgula 2 2 6 4 3 2 2" xfId="34677" xr:uid="{2AF7EB07-232A-4503-A7F5-40DFB96712AC}"/>
    <cellStyle name="Vírgula 2 2 6 4 3 3" xfId="25624" xr:uid="{F77C967A-2D80-43B9-A99C-BB118C9FA8BA}"/>
    <cellStyle name="Vírgula 2 2 6 4 4" xfId="10535" xr:uid="{BBB8BA8D-B6AD-4F2A-BBAA-BE4F794F83F3}"/>
    <cellStyle name="Vírgula 2 2 6 4 4 2" xfId="28645" xr:uid="{01640C06-8A1A-41F2-8BC6-2D20489EF3D1}"/>
    <cellStyle name="Vírgula 2 2 6 4 5" xfId="19592" xr:uid="{31D4F9E0-F0B0-4757-8D4C-B12D71D322F6}"/>
    <cellStyle name="Vírgula 2 2 6 5" xfId="2425" xr:uid="{241AE8F5-929A-4AE3-9A7B-1DDF19921AFD}"/>
    <cellStyle name="Vírgula 2 2 6 5 2" xfId="5504" xr:uid="{BD895717-9BB3-457A-9CAD-9CCFA339C639}"/>
    <cellStyle name="Vírgula 2 2 6 5 2 2" xfId="14557" xr:uid="{938A7056-6013-4E58-9FB0-058DDB224024}"/>
    <cellStyle name="Vírgula 2 2 6 5 2 2 2" xfId="32667" xr:uid="{172D9D7E-9077-46E0-9CA4-CACE4FBC7395}"/>
    <cellStyle name="Vírgula 2 2 6 5 2 3" xfId="23614" xr:uid="{01C8F63C-9BEE-4E20-ABD6-199098D0579C}"/>
    <cellStyle name="Vírgula 2 2 6 5 3" xfId="8518" xr:uid="{A368702B-3DC5-48F8-ACC6-D8CA2F3460FC}"/>
    <cellStyle name="Vírgula 2 2 6 5 3 2" xfId="17571" xr:uid="{CADC1DED-F43E-49A2-9489-F797F9F3AF72}"/>
    <cellStyle name="Vírgula 2 2 6 5 3 2 2" xfId="35681" xr:uid="{63CA48D3-B6A6-4607-B427-CC5996EBDEAC}"/>
    <cellStyle name="Vírgula 2 2 6 5 3 3" xfId="26628" xr:uid="{277E5C39-F5EA-4641-8FB1-24EE2EB9ECCD}"/>
    <cellStyle name="Vírgula 2 2 6 5 4" xfId="11539" xr:uid="{E2C9D51D-4A38-4F06-BC27-05D9EA670B1B}"/>
    <cellStyle name="Vírgula 2 2 6 5 4 2" xfId="29649" xr:uid="{734CFF5B-CC75-450A-974D-523BED7D5A84}"/>
    <cellStyle name="Vírgula 2 2 6 5 5" xfId="20596" xr:uid="{6E6AF57E-A158-43B6-8E4F-F18CBC183325}"/>
    <cellStyle name="Vírgula 2 2 6 6" xfId="3495" xr:uid="{1B34C822-FA2C-4B34-B3EF-15F468E92666}"/>
    <cellStyle name="Vírgula 2 2 6 6 2" xfId="12548" xr:uid="{F3AE0BC2-28E4-468A-91B7-268F8DB02742}"/>
    <cellStyle name="Vírgula 2 2 6 6 2 2" xfId="30658" xr:uid="{36BACE56-4620-41E9-BE8D-03A2F96AA265}"/>
    <cellStyle name="Vírgula 2 2 6 6 3" xfId="21605" xr:uid="{2C124012-F1EA-410A-A41A-DDB0AB6264CD}"/>
    <cellStyle name="Vírgula 2 2 6 7" xfId="6509" xr:uid="{1BF57F32-D58F-4194-80B9-81EF6598902E}"/>
    <cellStyle name="Vírgula 2 2 6 7 2" xfId="15562" xr:uid="{252A757F-4BD1-43E4-8386-DDFC1DC013D2}"/>
    <cellStyle name="Vírgula 2 2 6 7 2 2" xfId="33672" xr:uid="{927420DF-389F-449B-A7BB-1640A51AC649}"/>
    <cellStyle name="Vírgula 2 2 6 7 3" xfId="24619" xr:uid="{B00E1998-32FB-432E-BB44-3C254794858D}"/>
    <cellStyle name="Vírgula 2 2 6 8" xfId="9529" xr:uid="{046AF7C6-D7C0-46D9-9142-D9E8F20EBCE5}"/>
    <cellStyle name="Vírgula 2 2 6 8 2" xfId="27639" xr:uid="{2409CF1C-A1E9-4A3E-AF9D-13041ABAB66D}"/>
    <cellStyle name="Vírgula 2 2 6 9" xfId="18586" xr:uid="{3CA3AD80-93B2-42FA-9868-18DC68C31A01}"/>
    <cellStyle name="Vírgula 2 2 7" xfId="392" xr:uid="{E64AAF6C-7498-49E4-A65B-A2819D0FEB7F}"/>
    <cellStyle name="Vírgula 2 2 7 2" xfId="1098" xr:uid="{1C195F5A-EDB3-4C78-B857-FD222104D0D2}"/>
    <cellStyle name="Vírgula 2 2 7 2 2" xfId="2102" xr:uid="{5BF78D86-CA1E-4672-BDF8-53A42F61C97A}"/>
    <cellStyle name="Vírgula 2 2 7 2 2 2" xfId="5181" xr:uid="{76DB24FD-3205-4A08-9E09-60A647A9F212}"/>
    <cellStyle name="Vírgula 2 2 7 2 2 2 2" xfId="14234" xr:uid="{95ECAD21-F6F6-4185-AD9D-B5D59C6B7E0E}"/>
    <cellStyle name="Vírgula 2 2 7 2 2 2 2 2" xfId="32344" xr:uid="{FB9EDE16-CDE3-44CA-8C18-46303D49EE34}"/>
    <cellStyle name="Vírgula 2 2 7 2 2 2 3" xfId="23291" xr:uid="{4C5B164F-93ED-40E4-9D2C-FF5071E6EF93}"/>
    <cellStyle name="Vírgula 2 2 7 2 2 3" xfId="8195" xr:uid="{96A983EF-C55A-4C4C-9605-552263A3A6DE}"/>
    <cellStyle name="Vírgula 2 2 7 2 2 3 2" xfId="17248" xr:uid="{E1D62464-5EFE-43FC-9C42-4632A341EE2B}"/>
    <cellStyle name="Vírgula 2 2 7 2 2 3 2 2" xfId="35358" xr:uid="{C68669BB-0C59-430C-BF5E-2B8C13C7494C}"/>
    <cellStyle name="Vírgula 2 2 7 2 2 3 3" xfId="26305" xr:uid="{0D6D8158-009C-447A-8FE6-DF00254C2D1F}"/>
    <cellStyle name="Vírgula 2 2 7 2 2 4" xfId="11216" xr:uid="{F8975EFE-44A9-4FA8-8F3D-896746B97A24}"/>
    <cellStyle name="Vírgula 2 2 7 2 2 4 2" xfId="29326" xr:uid="{96935BCD-10DA-4883-822A-852F68C7BAFF}"/>
    <cellStyle name="Vírgula 2 2 7 2 2 5" xfId="20273" xr:uid="{13AAC6FF-6957-4295-BD78-B2829F7C894D}"/>
    <cellStyle name="Vírgula 2 2 7 2 3" xfId="3106" xr:uid="{E3B8AE8F-61AB-4193-88E2-D778617B8C29}"/>
    <cellStyle name="Vírgula 2 2 7 2 3 2" xfId="6185" xr:uid="{BC1BC032-0103-47F0-9367-1A76F14753DF}"/>
    <cellStyle name="Vírgula 2 2 7 2 3 2 2" xfId="15238" xr:uid="{2D2D8C34-5FD0-411A-86D8-1B1C1EDC66DA}"/>
    <cellStyle name="Vírgula 2 2 7 2 3 2 2 2" xfId="33348" xr:uid="{C4B1E198-8421-4664-B03D-AEA385550E21}"/>
    <cellStyle name="Vírgula 2 2 7 2 3 2 3" xfId="24295" xr:uid="{E28DE74D-2394-401E-93EA-D1C587652A9B}"/>
    <cellStyle name="Vírgula 2 2 7 2 3 3" xfId="9199" xr:uid="{ED51355F-4A85-4F4A-B15F-0D7F07FA1051}"/>
    <cellStyle name="Vírgula 2 2 7 2 3 3 2" xfId="18252" xr:uid="{3C681CA0-2EF2-41E4-BE6F-257E66670057}"/>
    <cellStyle name="Vírgula 2 2 7 2 3 3 2 2" xfId="36362" xr:uid="{5ABE2723-12E8-4E72-A19E-768CBA2E7BA0}"/>
    <cellStyle name="Vírgula 2 2 7 2 3 3 3" xfId="27309" xr:uid="{71DAFD8E-2D8F-4492-86ED-968F554D1117}"/>
    <cellStyle name="Vírgula 2 2 7 2 3 4" xfId="12220" xr:uid="{52918EE2-3877-4AFC-BCC8-274F4226CF59}"/>
    <cellStyle name="Vírgula 2 2 7 2 3 4 2" xfId="30330" xr:uid="{9A181A81-76EA-4192-A089-DC996F8AEDB6}"/>
    <cellStyle name="Vírgula 2 2 7 2 3 5" xfId="21277" xr:uid="{6671170D-774A-4A9E-8BFC-B282A33928EA}"/>
    <cellStyle name="Vírgula 2 2 7 2 4" xfId="4177" xr:uid="{4B790C8B-31D3-483E-9454-F73EEBD9069A}"/>
    <cellStyle name="Vírgula 2 2 7 2 4 2" xfId="13230" xr:uid="{E3239084-9FA0-46E6-8A67-7ACD410B0C0F}"/>
    <cellStyle name="Vírgula 2 2 7 2 4 2 2" xfId="31340" xr:uid="{26D2A52A-9D52-4693-9B45-373F24D671B9}"/>
    <cellStyle name="Vírgula 2 2 7 2 4 3" xfId="22287" xr:uid="{464CCEB1-0AA8-4DAA-9FBD-72BF853D8E21}"/>
    <cellStyle name="Vírgula 2 2 7 2 5" xfId="7191" xr:uid="{C49BE7B8-29FC-4382-9818-3B1A5FCDACF8}"/>
    <cellStyle name="Vírgula 2 2 7 2 5 2" xfId="16244" xr:uid="{1911A0A6-D4F1-4C45-BD4F-CD21B09DAEAD}"/>
    <cellStyle name="Vírgula 2 2 7 2 5 2 2" xfId="34354" xr:uid="{912F877B-021C-4D62-8FA6-4A485AB9B755}"/>
    <cellStyle name="Vírgula 2 2 7 2 5 3" xfId="25301" xr:uid="{13F86D9B-429A-49EF-95F4-D6377E406DB7}"/>
    <cellStyle name="Vírgula 2 2 7 2 6" xfId="10212" xr:uid="{48BBEE77-E341-4F96-9949-FCC6FCB8EB41}"/>
    <cellStyle name="Vírgula 2 2 7 2 6 2" xfId="28322" xr:uid="{5C2A1495-83BE-4E54-92CE-44642226DF32}"/>
    <cellStyle name="Vírgula 2 2 7 2 7" xfId="19269" xr:uid="{50C25B66-3AD8-42B5-9F53-87089BFFFB4C}"/>
    <cellStyle name="Vírgula 2 2 7 3" xfId="1099" xr:uid="{D9EA35FD-6CC5-478C-A8D9-E8AD0ED77F2B}"/>
    <cellStyle name="Vírgula 2 2 7 3 2" xfId="2103" xr:uid="{005F8BB8-A5C8-459D-8FBB-1059D3F197FC}"/>
    <cellStyle name="Vírgula 2 2 7 3 2 2" xfId="5182" xr:uid="{6B556DE9-1D96-4D4B-BB5C-1CE29907CDB4}"/>
    <cellStyle name="Vírgula 2 2 7 3 2 2 2" xfId="14235" xr:uid="{618C775B-76B1-474F-A324-EAD66A768054}"/>
    <cellStyle name="Vírgula 2 2 7 3 2 2 2 2" xfId="32345" xr:uid="{4DCC12E6-0A20-44B7-AC85-DE399E374D28}"/>
    <cellStyle name="Vírgula 2 2 7 3 2 2 3" xfId="23292" xr:uid="{8F3DC6EA-0C7D-4D76-84FD-F52164A4CB6B}"/>
    <cellStyle name="Vírgula 2 2 7 3 2 3" xfId="8196" xr:uid="{6378BC9A-4C6F-421E-A095-8521500D2D65}"/>
    <cellStyle name="Vírgula 2 2 7 3 2 3 2" xfId="17249" xr:uid="{FDB2E443-FFCA-4610-BF03-65C5FE2BFA82}"/>
    <cellStyle name="Vírgula 2 2 7 3 2 3 2 2" xfId="35359" xr:uid="{02397439-EF04-40D9-B103-CF2DBBEFE185}"/>
    <cellStyle name="Vírgula 2 2 7 3 2 3 3" xfId="26306" xr:uid="{AF88E294-D115-4638-A7C7-A76B6DE45BEC}"/>
    <cellStyle name="Vírgula 2 2 7 3 2 4" xfId="11217" xr:uid="{F5363C95-0651-4360-974E-98EBA2728CBA}"/>
    <cellStyle name="Vírgula 2 2 7 3 2 4 2" xfId="29327" xr:uid="{DE4C4F76-4ACE-4D77-A8DD-B3A9B0BA3477}"/>
    <cellStyle name="Vírgula 2 2 7 3 2 5" xfId="20274" xr:uid="{ECECB6EB-EB94-4B63-9764-281B777EE99F}"/>
    <cellStyle name="Vírgula 2 2 7 3 3" xfId="3107" xr:uid="{CCF65025-3266-4CD8-9E72-5518941DF8DD}"/>
    <cellStyle name="Vírgula 2 2 7 3 3 2" xfId="6186" xr:uid="{32D06F29-0ED6-426A-9555-1AF35E1A3338}"/>
    <cellStyle name="Vírgula 2 2 7 3 3 2 2" xfId="15239" xr:uid="{1DB488F3-E4FD-4D79-B661-72B2BEA268F9}"/>
    <cellStyle name="Vírgula 2 2 7 3 3 2 2 2" xfId="33349" xr:uid="{DD35554A-586E-4A9B-8BE1-DFD7B2517C36}"/>
    <cellStyle name="Vírgula 2 2 7 3 3 2 3" xfId="24296" xr:uid="{21A9E17C-3BA2-4A4E-8A7A-FE293460D0C0}"/>
    <cellStyle name="Vírgula 2 2 7 3 3 3" xfId="9200" xr:uid="{DF1DBE88-A2CB-4C31-8468-1C57A3AABF40}"/>
    <cellStyle name="Vírgula 2 2 7 3 3 3 2" xfId="18253" xr:uid="{14F4200C-27F7-42A4-806C-D1B52A366BA3}"/>
    <cellStyle name="Vírgula 2 2 7 3 3 3 2 2" xfId="36363" xr:uid="{065834FD-1A16-4C07-B385-00499225FE44}"/>
    <cellStyle name="Vírgula 2 2 7 3 3 3 3" xfId="27310" xr:uid="{72A72362-1414-42BC-9D89-E256A296C0DD}"/>
    <cellStyle name="Vírgula 2 2 7 3 3 4" xfId="12221" xr:uid="{4B25A056-2FA7-48BE-A8E3-A0975A96C88D}"/>
    <cellStyle name="Vírgula 2 2 7 3 3 4 2" xfId="30331" xr:uid="{A60EE48C-246F-4FE4-95AD-5F29CBCF89AC}"/>
    <cellStyle name="Vírgula 2 2 7 3 3 5" xfId="21278" xr:uid="{FC9A4D80-7B94-4C0C-B67F-1A89AEB5FE44}"/>
    <cellStyle name="Vírgula 2 2 7 3 4" xfId="4178" xr:uid="{738C51B8-76BC-4509-86EC-082D71E0081D}"/>
    <cellStyle name="Vírgula 2 2 7 3 4 2" xfId="13231" xr:uid="{5319C848-E127-4339-9119-EEA29CAC87F5}"/>
    <cellStyle name="Vírgula 2 2 7 3 4 2 2" xfId="31341" xr:uid="{E34B646C-0CBB-4D69-B534-31486EC88E91}"/>
    <cellStyle name="Vírgula 2 2 7 3 4 3" xfId="22288" xr:uid="{0C879CAC-FBA7-4F63-817F-A3F6476915E9}"/>
    <cellStyle name="Vírgula 2 2 7 3 5" xfId="7192" xr:uid="{425BA517-B45A-4873-9187-98C03F09D9B8}"/>
    <cellStyle name="Vírgula 2 2 7 3 5 2" xfId="16245" xr:uid="{20922402-47C5-40A3-8313-5C5A4CCFD8BA}"/>
    <cellStyle name="Vírgula 2 2 7 3 5 2 2" xfId="34355" xr:uid="{BCC89796-CB9C-4C9A-8839-6B44675B8083}"/>
    <cellStyle name="Vírgula 2 2 7 3 5 3" xfId="25302" xr:uid="{F05E094E-C9C7-424D-B48A-E57C937D4536}"/>
    <cellStyle name="Vírgula 2 2 7 3 6" xfId="10213" xr:uid="{1FE6C172-62C9-4EA3-B3D2-5F6EB957661A}"/>
    <cellStyle name="Vírgula 2 2 7 3 6 2" xfId="28323" xr:uid="{B81D9178-7E0E-495F-8CE6-4F1667A7C765}"/>
    <cellStyle name="Vírgula 2 2 7 3 7" xfId="19270" xr:uid="{4911F0D5-EACD-42DC-B960-4756A549A5A3}"/>
    <cellStyle name="Vírgula 2 2 7 4" xfId="1410" xr:uid="{3C7C6F95-F175-44AF-A752-502A75CA3E8D}"/>
    <cellStyle name="Vírgula 2 2 7 4 2" xfId="4489" xr:uid="{21864B9D-4658-4A50-9038-C9732E2DA6D8}"/>
    <cellStyle name="Vírgula 2 2 7 4 2 2" xfId="13542" xr:uid="{0AB8B119-7847-4016-9FDF-08B4DF1AE54D}"/>
    <cellStyle name="Vírgula 2 2 7 4 2 2 2" xfId="31652" xr:uid="{C9B9278D-21CD-4986-AF56-2DB37BCCBD81}"/>
    <cellStyle name="Vírgula 2 2 7 4 2 3" xfId="22599" xr:uid="{6AD05D48-A9D9-4C4D-8FAA-787490E5CA7C}"/>
    <cellStyle name="Vírgula 2 2 7 4 3" xfId="7503" xr:uid="{1A9AFA54-0C57-4709-8236-907F090352B8}"/>
    <cellStyle name="Vírgula 2 2 7 4 3 2" xfId="16556" xr:uid="{314C0D57-1346-41B0-83DE-902667A110CF}"/>
    <cellStyle name="Vírgula 2 2 7 4 3 2 2" xfId="34666" xr:uid="{6AC52C19-6F55-4248-BE19-E3047FC4711D}"/>
    <cellStyle name="Vírgula 2 2 7 4 3 3" xfId="25613" xr:uid="{7D60E1EA-95F2-4562-B9B3-F52F0E35BA3D}"/>
    <cellStyle name="Vírgula 2 2 7 4 4" xfId="10524" xr:uid="{430076C0-9A82-478C-8979-CB3C51D0F7D1}"/>
    <cellStyle name="Vírgula 2 2 7 4 4 2" xfId="28634" xr:uid="{F3FE297D-338F-497C-9FE9-33285E08E96F}"/>
    <cellStyle name="Vírgula 2 2 7 4 5" xfId="19581" xr:uid="{0E5BB76D-B274-4B89-A4AE-DDF7AB53A79D}"/>
    <cellStyle name="Vírgula 2 2 7 5" xfId="2414" xr:uid="{8D980710-B56B-4A05-9D71-7BBF7F038302}"/>
    <cellStyle name="Vírgula 2 2 7 5 2" xfId="5493" xr:uid="{1F086985-F9AD-4373-B802-30072A612A49}"/>
    <cellStyle name="Vírgula 2 2 7 5 2 2" xfId="14546" xr:uid="{9F29AC43-F106-4065-AF9D-ED18873D4645}"/>
    <cellStyle name="Vírgula 2 2 7 5 2 2 2" xfId="32656" xr:uid="{13933A71-E969-4344-9EB9-040F3D6D4DAE}"/>
    <cellStyle name="Vírgula 2 2 7 5 2 3" xfId="23603" xr:uid="{F7B74A6F-1A59-4D7E-8B5D-E2E01858DEB7}"/>
    <cellStyle name="Vírgula 2 2 7 5 3" xfId="8507" xr:uid="{8F3CA22A-016F-4CB0-8078-E71B141192CD}"/>
    <cellStyle name="Vírgula 2 2 7 5 3 2" xfId="17560" xr:uid="{7CA522EB-DEAA-4B31-A11A-9D65E132F578}"/>
    <cellStyle name="Vírgula 2 2 7 5 3 2 2" xfId="35670" xr:uid="{BDE4C44F-B222-410B-B984-530EDEAEE133}"/>
    <cellStyle name="Vírgula 2 2 7 5 3 3" xfId="26617" xr:uid="{5A0C1EB3-E089-47E4-9851-7AE73A13917A}"/>
    <cellStyle name="Vírgula 2 2 7 5 4" xfId="11528" xr:uid="{60D9113E-C615-4A85-8433-65E6F88961F6}"/>
    <cellStyle name="Vírgula 2 2 7 5 4 2" xfId="29638" xr:uid="{253A394D-72B7-437C-BD70-83123CA2A51F}"/>
    <cellStyle name="Vírgula 2 2 7 5 5" xfId="20585" xr:uid="{A5623907-AD04-481D-9A1D-CDD38FDF98FA}"/>
    <cellStyle name="Vírgula 2 2 7 6" xfId="3484" xr:uid="{9EB1EC9E-83B6-463A-8B10-DDDBCF485FDD}"/>
    <cellStyle name="Vírgula 2 2 7 6 2" xfId="12537" xr:uid="{8F8A5BC3-1458-471D-968F-39F9138BF8B3}"/>
    <cellStyle name="Vírgula 2 2 7 6 2 2" xfId="30647" xr:uid="{AF564D8E-F1C1-43D3-82AB-736593718754}"/>
    <cellStyle name="Vírgula 2 2 7 6 3" xfId="21594" xr:uid="{C9FE03B8-1C1A-49DF-80E1-FF2C215923DB}"/>
    <cellStyle name="Vírgula 2 2 7 7" xfId="6498" xr:uid="{F196B651-4BF5-4380-AED1-52B4D3F54934}"/>
    <cellStyle name="Vírgula 2 2 7 7 2" xfId="15551" xr:uid="{7D7EF974-0CB7-4707-BBF7-71A6FC0862A8}"/>
    <cellStyle name="Vírgula 2 2 7 7 2 2" xfId="33661" xr:uid="{2F774720-4517-4C05-B57A-35D566078987}"/>
    <cellStyle name="Vírgula 2 2 7 7 3" xfId="24608" xr:uid="{CC21635F-B2A3-4D32-97E5-6F0E22D5C36B}"/>
    <cellStyle name="Vírgula 2 2 7 8" xfId="9518" xr:uid="{FEE05CAE-088E-413A-9B9B-7101295F6F50}"/>
    <cellStyle name="Vírgula 2 2 7 8 2" xfId="27628" xr:uid="{C871F4A9-E955-4CCA-84E8-0301036BD395}"/>
    <cellStyle name="Vírgula 2 2 7 9" xfId="18575" xr:uid="{9F6A04CD-6E83-4AB3-87A1-183FA645183B}"/>
    <cellStyle name="Vírgula 2 2 8" xfId="1100" xr:uid="{ED61D089-F7BE-435C-9CA7-3838BB86CACB}"/>
    <cellStyle name="Vírgula 2 2 8 2" xfId="2104" xr:uid="{8A952081-7610-465A-AB8A-354165770D63}"/>
    <cellStyle name="Vírgula 2 2 8 2 2" xfId="5183" xr:uid="{1685E74A-ACA7-4A2C-B5C9-87B5C7C22D9E}"/>
    <cellStyle name="Vírgula 2 2 8 2 2 2" xfId="14236" xr:uid="{7CF113B3-D983-4109-967A-ECDC8B559ADD}"/>
    <cellStyle name="Vírgula 2 2 8 2 2 2 2" xfId="32346" xr:uid="{73390900-330A-476B-9117-363A1D739632}"/>
    <cellStyle name="Vírgula 2 2 8 2 2 3" xfId="23293" xr:uid="{0A36A295-9FD9-405E-99BB-CCD55937BE4D}"/>
    <cellStyle name="Vírgula 2 2 8 2 3" xfId="8197" xr:uid="{722C6284-A8A1-483C-8AC4-0E994B371FBC}"/>
    <cellStyle name="Vírgula 2 2 8 2 3 2" xfId="17250" xr:uid="{D1C1E544-703B-4A8C-B97C-84A2D7B3261D}"/>
    <cellStyle name="Vírgula 2 2 8 2 3 2 2" xfId="35360" xr:uid="{D0309D03-E7B1-475E-A4E7-E35857836E0D}"/>
    <cellStyle name="Vírgula 2 2 8 2 3 3" xfId="26307" xr:uid="{D7B8CCE1-3AE5-489B-A268-EC758BF74B66}"/>
    <cellStyle name="Vírgula 2 2 8 2 4" xfId="11218" xr:uid="{AD0C9E73-7C8B-48D1-AED4-823C101F91BE}"/>
    <cellStyle name="Vírgula 2 2 8 2 4 2" xfId="29328" xr:uid="{1F3BD076-E648-499E-8063-B9607F2E30D5}"/>
    <cellStyle name="Vírgula 2 2 8 2 5" xfId="20275" xr:uid="{BEF7DFD6-82B3-4A2E-B52B-C705850633D3}"/>
    <cellStyle name="Vírgula 2 2 8 3" xfId="3108" xr:uid="{08B0AB01-C5FA-4E7B-8F7F-B2D57AA08BB4}"/>
    <cellStyle name="Vírgula 2 2 8 3 2" xfId="6187" xr:uid="{008226C1-4B86-4870-B755-6A251B73A5A5}"/>
    <cellStyle name="Vírgula 2 2 8 3 2 2" xfId="15240" xr:uid="{B33FF795-E508-41B5-B910-C03AAEAAACF3}"/>
    <cellStyle name="Vírgula 2 2 8 3 2 2 2" xfId="33350" xr:uid="{87F06423-83B9-40F1-B597-EFD0BF016036}"/>
    <cellStyle name="Vírgula 2 2 8 3 2 3" xfId="24297" xr:uid="{DF980217-BF1D-47A0-8CB2-744E3C9B4BEB}"/>
    <cellStyle name="Vírgula 2 2 8 3 3" xfId="9201" xr:uid="{D50DD004-094F-4F9A-92A3-E4D6FD7DA573}"/>
    <cellStyle name="Vírgula 2 2 8 3 3 2" xfId="18254" xr:uid="{A6C5142D-1A2A-4AA1-839E-D56EAF3C8D2F}"/>
    <cellStyle name="Vírgula 2 2 8 3 3 2 2" xfId="36364" xr:uid="{7ABBB4B3-DBF7-4D16-8656-E0836541985A}"/>
    <cellStyle name="Vírgula 2 2 8 3 3 3" xfId="27311" xr:uid="{7858F69F-C803-450D-B0D1-84CDA2FB1397}"/>
    <cellStyle name="Vírgula 2 2 8 3 4" xfId="12222" xr:uid="{D46057E6-F750-4729-AAE1-AC2FDE0F8174}"/>
    <cellStyle name="Vírgula 2 2 8 3 4 2" xfId="30332" xr:uid="{E9E42DB1-4B9C-4EF2-A079-CCC484A85D7C}"/>
    <cellStyle name="Vírgula 2 2 8 3 5" xfId="21279" xr:uid="{9398F4CE-2EC4-4951-BE24-C4B8C6FA248F}"/>
    <cellStyle name="Vírgula 2 2 8 4" xfId="4179" xr:uid="{A378F977-4AA0-481A-B420-D1947FA11FE8}"/>
    <cellStyle name="Vírgula 2 2 8 4 2" xfId="13232" xr:uid="{B03B1A3C-960C-45B8-B0EE-B5D78788A622}"/>
    <cellStyle name="Vírgula 2 2 8 4 2 2" xfId="31342" xr:uid="{F859E2C3-65CD-4643-8273-40852C47DA75}"/>
    <cellStyle name="Vírgula 2 2 8 4 3" xfId="22289" xr:uid="{93FE4796-3FE5-4264-B5EB-FFF11D177894}"/>
    <cellStyle name="Vírgula 2 2 8 5" xfId="7193" xr:uid="{10E82763-B17F-4802-BB7F-9B1876CEB940}"/>
    <cellStyle name="Vírgula 2 2 8 5 2" xfId="16246" xr:uid="{2FC4B469-D6EA-4C22-91E1-59BFD768FC8D}"/>
    <cellStyle name="Vírgula 2 2 8 5 2 2" xfId="34356" xr:uid="{5B34B600-3E60-49D6-9C54-34B11F7D3923}"/>
    <cellStyle name="Vírgula 2 2 8 5 3" xfId="25303" xr:uid="{65A02E2D-B6A4-40EE-AB01-C17C06970490}"/>
    <cellStyle name="Vírgula 2 2 8 6" xfId="10214" xr:uid="{D0CC1B43-4169-42AC-A1B5-5D958708CB5B}"/>
    <cellStyle name="Vírgula 2 2 8 6 2" xfId="28324" xr:uid="{380BBAD7-32B4-4D1C-B119-8495A93D8FAC}"/>
    <cellStyle name="Vírgula 2 2 8 7" xfId="19271" xr:uid="{3AD266D4-B802-4C8A-BD3D-2D99D7D59451}"/>
    <cellStyle name="Vírgula 2 2 9" xfId="1101" xr:uid="{ADBAA8F9-CB53-4AD2-9D57-1959D940FAD0}"/>
    <cellStyle name="Vírgula 2 2 9 2" xfId="2105" xr:uid="{8E23D21F-41F7-4D20-92EC-D1ED65E1978A}"/>
    <cellStyle name="Vírgula 2 2 9 2 2" xfId="5184" xr:uid="{C0573532-ED7E-47AB-9500-BD0DAAE1C85B}"/>
    <cellStyle name="Vírgula 2 2 9 2 2 2" xfId="14237" xr:uid="{82903053-3A49-4A51-B4C9-DD5259A2B120}"/>
    <cellStyle name="Vírgula 2 2 9 2 2 2 2" xfId="32347" xr:uid="{BFCE11AA-EC63-4CFC-B7DE-F1695BEF4690}"/>
    <cellStyle name="Vírgula 2 2 9 2 2 3" xfId="23294" xr:uid="{AA8846AC-3DDE-49DF-99EA-776231B6F7C7}"/>
    <cellStyle name="Vírgula 2 2 9 2 3" xfId="8198" xr:uid="{7BDA5699-50AF-4785-B70E-13946B376A65}"/>
    <cellStyle name="Vírgula 2 2 9 2 3 2" xfId="17251" xr:uid="{88D42C60-FA16-4E06-8DC8-0CA07A728176}"/>
    <cellStyle name="Vírgula 2 2 9 2 3 2 2" xfId="35361" xr:uid="{86A33499-6D11-4529-977A-D3B1F3A4A0F0}"/>
    <cellStyle name="Vírgula 2 2 9 2 3 3" xfId="26308" xr:uid="{10EF3D03-3FB7-4854-90ED-0907744DD792}"/>
    <cellStyle name="Vírgula 2 2 9 2 4" xfId="11219" xr:uid="{05E1FF4A-245A-45D1-A487-4AC4CE501E6D}"/>
    <cellStyle name="Vírgula 2 2 9 2 4 2" xfId="29329" xr:uid="{98F2C8EF-A8EF-4B19-A36C-C4F002285441}"/>
    <cellStyle name="Vírgula 2 2 9 2 5" xfId="20276" xr:uid="{A3C148DA-3BC0-4627-9282-50C05DBB525C}"/>
    <cellStyle name="Vírgula 2 2 9 3" xfId="3109" xr:uid="{7A2AE7E4-8071-4D84-A92B-F2123CC6C9B1}"/>
    <cellStyle name="Vírgula 2 2 9 3 2" xfId="6188" xr:uid="{D437F89B-CCEC-4134-9136-7F607C195893}"/>
    <cellStyle name="Vírgula 2 2 9 3 2 2" xfId="15241" xr:uid="{9FEF56F4-E71A-4FDE-9557-C551D7CC2D3A}"/>
    <cellStyle name="Vírgula 2 2 9 3 2 2 2" xfId="33351" xr:uid="{FEA3A7CB-FCF7-4DCC-8F52-D3B32B1AE62D}"/>
    <cellStyle name="Vírgula 2 2 9 3 2 3" xfId="24298" xr:uid="{05F7E8C2-D5AC-4A59-AAFF-3AEED7D88649}"/>
    <cellStyle name="Vírgula 2 2 9 3 3" xfId="9202" xr:uid="{FE03537B-E6A1-4ACE-A7F3-D19BE08EDF5D}"/>
    <cellStyle name="Vírgula 2 2 9 3 3 2" xfId="18255" xr:uid="{B4B4C45D-96CC-4453-BAA7-EB25709EF4B2}"/>
    <cellStyle name="Vírgula 2 2 9 3 3 2 2" xfId="36365" xr:uid="{4E3C8173-2AA1-4D10-AE29-EF7C1331266A}"/>
    <cellStyle name="Vírgula 2 2 9 3 3 3" xfId="27312" xr:uid="{7A56F5EC-EAC1-41A5-922B-DABC23153A2B}"/>
    <cellStyle name="Vírgula 2 2 9 3 4" xfId="12223" xr:uid="{5A9EF61A-0DE7-41FA-9224-71509DFA12D5}"/>
    <cellStyle name="Vírgula 2 2 9 3 4 2" xfId="30333" xr:uid="{2340586E-F798-43AC-B879-6C26D484F4D1}"/>
    <cellStyle name="Vírgula 2 2 9 3 5" xfId="21280" xr:uid="{1096D122-3B18-42B9-A430-D19EBFDD7DA3}"/>
    <cellStyle name="Vírgula 2 2 9 4" xfId="4180" xr:uid="{F7C95FBD-F01E-4D60-8AE1-C9A6650982EF}"/>
    <cellStyle name="Vírgula 2 2 9 4 2" xfId="13233" xr:uid="{32C538DA-526A-4545-AA53-44FB4D14532D}"/>
    <cellStyle name="Vírgula 2 2 9 4 2 2" xfId="31343" xr:uid="{688066B6-F010-47FA-BE99-B222028C4C48}"/>
    <cellStyle name="Vírgula 2 2 9 4 3" xfId="22290" xr:uid="{6BF061E0-4CFE-4CB7-AD62-6AC71A22EC2D}"/>
    <cellStyle name="Vírgula 2 2 9 5" xfId="7194" xr:uid="{0964A1F0-2C5B-456A-B9AF-3EB062C445D2}"/>
    <cellStyle name="Vírgula 2 2 9 5 2" xfId="16247" xr:uid="{F1C1E918-1F0A-4158-B4DA-576520145A03}"/>
    <cellStyle name="Vírgula 2 2 9 5 2 2" xfId="34357" xr:uid="{140F3358-615D-487C-8741-BA62962C43DF}"/>
    <cellStyle name="Vírgula 2 2 9 5 3" xfId="25304" xr:uid="{37284B53-48E2-463B-95C7-420D279DF3BB}"/>
    <cellStyle name="Vírgula 2 2 9 6" xfId="10215" xr:uid="{4630BB15-AA5E-41AA-A06A-39235D6343F8}"/>
    <cellStyle name="Vírgula 2 2 9 6 2" xfId="28325" xr:uid="{2D9CB647-3545-4E25-950D-9C71B6173C06}"/>
    <cellStyle name="Vírgula 2 2 9 7" xfId="19272" xr:uid="{2A80456E-87D4-4344-AA13-EB3204BDFFD9}"/>
    <cellStyle name="Vírgula 2 3" xfId="83" xr:uid="{79C5C1FD-82A2-457B-97B2-98E9E5F1ACF7}"/>
    <cellStyle name="Vírgula 2 3 10" xfId="2256" xr:uid="{A52E4D14-B3BD-4BD9-814A-99CCBBE9E902}"/>
    <cellStyle name="Vírgula 2 3 10 2" xfId="5335" xr:uid="{3DB00D3D-8AF2-4171-AE01-DA65FAECF7D6}"/>
    <cellStyle name="Vírgula 2 3 10 2 2" xfId="14388" xr:uid="{A28C0514-014E-44EA-9B75-0BCE0FDA8D1D}"/>
    <cellStyle name="Vírgula 2 3 10 2 2 2" xfId="32498" xr:uid="{3AAB281E-7E5D-4B2B-9015-FE9AA72D4132}"/>
    <cellStyle name="Vírgula 2 3 10 2 3" xfId="23445" xr:uid="{0E728684-E260-4C80-B31E-A11BA765CED5}"/>
    <cellStyle name="Vírgula 2 3 10 3" xfId="8349" xr:uid="{5530BB93-6FBA-4E1A-8410-941CDA9CCBC7}"/>
    <cellStyle name="Vírgula 2 3 10 3 2" xfId="17402" xr:uid="{32CEB186-E24C-4C41-A760-9AF06CB2F181}"/>
    <cellStyle name="Vírgula 2 3 10 3 2 2" xfId="35512" xr:uid="{CA56F541-5C67-42BE-B289-BB0DBCD95417}"/>
    <cellStyle name="Vírgula 2 3 10 3 3" xfId="26459" xr:uid="{D40571B6-13E2-4148-A55E-25DD7B31F156}"/>
    <cellStyle name="Vírgula 2 3 10 4" xfId="11370" xr:uid="{A53F0982-C2BF-4803-A8AC-2936AFE13F46}"/>
    <cellStyle name="Vírgula 2 3 10 4 2" xfId="29480" xr:uid="{F3791EC1-8736-4C4B-B1BB-D21AA7E773FC}"/>
    <cellStyle name="Vírgula 2 3 10 5" xfId="20427" xr:uid="{DBDE2AA6-1CED-493F-B707-CC2CA7C0520B}"/>
    <cellStyle name="Vírgula 2 3 11" xfId="3325" xr:uid="{D17909F3-D0A6-44FF-A263-5101F3AAEBBB}"/>
    <cellStyle name="Vírgula 2 3 11 2" xfId="12378" xr:uid="{9CE8F72E-4910-4FA9-8685-1AC41940B29C}"/>
    <cellStyle name="Vírgula 2 3 11 2 2" xfId="30488" xr:uid="{6D833427-164B-4D87-AD15-83E7DD83265F}"/>
    <cellStyle name="Vírgula 2 3 11 3" xfId="21435" xr:uid="{1340452F-274A-4281-848F-A5C86E081286}"/>
    <cellStyle name="Vírgula 2 3 12" xfId="6339" xr:uid="{9094038E-84B7-4559-8740-4BF9E3F95273}"/>
    <cellStyle name="Vírgula 2 3 12 2" xfId="15392" xr:uid="{AFC34A9E-1869-4BB0-9F59-0F82010E538F}"/>
    <cellStyle name="Vírgula 2 3 12 2 2" xfId="33502" xr:uid="{7054E4BA-4DF3-4BA5-BCE4-4E4242FB841A}"/>
    <cellStyle name="Vírgula 2 3 12 3" xfId="24449" xr:uid="{7F1C2A07-344A-424A-8CA0-E962C870B76D}"/>
    <cellStyle name="Vírgula 2 3 13" xfId="9359" xr:uid="{12620C49-800E-4399-9972-4A1210871068}"/>
    <cellStyle name="Vírgula 2 3 13 2" xfId="27469" xr:uid="{10F30D1C-7B42-4CF0-8B62-8324DED8F944}"/>
    <cellStyle name="Vírgula 2 3 14" xfId="18416" xr:uid="{539CE639-36C4-488C-AFC4-025CD9406598}"/>
    <cellStyle name="Vírgula 2 3 2" xfId="95" xr:uid="{245980F1-8044-4BEA-A5B3-323F761CD8F5}"/>
    <cellStyle name="Vírgula 2 3 2 10" xfId="6347" xr:uid="{2592CD08-E75D-4BE3-A96A-23F37D5DB121}"/>
    <cellStyle name="Vírgula 2 3 2 10 2" xfId="15400" xr:uid="{6218359B-0106-4299-B6E4-3D3761070914}"/>
    <cellStyle name="Vírgula 2 3 2 10 2 2" xfId="33510" xr:uid="{FCEB6EF3-F3F8-47C3-95FA-9620C48B217F}"/>
    <cellStyle name="Vírgula 2 3 2 10 3" xfId="24457" xr:uid="{BA218FC4-1084-4A45-ABAD-3E463B041D2D}"/>
    <cellStyle name="Vírgula 2 3 2 11" xfId="9367" xr:uid="{3E39DB58-A040-49AE-9BD8-F79A834CA9CF}"/>
    <cellStyle name="Vírgula 2 3 2 11 2" xfId="27477" xr:uid="{88229F00-4A70-4BE5-BCAC-56FCB122109C}"/>
    <cellStyle name="Vírgula 2 3 2 12" xfId="18424" xr:uid="{A520316A-B32D-420E-98C3-B498B964DCF4}"/>
    <cellStyle name="Vírgula 2 3 2 2" xfId="111" xr:uid="{B72DA5AF-C0BC-4EC5-BE70-06B9927902D4}"/>
    <cellStyle name="Vírgula 2 3 2 2 10" xfId="9383" xr:uid="{B9C1D4F0-10BE-4638-B033-321CB2FC409E}"/>
    <cellStyle name="Vírgula 2 3 2 2 10 2" xfId="27493" xr:uid="{AA72E0C2-4BF1-4A61-B377-A1A1AADB7E2E}"/>
    <cellStyle name="Vírgula 2 3 2 2 11" xfId="18440" xr:uid="{3D20D49D-79F4-44AA-83D1-2A9C5EF9F492}"/>
    <cellStyle name="Vírgula 2 3 2 2 2" xfId="143" xr:uid="{2D36AC6C-0611-4687-BF52-16F722100059}"/>
    <cellStyle name="Vírgula 2 3 2 2 2 10" xfId="18472" xr:uid="{9CEB0BEB-3AAC-4B47-AA9F-D1E6919B8C4F}"/>
    <cellStyle name="Vírgula 2 3 2 2 2 2" xfId="470" xr:uid="{A051AA5A-5BFF-41C2-BBB9-C8BC3F17B21E}"/>
    <cellStyle name="Vírgula 2 3 2 2 2 2 2" xfId="1102" xr:uid="{938BF411-B976-4491-B9AF-474F68484016}"/>
    <cellStyle name="Vírgula 2 3 2 2 2 2 2 2" xfId="2106" xr:uid="{55FF8549-DB72-4604-9188-6809BDEAA70E}"/>
    <cellStyle name="Vírgula 2 3 2 2 2 2 2 2 2" xfId="5185" xr:uid="{BAFCFFCE-D03A-4466-ACC2-1C59730F872C}"/>
    <cellStyle name="Vírgula 2 3 2 2 2 2 2 2 2 2" xfId="14238" xr:uid="{129EE037-A7C7-4CCE-9064-89AFBE1EC90B}"/>
    <cellStyle name="Vírgula 2 3 2 2 2 2 2 2 2 2 2" xfId="32348" xr:uid="{03616A55-1D8E-4950-BA73-00C845416160}"/>
    <cellStyle name="Vírgula 2 3 2 2 2 2 2 2 2 3" xfId="23295" xr:uid="{D5459AE5-41B3-410A-8C6C-15BC9F2B4159}"/>
    <cellStyle name="Vírgula 2 3 2 2 2 2 2 2 3" xfId="8199" xr:uid="{FD6C0311-112F-4CAB-9BD7-3EE6A12B9CCD}"/>
    <cellStyle name="Vírgula 2 3 2 2 2 2 2 2 3 2" xfId="17252" xr:uid="{3E1EAFF2-4DA8-462D-960D-B16A8C5CAA7D}"/>
    <cellStyle name="Vírgula 2 3 2 2 2 2 2 2 3 2 2" xfId="35362" xr:uid="{1264A876-7705-430A-894A-37D2039DEFF9}"/>
    <cellStyle name="Vírgula 2 3 2 2 2 2 2 2 3 3" xfId="26309" xr:uid="{386BE1CA-4649-4C0F-9462-F397CDE71A7F}"/>
    <cellStyle name="Vírgula 2 3 2 2 2 2 2 2 4" xfId="11220" xr:uid="{FA84B609-81EF-4250-A112-B682B4E48E67}"/>
    <cellStyle name="Vírgula 2 3 2 2 2 2 2 2 4 2" xfId="29330" xr:uid="{823DD31E-F214-4939-85FD-F412A87E8490}"/>
    <cellStyle name="Vírgula 2 3 2 2 2 2 2 2 5" xfId="20277" xr:uid="{7CFE73F4-960F-42DB-B15D-A9C04EBF71B7}"/>
    <cellStyle name="Vírgula 2 3 2 2 2 2 2 3" xfId="3110" xr:uid="{FEA1885C-451E-408B-B596-C56ED3591933}"/>
    <cellStyle name="Vírgula 2 3 2 2 2 2 2 3 2" xfId="6189" xr:uid="{5E01E99F-2447-46D1-A3EA-DB905225F4FC}"/>
    <cellStyle name="Vírgula 2 3 2 2 2 2 2 3 2 2" xfId="15242" xr:uid="{DE197A88-0871-4431-BB77-2E27D113ADD6}"/>
    <cellStyle name="Vírgula 2 3 2 2 2 2 2 3 2 2 2" xfId="33352" xr:uid="{51BD2275-55D0-4629-B118-E87B6507D9CE}"/>
    <cellStyle name="Vírgula 2 3 2 2 2 2 2 3 2 3" xfId="24299" xr:uid="{07AEBE17-8709-4BC3-9581-5CF0BE0C830E}"/>
    <cellStyle name="Vírgula 2 3 2 2 2 2 2 3 3" xfId="9203" xr:uid="{C57DEF38-9B1F-47A2-84FA-1BF398F2B67C}"/>
    <cellStyle name="Vírgula 2 3 2 2 2 2 2 3 3 2" xfId="18256" xr:uid="{9E40F1D4-4515-4091-8167-24F4F5AC818D}"/>
    <cellStyle name="Vírgula 2 3 2 2 2 2 2 3 3 2 2" xfId="36366" xr:uid="{E27A2794-AA2C-4502-83D3-434A18B0FCEB}"/>
    <cellStyle name="Vírgula 2 3 2 2 2 2 2 3 3 3" xfId="27313" xr:uid="{39ADF945-668C-4953-9586-165026A48ADD}"/>
    <cellStyle name="Vírgula 2 3 2 2 2 2 2 3 4" xfId="12224" xr:uid="{14F775A7-C6A2-4288-BD88-7C45CB0B7435}"/>
    <cellStyle name="Vírgula 2 3 2 2 2 2 2 3 4 2" xfId="30334" xr:uid="{09140A40-ED04-42B3-9644-0DB25A96F25D}"/>
    <cellStyle name="Vírgula 2 3 2 2 2 2 2 3 5" xfId="21281" xr:uid="{1EBBECF9-B1BB-4016-91E6-73F9F0A7776E}"/>
    <cellStyle name="Vírgula 2 3 2 2 2 2 2 4" xfId="4181" xr:uid="{2BC7C0BD-928E-40C1-B194-889074376D9A}"/>
    <cellStyle name="Vírgula 2 3 2 2 2 2 2 4 2" xfId="13234" xr:uid="{4C59DC7D-451C-4E1A-8EB2-9D1684BA7309}"/>
    <cellStyle name="Vírgula 2 3 2 2 2 2 2 4 2 2" xfId="31344" xr:uid="{E7310393-4DEA-4D15-B443-35EFEFFF4E6D}"/>
    <cellStyle name="Vírgula 2 3 2 2 2 2 2 4 3" xfId="22291" xr:uid="{DDF0D252-EDE3-4B44-937B-B8DB86534B56}"/>
    <cellStyle name="Vírgula 2 3 2 2 2 2 2 5" xfId="7195" xr:uid="{D34D2D3D-4396-4B25-9CD4-A2FAE9CF0D3E}"/>
    <cellStyle name="Vírgula 2 3 2 2 2 2 2 5 2" xfId="16248" xr:uid="{C5F8CEFD-BE58-4A4D-AB1A-B161AEA441D6}"/>
    <cellStyle name="Vírgula 2 3 2 2 2 2 2 5 2 2" xfId="34358" xr:uid="{593B8A6F-DD34-4F02-A07F-05EC0450870B}"/>
    <cellStyle name="Vírgula 2 3 2 2 2 2 2 5 3" xfId="25305" xr:uid="{99F3F363-B2AC-45BE-9C95-05625DA480DF}"/>
    <cellStyle name="Vírgula 2 3 2 2 2 2 2 6" xfId="10216" xr:uid="{9171891D-630C-4A54-A3F5-D495B8DD84C9}"/>
    <cellStyle name="Vírgula 2 3 2 2 2 2 2 6 2" xfId="28326" xr:uid="{4203DF93-E3AA-49D1-A81D-595CBA89C184}"/>
    <cellStyle name="Vírgula 2 3 2 2 2 2 2 7" xfId="19273" xr:uid="{01A87FCC-853D-45BE-942E-3050BBAD6FBE}"/>
    <cellStyle name="Vírgula 2 3 2 2 2 2 3" xfId="1103" xr:uid="{027FE974-8A49-467B-B7C5-03FFB4C9C377}"/>
    <cellStyle name="Vírgula 2 3 2 2 2 2 3 2" xfId="2107" xr:uid="{F3B2355B-AE16-4F88-A7B7-2A21077766D6}"/>
    <cellStyle name="Vírgula 2 3 2 2 2 2 3 2 2" xfId="5186" xr:uid="{ED01AABB-7268-4AF8-BAE4-3D470346F88E}"/>
    <cellStyle name="Vírgula 2 3 2 2 2 2 3 2 2 2" xfId="14239" xr:uid="{C2A95AD8-BAE7-44AF-8466-847881B2472E}"/>
    <cellStyle name="Vírgula 2 3 2 2 2 2 3 2 2 2 2" xfId="32349" xr:uid="{25C3D0BB-F2A5-4D34-8146-4784E52801B5}"/>
    <cellStyle name="Vírgula 2 3 2 2 2 2 3 2 2 3" xfId="23296" xr:uid="{13FE5FBB-4E38-4913-A337-C5168F5F39C9}"/>
    <cellStyle name="Vírgula 2 3 2 2 2 2 3 2 3" xfId="8200" xr:uid="{AD1272C6-7534-40AB-9ABC-A68796A542D6}"/>
    <cellStyle name="Vírgula 2 3 2 2 2 2 3 2 3 2" xfId="17253" xr:uid="{71B6657C-316A-403B-A905-9715EB394286}"/>
    <cellStyle name="Vírgula 2 3 2 2 2 2 3 2 3 2 2" xfId="35363" xr:uid="{815B452A-9FEC-4F3E-B54E-AEC1C950891A}"/>
    <cellStyle name="Vírgula 2 3 2 2 2 2 3 2 3 3" xfId="26310" xr:uid="{6B894E92-0A15-476F-96AC-8411ECC17995}"/>
    <cellStyle name="Vírgula 2 3 2 2 2 2 3 2 4" xfId="11221" xr:uid="{AC25E9F8-00D7-46D6-B99F-319B0D6A5352}"/>
    <cellStyle name="Vírgula 2 3 2 2 2 2 3 2 4 2" xfId="29331" xr:uid="{8F37E714-9BDC-4E5A-BA56-5BA24882F9B2}"/>
    <cellStyle name="Vírgula 2 3 2 2 2 2 3 2 5" xfId="20278" xr:uid="{CEF19E5C-1E81-4137-A0C7-21D51E8454A4}"/>
    <cellStyle name="Vírgula 2 3 2 2 2 2 3 3" xfId="3111" xr:uid="{BBD0C8CD-D445-4C8E-B8E8-2F09FEC5B1BC}"/>
    <cellStyle name="Vírgula 2 3 2 2 2 2 3 3 2" xfId="6190" xr:uid="{730E07C3-57BE-474B-905B-566B0B8D0DCD}"/>
    <cellStyle name="Vírgula 2 3 2 2 2 2 3 3 2 2" xfId="15243" xr:uid="{E70F5780-B9B6-49FB-9455-53C93B4FF471}"/>
    <cellStyle name="Vírgula 2 3 2 2 2 2 3 3 2 2 2" xfId="33353" xr:uid="{841ADFDB-CEE8-44F5-AE77-02FB78AC94E3}"/>
    <cellStyle name="Vírgula 2 3 2 2 2 2 3 3 2 3" xfId="24300" xr:uid="{6873329E-D3D4-463F-BC94-1373746A01D8}"/>
    <cellStyle name="Vírgula 2 3 2 2 2 2 3 3 3" xfId="9204" xr:uid="{DD978422-D6C4-4474-9612-378108768E9B}"/>
    <cellStyle name="Vírgula 2 3 2 2 2 2 3 3 3 2" xfId="18257" xr:uid="{5E7E40A6-4334-414D-82D9-CD8434AC0438}"/>
    <cellStyle name="Vírgula 2 3 2 2 2 2 3 3 3 2 2" xfId="36367" xr:uid="{6A93E7C4-67C6-41C5-8D6C-95CD400D92D3}"/>
    <cellStyle name="Vírgula 2 3 2 2 2 2 3 3 3 3" xfId="27314" xr:uid="{F228ADB4-F731-4031-9D1F-6F9BA77F6F9D}"/>
    <cellStyle name="Vírgula 2 3 2 2 2 2 3 3 4" xfId="12225" xr:uid="{AD555510-D404-4F8C-AB60-D80E2A623DE5}"/>
    <cellStyle name="Vírgula 2 3 2 2 2 2 3 3 4 2" xfId="30335" xr:uid="{18518B8D-8BC8-401A-8CED-E24893CF3DFC}"/>
    <cellStyle name="Vírgula 2 3 2 2 2 2 3 3 5" xfId="21282" xr:uid="{AC49455A-6778-41EA-947C-B729BEF268A6}"/>
    <cellStyle name="Vírgula 2 3 2 2 2 2 3 4" xfId="4182" xr:uid="{064CF252-74C8-43E9-93D4-EDAB3D6CFB8B}"/>
    <cellStyle name="Vírgula 2 3 2 2 2 2 3 4 2" xfId="13235" xr:uid="{E3A9C1AC-9F99-4EC1-80D2-07A62E1FBE87}"/>
    <cellStyle name="Vírgula 2 3 2 2 2 2 3 4 2 2" xfId="31345" xr:uid="{5B76FB31-DF33-4C82-BE10-565228B5C598}"/>
    <cellStyle name="Vírgula 2 3 2 2 2 2 3 4 3" xfId="22292" xr:uid="{134D7198-A6FE-473B-A6CC-ECB51E1BC3C1}"/>
    <cellStyle name="Vírgula 2 3 2 2 2 2 3 5" xfId="7196" xr:uid="{159601EE-0B25-4DA9-8FA0-45DDFBDE45A0}"/>
    <cellStyle name="Vírgula 2 3 2 2 2 2 3 5 2" xfId="16249" xr:uid="{EFC547F1-7015-4AA7-A174-C3A80E47BD62}"/>
    <cellStyle name="Vírgula 2 3 2 2 2 2 3 5 2 2" xfId="34359" xr:uid="{AD8BC119-6110-4B06-A041-CA8B58D29FC7}"/>
    <cellStyle name="Vírgula 2 3 2 2 2 2 3 5 3" xfId="25306" xr:uid="{6D33C885-4114-41D1-B6F1-E90A75CE65B5}"/>
    <cellStyle name="Vírgula 2 3 2 2 2 2 3 6" xfId="10217" xr:uid="{99B8C1BD-BB51-421C-92DE-9F3135103EB1}"/>
    <cellStyle name="Vírgula 2 3 2 2 2 2 3 6 2" xfId="28327" xr:uid="{EBC43A04-8D49-46A6-A777-A78A5B0933D5}"/>
    <cellStyle name="Vírgula 2 3 2 2 2 2 3 7" xfId="19274" xr:uid="{F450ABAD-4586-4434-9549-5A8E6EF85F12}"/>
    <cellStyle name="Vírgula 2 3 2 2 2 2 4" xfId="1479" xr:uid="{8A7055C2-A43F-41E7-9A32-8E41A488B336}"/>
    <cellStyle name="Vírgula 2 3 2 2 2 2 4 2" xfId="4558" xr:uid="{2C0B8C96-49C6-48AD-BBD5-0D2BD0FFE9F4}"/>
    <cellStyle name="Vírgula 2 3 2 2 2 2 4 2 2" xfId="13611" xr:uid="{610292F6-7C99-44D5-8C5B-88189982E2FA}"/>
    <cellStyle name="Vírgula 2 3 2 2 2 2 4 2 2 2" xfId="31721" xr:uid="{EA5AC746-8150-4DA9-B3C4-F0F0537CF4A7}"/>
    <cellStyle name="Vírgula 2 3 2 2 2 2 4 2 3" xfId="22668" xr:uid="{3A554D3F-AAB3-40EA-ACBF-DA411B3356CB}"/>
    <cellStyle name="Vírgula 2 3 2 2 2 2 4 3" xfId="7572" xr:uid="{D7A1BB82-5238-4BF4-8C5F-0201E558C8F8}"/>
    <cellStyle name="Vírgula 2 3 2 2 2 2 4 3 2" xfId="16625" xr:uid="{77021BE1-E513-4F61-A6E4-F3BEF103ABA9}"/>
    <cellStyle name="Vírgula 2 3 2 2 2 2 4 3 2 2" xfId="34735" xr:uid="{535B4DE2-FF5B-40DA-91A2-4100EC843A70}"/>
    <cellStyle name="Vírgula 2 3 2 2 2 2 4 3 3" xfId="25682" xr:uid="{7E677890-5B62-4D1F-B03C-0628516B389B}"/>
    <cellStyle name="Vírgula 2 3 2 2 2 2 4 4" xfId="10593" xr:uid="{FD84815D-3E0F-4835-8532-308D6A7B44FD}"/>
    <cellStyle name="Vírgula 2 3 2 2 2 2 4 4 2" xfId="28703" xr:uid="{61101491-F940-48E8-B1C6-DACE5EC84C44}"/>
    <cellStyle name="Vírgula 2 3 2 2 2 2 4 5" xfId="19650" xr:uid="{C82F4A55-945E-433B-B122-15A4CF4B0DEA}"/>
    <cellStyle name="Vírgula 2 3 2 2 2 2 5" xfId="2483" xr:uid="{576FE9B3-A062-4D0D-900D-5AE96D31682C}"/>
    <cellStyle name="Vírgula 2 3 2 2 2 2 5 2" xfId="5562" xr:uid="{E12CA416-8A44-41C5-813E-0B6D47F9798F}"/>
    <cellStyle name="Vírgula 2 3 2 2 2 2 5 2 2" xfId="14615" xr:uid="{FFD8CEDC-9171-4656-AE63-4E25C682ED80}"/>
    <cellStyle name="Vírgula 2 3 2 2 2 2 5 2 2 2" xfId="32725" xr:uid="{AE9FBF98-34A9-46E1-8A30-526CA4ABFA46}"/>
    <cellStyle name="Vírgula 2 3 2 2 2 2 5 2 3" xfId="23672" xr:uid="{1854D61C-E9B1-42D5-B946-043FD1344EA9}"/>
    <cellStyle name="Vírgula 2 3 2 2 2 2 5 3" xfId="8576" xr:uid="{85B77FDC-5242-4F39-AF2F-93EAF982C12F}"/>
    <cellStyle name="Vírgula 2 3 2 2 2 2 5 3 2" xfId="17629" xr:uid="{6A0676FD-44BF-4464-8A2E-4B52EEA35558}"/>
    <cellStyle name="Vírgula 2 3 2 2 2 2 5 3 2 2" xfId="35739" xr:uid="{2316DEDB-0230-4140-991A-5735848647F0}"/>
    <cellStyle name="Vírgula 2 3 2 2 2 2 5 3 3" xfId="26686" xr:uid="{3DD1316F-855F-420A-AAA2-CAA2D9C3B757}"/>
    <cellStyle name="Vírgula 2 3 2 2 2 2 5 4" xfId="11597" xr:uid="{ACC6C62A-50C9-456F-B776-B104BF978E85}"/>
    <cellStyle name="Vírgula 2 3 2 2 2 2 5 4 2" xfId="29707" xr:uid="{BBDB62A9-BBBE-4B7D-8A54-7FB87FE8E993}"/>
    <cellStyle name="Vírgula 2 3 2 2 2 2 5 5" xfId="20654" xr:uid="{5A9FCB07-2055-4CF6-86C2-AF4DE6D57795}"/>
    <cellStyle name="Vírgula 2 3 2 2 2 2 6" xfId="3553" xr:uid="{814C3F8A-66C8-4D31-A174-2C7009D61FD7}"/>
    <cellStyle name="Vírgula 2 3 2 2 2 2 6 2" xfId="12606" xr:uid="{FD10AEEF-C8BE-40A6-8FD4-ECA147BB5211}"/>
    <cellStyle name="Vírgula 2 3 2 2 2 2 6 2 2" xfId="30716" xr:uid="{97ECFB8A-54E7-4DE5-B4CD-28FD6586ED2F}"/>
    <cellStyle name="Vírgula 2 3 2 2 2 2 6 3" xfId="21663" xr:uid="{C7E8AC10-CEDA-451B-85F6-76852E63D852}"/>
    <cellStyle name="Vírgula 2 3 2 2 2 2 7" xfId="6567" xr:uid="{266A8524-3450-4AE2-B5DC-C723D159D6E8}"/>
    <cellStyle name="Vírgula 2 3 2 2 2 2 7 2" xfId="15620" xr:uid="{B7B5A6A4-6966-4664-A839-7E73190C0115}"/>
    <cellStyle name="Vírgula 2 3 2 2 2 2 7 2 2" xfId="33730" xr:uid="{C90DBC31-A257-4D1E-84EB-DED8012A3804}"/>
    <cellStyle name="Vírgula 2 3 2 2 2 2 7 3" xfId="24677" xr:uid="{845C77D6-9465-483E-AED3-8D837172C6AF}"/>
    <cellStyle name="Vírgula 2 3 2 2 2 2 8" xfId="9587" xr:uid="{59928124-81D8-48B9-B45E-DC06EE6C71A7}"/>
    <cellStyle name="Vírgula 2 3 2 2 2 2 8 2" xfId="27697" xr:uid="{100D10AC-CEA9-4867-9B2C-00F5001E5F5E}"/>
    <cellStyle name="Vírgula 2 3 2 2 2 2 9" xfId="18644" xr:uid="{829BC7E0-6C4D-4CD0-BF83-05D5A844FD8D}"/>
    <cellStyle name="Vírgula 2 3 2 2 2 3" xfId="1104" xr:uid="{C9C83810-7776-4CEA-B494-67B33A2478BB}"/>
    <cellStyle name="Vírgula 2 3 2 2 2 3 2" xfId="2108" xr:uid="{9105C487-B9D9-4CEA-B236-627AF9CC131B}"/>
    <cellStyle name="Vírgula 2 3 2 2 2 3 2 2" xfId="5187" xr:uid="{63592E16-1E4E-4860-A006-55CA7EC6BCAF}"/>
    <cellStyle name="Vírgula 2 3 2 2 2 3 2 2 2" xfId="14240" xr:uid="{C7B1FBD8-3171-40EE-A0E5-26941C83B45D}"/>
    <cellStyle name="Vírgula 2 3 2 2 2 3 2 2 2 2" xfId="32350" xr:uid="{1DAE6A82-403F-41A8-A632-9EA381732069}"/>
    <cellStyle name="Vírgula 2 3 2 2 2 3 2 2 3" xfId="23297" xr:uid="{774EC819-B71E-412D-9D67-C4D232C0D8E7}"/>
    <cellStyle name="Vírgula 2 3 2 2 2 3 2 3" xfId="8201" xr:uid="{FF82FD10-EEE6-4824-9245-F450B2310E19}"/>
    <cellStyle name="Vírgula 2 3 2 2 2 3 2 3 2" xfId="17254" xr:uid="{D4EF974F-E66F-4ABA-8DE4-1232AEB98855}"/>
    <cellStyle name="Vírgula 2 3 2 2 2 3 2 3 2 2" xfId="35364" xr:uid="{C04C16D0-F249-4791-9259-7E1F44EE2094}"/>
    <cellStyle name="Vírgula 2 3 2 2 2 3 2 3 3" xfId="26311" xr:uid="{FEA1B131-CCD0-4EE2-9657-0283E5BBE824}"/>
    <cellStyle name="Vírgula 2 3 2 2 2 3 2 4" xfId="11222" xr:uid="{6F10FEC0-F71C-42E3-8B37-7892B6B17E41}"/>
    <cellStyle name="Vírgula 2 3 2 2 2 3 2 4 2" xfId="29332" xr:uid="{F384D979-BD40-420D-B8DE-C65CA1F3E577}"/>
    <cellStyle name="Vírgula 2 3 2 2 2 3 2 5" xfId="20279" xr:uid="{D598CCBF-56AD-4D52-B4DA-297B0E24FCB9}"/>
    <cellStyle name="Vírgula 2 3 2 2 2 3 3" xfId="3112" xr:uid="{5A466F9C-D35D-4FC9-9ED0-CA30ACBD7086}"/>
    <cellStyle name="Vírgula 2 3 2 2 2 3 3 2" xfId="6191" xr:uid="{656560C6-1529-4F03-BAED-634A6278C1BB}"/>
    <cellStyle name="Vírgula 2 3 2 2 2 3 3 2 2" xfId="15244" xr:uid="{BE8C0FE9-5763-461B-8699-C12B60F8D45F}"/>
    <cellStyle name="Vírgula 2 3 2 2 2 3 3 2 2 2" xfId="33354" xr:uid="{88A254AA-BC47-47AA-9409-F636C7EEF91F}"/>
    <cellStyle name="Vírgula 2 3 2 2 2 3 3 2 3" xfId="24301" xr:uid="{78AB5E08-0EF5-4C1A-B2EA-071CAB78D431}"/>
    <cellStyle name="Vírgula 2 3 2 2 2 3 3 3" xfId="9205" xr:uid="{9C9AFB0E-EE08-4B5A-A5E0-544EC6771E8F}"/>
    <cellStyle name="Vírgula 2 3 2 2 2 3 3 3 2" xfId="18258" xr:uid="{2A29F464-B19D-43CC-8424-7ACEDC5D2E86}"/>
    <cellStyle name="Vírgula 2 3 2 2 2 3 3 3 2 2" xfId="36368" xr:uid="{8B9248C3-9587-454F-9DB4-22F9C1D25816}"/>
    <cellStyle name="Vírgula 2 3 2 2 2 3 3 3 3" xfId="27315" xr:uid="{70D2E512-9188-4076-98E3-2E7B383F182B}"/>
    <cellStyle name="Vírgula 2 3 2 2 2 3 3 4" xfId="12226" xr:uid="{73B09ABE-C7DD-456D-BABA-8D3980E9490E}"/>
    <cellStyle name="Vírgula 2 3 2 2 2 3 3 4 2" xfId="30336" xr:uid="{3C552FFE-3700-4442-B487-83033AA59C39}"/>
    <cellStyle name="Vírgula 2 3 2 2 2 3 3 5" xfId="21283" xr:uid="{C6A16E24-A9E8-4365-B0A8-9B36FAA1F5BD}"/>
    <cellStyle name="Vírgula 2 3 2 2 2 3 4" xfId="4183" xr:uid="{3AFE2C36-11B0-4E16-A28A-AD2C79B51CAB}"/>
    <cellStyle name="Vírgula 2 3 2 2 2 3 4 2" xfId="13236" xr:uid="{5C4ED8A5-9F99-4DD2-A7AA-B37DFAFB11AE}"/>
    <cellStyle name="Vírgula 2 3 2 2 2 3 4 2 2" xfId="31346" xr:uid="{6624192A-F717-4E9B-9391-AF2973C14980}"/>
    <cellStyle name="Vírgula 2 3 2 2 2 3 4 3" xfId="22293" xr:uid="{57CB0537-15B6-406A-A1F5-3FDCA9615230}"/>
    <cellStyle name="Vírgula 2 3 2 2 2 3 5" xfId="7197" xr:uid="{A68A46CD-D25E-4FD9-950F-55AE60162862}"/>
    <cellStyle name="Vírgula 2 3 2 2 2 3 5 2" xfId="16250" xr:uid="{B9E8E0AA-B6A5-4C38-BADF-FFD5A27D686C}"/>
    <cellStyle name="Vírgula 2 3 2 2 2 3 5 2 2" xfId="34360" xr:uid="{5F1C3CFB-5E10-430F-852B-DEE655CC9B86}"/>
    <cellStyle name="Vírgula 2 3 2 2 2 3 5 3" xfId="25307" xr:uid="{86D5A228-0259-4179-B765-60C9E8860CD1}"/>
    <cellStyle name="Vírgula 2 3 2 2 2 3 6" xfId="10218" xr:uid="{3960A920-8D7E-409E-A53B-0E9EA9FF3881}"/>
    <cellStyle name="Vírgula 2 3 2 2 2 3 6 2" xfId="28328" xr:uid="{2A5A687D-D179-41B2-937C-592E4758F630}"/>
    <cellStyle name="Vírgula 2 3 2 2 2 3 7" xfId="19275" xr:uid="{AAB724C3-A92B-421A-B8FF-90EB78ED2DA6}"/>
    <cellStyle name="Vírgula 2 3 2 2 2 4" xfId="1105" xr:uid="{E2C17E44-2D0F-4381-AA31-1482DA65CD1F}"/>
    <cellStyle name="Vírgula 2 3 2 2 2 4 2" xfId="2109" xr:uid="{433E17D8-2B74-423A-A71C-68FA768CE4DE}"/>
    <cellStyle name="Vírgula 2 3 2 2 2 4 2 2" xfId="5188" xr:uid="{5FAEEDAD-BE11-44A1-9014-3CB4EFF10CB0}"/>
    <cellStyle name="Vírgula 2 3 2 2 2 4 2 2 2" xfId="14241" xr:uid="{BBAA5221-629D-47DE-A71C-1878A36F0BF8}"/>
    <cellStyle name="Vírgula 2 3 2 2 2 4 2 2 2 2" xfId="32351" xr:uid="{218178D4-E089-4D04-98B3-D0B7ACA0B6F2}"/>
    <cellStyle name="Vírgula 2 3 2 2 2 4 2 2 3" xfId="23298" xr:uid="{533F2E75-3EDA-40AF-9854-79FF173A98FF}"/>
    <cellStyle name="Vírgula 2 3 2 2 2 4 2 3" xfId="8202" xr:uid="{655FB970-8DB4-4E4C-B323-9FDF70A5F0F6}"/>
    <cellStyle name="Vírgula 2 3 2 2 2 4 2 3 2" xfId="17255" xr:uid="{3D02564D-317D-4854-B79A-C55167FBBB51}"/>
    <cellStyle name="Vírgula 2 3 2 2 2 4 2 3 2 2" xfId="35365" xr:uid="{1F94243C-8470-4816-9EC5-9E360B5B5F86}"/>
    <cellStyle name="Vírgula 2 3 2 2 2 4 2 3 3" xfId="26312" xr:uid="{C475C6A7-193A-4DD8-97F1-C3104BA9E379}"/>
    <cellStyle name="Vírgula 2 3 2 2 2 4 2 4" xfId="11223" xr:uid="{56944147-E982-47F1-98FE-BE2893F4CEEA}"/>
    <cellStyle name="Vírgula 2 3 2 2 2 4 2 4 2" xfId="29333" xr:uid="{18D12A27-F511-4C3B-8685-50B1DA342B4A}"/>
    <cellStyle name="Vírgula 2 3 2 2 2 4 2 5" xfId="20280" xr:uid="{661D724A-21FF-4A3A-8947-21E4EA704626}"/>
    <cellStyle name="Vírgula 2 3 2 2 2 4 3" xfId="3113" xr:uid="{84DA4AD4-41B8-4FF4-8CA7-C2516903FB93}"/>
    <cellStyle name="Vírgula 2 3 2 2 2 4 3 2" xfId="6192" xr:uid="{4743F417-9B8A-4BB2-ABEB-887709CE7E72}"/>
    <cellStyle name="Vírgula 2 3 2 2 2 4 3 2 2" xfId="15245" xr:uid="{D60F7576-BEED-43C1-8EBE-01EEEC351069}"/>
    <cellStyle name="Vírgula 2 3 2 2 2 4 3 2 2 2" xfId="33355" xr:uid="{9604B5C2-18E8-4747-89BD-F792BDAC98FC}"/>
    <cellStyle name="Vírgula 2 3 2 2 2 4 3 2 3" xfId="24302" xr:uid="{6D96B2C8-7814-4BD2-91B9-A4FD8248517A}"/>
    <cellStyle name="Vírgula 2 3 2 2 2 4 3 3" xfId="9206" xr:uid="{FB3F734E-DE2B-409B-BB2C-ADE560513242}"/>
    <cellStyle name="Vírgula 2 3 2 2 2 4 3 3 2" xfId="18259" xr:uid="{1A586F10-91C6-4591-9278-6D161F0A2DDC}"/>
    <cellStyle name="Vírgula 2 3 2 2 2 4 3 3 2 2" xfId="36369" xr:uid="{DE41132B-2658-42C5-9CE1-54DAD9AAF122}"/>
    <cellStyle name="Vírgula 2 3 2 2 2 4 3 3 3" xfId="27316" xr:uid="{51DEA91A-2305-4920-AEBE-AB48BCAA8195}"/>
    <cellStyle name="Vírgula 2 3 2 2 2 4 3 4" xfId="12227" xr:uid="{3D51D2C4-4D91-42A7-B5A1-AD7206976C05}"/>
    <cellStyle name="Vírgula 2 3 2 2 2 4 3 4 2" xfId="30337" xr:uid="{B196E2B6-8D0D-42F2-9744-BEE248BF5090}"/>
    <cellStyle name="Vírgula 2 3 2 2 2 4 3 5" xfId="21284" xr:uid="{F4371D0A-0A51-43CC-9418-D46D4F304B5D}"/>
    <cellStyle name="Vírgula 2 3 2 2 2 4 4" xfId="4184" xr:uid="{C4FF71F8-6435-40A6-8F69-4A0B841C3BC7}"/>
    <cellStyle name="Vírgula 2 3 2 2 2 4 4 2" xfId="13237" xr:uid="{19E076B9-2BED-439F-AC6C-10CCD9FD564B}"/>
    <cellStyle name="Vírgula 2 3 2 2 2 4 4 2 2" xfId="31347" xr:uid="{C7432AE8-B9C4-4741-8A64-87F6E3D025C8}"/>
    <cellStyle name="Vírgula 2 3 2 2 2 4 4 3" xfId="22294" xr:uid="{1E3F1679-241E-47E1-8C55-C54159BE9A81}"/>
    <cellStyle name="Vírgula 2 3 2 2 2 4 5" xfId="7198" xr:uid="{19B54C10-5970-4511-B9D9-F0806E7ACB04}"/>
    <cellStyle name="Vírgula 2 3 2 2 2 4 5 2" xfId="16251" xr:uid="{2067FE57-DFED-44BD-9705-5952918AD8EB}"/>
    <cellStyle name="Vírgula 2 3 2 2 2 4 5 2 2" xfId="34361" xr:uid="{F8BC2558-8E1C-4086-9C00-D7A4776B18C4}"/>
    <cellStyle name="Vírgula 2 3 2 2 2 4 5 3" xfId="25308" xr:uid="{42D700E4-5C23-456A-9C84-B230A249734A}"/>
    <cellStyle name="Vírgula 2 3 2 2 2 4 6" xfId="10219" xr:uid="{D2AAFCA8-FE49-4A8D-A3FB-EAFBD791F931}"/>
    <cellStyle name="Vírgula 2 3 2 2 2 4 6 2" xfId="28329" xr:uid="{A051B1E1-A8E5-4490-B0AA-5BCCF2E7AD59}"/>
    <cellStyle name="Vírgula 2 3 2 2 2 4 7" xfId="19276" xr:uid="{AC658F43-3700-4A8D-8B8B-959FBCCE8BDB}"/>
    <cellStyle name="Vírgula 2 3 2 2 2 5" xfId="1308" xr:uid="{E5D82371-8930-4338-BFC1-6FC92D3617E6}"/>
    <cellStyle name="Vírgula 2 3 2 2 2 5 2" xfId="4387" xr:uid="{ECEDD117-42A0-4F95-B0CA-0306D62B13F9}"/>
    <cellStyle name="Vírgula 2 3 2 2 2 5 2 2" xfId="13440" xr:uid="{2195151C-BCC4-4EE2-AF83-6831DBA3DD28}"/>
    <cellStyle name="Vírgula 2 3 2 2 2 5 2 2 2" xfId="31550" xr:uid="{63E24AC7-B9B5-46EC-B993-1E3B01CF404D}"/>
    <cellStyle name="Vírgula 2 3 2 2 2 5 2 3" xfId="22497" xr:uid="{D8A4DDFC-C35D-4E3E-897C-7B5B2E5C731D}"/>
    <cellStyle name="Vírgula 2 3 2 2 2 5 3" xfId="7401" xr:uid="{257C8778-26F5-49EF-B27D-16EDAD650E53}"/>
    <cellStyle name="Vírgula 2 3 2 2 2 5 3 2" xfId="16454" xr:uid="{9999E49A-5297-4D99-95C9-8B604168C7A0}"/>
    <cellStyle name="Vírgula 2 3 2 2 2 5 3 2 2" xfId="34564" xr:uid="{3294600E-E054-4BE3-AA77-4DF6F7AD8D7E}"/>
    <cellStyle name="Vírgula 2 3 2 2 2 5 3 3" xfId="25511" xr:uid="{70BAFB62-EDDB-4DA7-A7F3-8A762FAB7F62}"/>
    <cellStyle name="Vírgula 2 3 2 2 2 5 4" xfId="10422" xr:uid="{980CCF5B-7222-4D95-8D72-493F8F667DE0}"/>
    <cellStyle name="Vírgula 2 3 2 2 2 5 4 2" xfId="28532" xr:uid="{F9487EC5-9491-40BC-B952-43D7F9D56FE5}"/>
    <cellStyle name="Vírgula 2 3 2 2 2 5 5" xfId="19479" xr:uid="{3E1353F5-C40A-4F68-8109-80A2EE44C505}"/>
    <cellStyle name="Vírgula 2 3 2 2 2 6" xfId="2312" xr:uid="{7E02802E-9BC0-41F7-9B33-A91A1236B304}"/>
    <cellStyle name="Vírgula 2 3 2 2 2 6 2" xfId="5391" xr:uid="{F1D73B9B-728A-4E09-8BD9-8BC756FEF3AA}"/>
    <cellStyle name="Vírgula 2 3 2 2 2 6 2 2" xfId="14444" xr:uid="{D6DD3DBB-DD79-4E33-B80D-1A55B3791841}"/>
    <cellStyle name="Vírgula 2 3 2 2 2 6 2 2 2" xfId="32554" xr:uid="{58C1E9ED-94DA-4D46-8FB7-6FCB46CABCC0}"/>
    <cellStyle name="Vírgula 2 3 2 2 2 6 2 3" xfId="23501" xr:uid="{AB21E5E0-B7FF-471B-B08E-A3854B8C24B4}"/>
    <cellStyle name="Vírgula 2 3 2 2 2 6 3" xfId="8405" xr:uid="{C3F7C52E-80F4-49CF-B03D-E972313AFE1F}"/>
    <cellStyle name="Vírgula 2 3 2 2 2 6 3 2" xfId="17458" xr:uid="{279358E8-7F8A-41E5-A4B7-DF546A4DAC36}"/>
    <cellStyle name="Vírgula 2 3 2 2 2 6 3 2 2" xfId="35568" xr:uid="{11CFD64B-A7AD-4A32-BD34-DCAA6F9E4053}"/>
    <cellStyle name="Vírgula 2 3 2 2 2 6 3 3" xfId="26515" xr:uid="{9805AF5E-DBDB-4C42-8DAE-A56C585A3970}"/>
    <cellStyle name="Vírgula 2 3 2 2 2 6 4" xfId="11426" xr:uid="{039B86D7-32CB-4CC4-B16D-7298D9626C40}"/>
    <cellStyle name="Vírgula 2 3 2 2 2 6 4 2" xfId="29536" xr:uid="{98BF584D-6EA5-49E9-8E4F-2E593D5DD6D7}"/>
    <cellStyle name="Vírgula 2 3 2 2 2 6 5" xfId="20483" xr:uid="{F5F045F4-82A4-4B18-8538-40D32959DBF6}"/>
    <cellStyle name="Vírgula 2 3 2 2 2 7" xfId="3381" xr:uid="{55730FAB-A291-4BAB-A868-38873180941C}"/>
    <cellStyle name="Vírgula 2 3 2 2 2 7 2" xfId="12434" xr:uid="{179DF89C-814C-4E13-926C-723B42D4E17E}"/>
    <cellStyle name="Vírgula 2 3 2 2 2 7 2 2" xfId="30544" xr:uid="{A11E5A6F-91B4-4F14-B13B-88CCB3F46EDF}"/>
    <cellStyle name="Vírgula 2 3 2 2 2 7 3" xfId="21491" xr:uid="{20AC8F75-AE73-4BF2-8FF4-56FD9CFD0EA8}"/>
    <cellStyle name="Vírgula 2 3 2 2 2 8" xfId="6395" xr:uid="{5187B79E-54ED-4F9A-896E-BA15C7F996BC}"/>
    <cellStyle name="Vírgula 2 3 2 2 2 8 2" xfId="15448" xr:uid="{2CA292E6-5555-4E6F-B3CD-6AEB7C9877DB}"/>
    <cellStyle name="Vírgula 2 3 2 2 2 8 2 2" xfId="33558" xr:uid="{2522F886-11A4-44A7-8B8B-DCA43144B0D7}"/>
    <cellStyle name="Vírgula 2 3 2 2 2 8 3" xfId="24505" xr:uid="{3D0DDB30-FC79-4DA6-8077-5EA56AB50E43}"/>
    <cellStyle name="Vírgula 2 3 2 2 2 9" xfId="9415" xr:uid="{F589BF5D-CB9A-42A2-A4F6-F28E0E1A1376}"/>
    <cellStyle name="Vírgula 2 3 2 2 2 9 2" xfId="27525" xr:uid="{DE5D4F57-B24A-4A8B-B838-91C08E0F1BDA}"/>
    <cellStyle name="Vírgula 2 3 2 2 3" xfId="438" xr:uid="{85A27EC2-83EB-49E0-828A-8AD53C23DC15}"/>
    <cellStyle name="Vírgula 2 3 2 2 3 2" xfId="1106" xr:uid="{A5D41FFB-2A7B-4A1A-8B47-AB37FA52666B}"/>
    <cellStyle name="Vírgula 2 3 2 2 3 2 2" xfId="2110" xr:uid="{AF7A9407-995A-44FB-A94C-68FE6A4EB4AB}"/>
    <cellStyle name="Vírgula 2 3 2 2 3 2 2 2" xfId="5189" xr:uid="{D9C387E9-AA09-44AB-AE24-764307354781}"/>
    <cellStyle name="Vírgula 2 3 2 2 3 2 2 2 2" xfId="14242" xr:uid="{849290BD-EED6-499E-A02A-D1AF57DE4DD5}"/>
    <cellStyle name="Vírgula 2 3 2 2 3 2 2 2 2 2" xfId="32352" xr:uid="{4C08B2D5-02A8-4632-8EE7-09F1C03029BF}"/>
    <cellStyle name="Vírgula 2 3 2 2 3 2 2 2 3" xfId="23299" xr:uid="{EE88F9B5-9C5E-4D13-940B-B0E8D7358816}"/>
    <cellStyle name="Vírgula 2 3 2 2 3 2 2 3" xfId="8203" xr:uid="{12A355AA-515D-48AA-BE17-FA54C51130A3}"/>
    <cellStyle name="Vírgula 2 3 2 2 3 2 2 3 2" xfId="17256" xr:uid="{FCF44D3D-6B94-4BD0-890A-9844A9B414B9}"/>
    <cellStyle name="Vírgula 2 3 2 2 3 2 2 3 2 2" xfId="35366" xr:uid="{66710CDF-EAE4-420D-955F-44C59CA56DE1}"/>
    <cellStyle name="Vírgula 2 3 2 2 3 2 2 3 3" xfId="26313" xr:uid="{FB0FA888-131D-4568-98DB-155AE644AFFC}"/>
    <cellStyle name="Vírgula 2 3 2 2 3 2 2 4" xfId="11224" xr:uid="{FC651ED5-6729-4A94-BF95-0DCD7284A934}"/>
    <cellStyle name="Vírgula 2 3 2 2 3 2 2 4 2" xfId="29334" xr:uid="{BD211734-9C74-4B96-80E9-587DE77A9DEB}"/>
    <cellStyle name="Vírgula 2 3 2 2 3 2 2 5" xfId="20281" xr:uid="{CF0B08C2-61D6-4CD4-9850-033B7AB4D8E5}"/>
    <cellStyle name="Vírgula 2 3 2 2 3 2 3" xfId="3114" xr:uid="{44397F97-2BEA-43D5-B38D-F379747E134E}"/>
    <cellStyle name="Vírgula 2 3 2 2 3 2 3 2" xfId="6193" xr:uid="{D905BE7F-42C1-4F5D-B487-D574796FB13F}"/>
    <cellStyle name="Vírgula 2 3 2 2 3 2 3 2 2" xfId="15246" xr:uid="{63BE3BC3-26D3-45E9-881E-21CEC60D4290}"/>
    <cellStyle name="Vírgula 2 3 2 2 3 2 3 2 2 2" xfId="33356" xr:uid="{ACAF6868-01C0-43DA-A840-18E85E150C10}"/>
    <cellStyle name="Vírgula 2 3 2 2 3 2 3 2 3" xfId="24303" xr:uid="{6BC1F44F-196A-4C76-A4FE-0F7E8D42AD6C}"/>
    <cellStyle name="Vírgula 2 3 2 2 3 2 3 3" xfId="9207" xr:uid="{EB39816D-1D13-4126-9A9F-7CD99A42C379}"/>
    <cellStyle name="Vírgula 2 3 2 2 3 2 3 3 2" xfId="18260" xr:uid="{A0F39AED-63BC-42F2-82D1-F6B24A8B9244}"/>
    <cellStyle name="Vírgula 2 3 2 2 3 2 3 3 2 2" xfId="36370" xr:uid="{5807C37C-EC7F-447B-9BBE-F08C0106C864}"/>
    <cellStyle name="Vírgula 2 3 2 2 3 2 3 3 3" xfId="27317" xr:uid="{50DD31E7-89CE-48BD-8DC9-0CEADF1840D3}"/>
    <cellStyle name="Vírgula 2 3 2 2 3 2 3 4" xfId="12228" xr:uid="{5BB4E6AD-6E64-4FE6-8124-019202032E70}"/>
    <cellStyle name="Vírgula 2 3 2 2 3 2 3 4 2" xfId="30338" xr:uid="{56DA2CD8-CADC-44FD-9420-50C2E22B8EC9}"/>
    <cellStyle name="Vírgula 2 3 2 2 3 2 3 5" xfId="21285" xr:uid="{8A422F22-234E-4223-9669-517CCED7F2EA}"/>
    <cellStyle name="Vírgula 2 3 2 2 3 2 4" xfId="4185" xr:uid="{A43FDF62-9C6B-4593-8B5A-265EC0ECBDCD}"/>
    <cellStyle name="Vírgula 2 3 2 2 3 2 4 2" xfId="13238" xr:uid="{C573652D-3A01-407B-A5E7-1F6CB586539C}"/>
    <cellStyle name="Vírgula 2 3 2 2 3 2 4 2 2" xfId="31348" xr:uid="{4CA5FD7C-B835-4773-B218-17DCE658F0C8}"/>
    <cellStyle name="Vírgula 2 3 2 2 3 2 4 3" xfId="22295" xr:uid="{DC30E7F3-2D25-4F1E-8210-9796EA1FC3F3}"/>
    <cellStyle name="Vírgula 2 3 2 2 3 2 5" xfId="7199" xr:uid="{648872FB-8421-45D8-8C02-AC6E09F6FB63}"/>
    <cellStyle name="Vírgula 2 3 2 2 3 2 5 2" xfId="16252" xr:uid="{B0C0A255-64B8-4AC6-A7D4-1B4E369BEC1A}"/>
    <cellStyle name="Vírgula 2 3 2 2 3 2 5 2 2" xfId="34362" xr:uid="{9EDC5535-AF4F-4C87-A49A-5999F32384FF}"/>
    <cellStyle name="Vírgula 2 3 2 2 3 2 5 3" xfId="25309" xr:uid="{810D234B-2B27-4654-8D19-4EAABF09C752}"/>
    <cellStyle name="Vírgula 2 3 2 2 3 2 6" xfId="10220" xr:uid="{2968F010-FF2F-4105-A029-B0C9FACCFC20}"/>
    <cellStyle name="Vírgula 2 3 2 2 3 2 6 2" xfId="28330" xr:uid="{D1B9F0DB-A795-40E1-9ED9-71F9E65FD09E}"/>
    <cellStyle name="Vírgula 2 3 2 2 3 2 7" xfId="19277" xr:uid="{D2D1C234-655F-4A37-B4AA-55E2356CD6E7}"/>
    <cellStyle name="Vírgula 2 3 2 2 3 3" xfId="1107" xr:uid="{7F855E3C-425B-43D2-BEFC-D7C29EDA81AD}"/>
    <cellStyle name="Vírgula 2 3 2 2 3 3 2" xfId="2111" xr:uid="{11032DB7-5F20-41E0-A516-33DD5AF9956F}"/>
    <cellStyle name="Vírgula 2 3 2 2 3 3 2 2" xfId="5190" xr:uid="{0CF1B324-0E87-4483-96FB-CCC2A30173C1}"/>
    <cellStyle name="Vírgula 2 3 2 2 3 3 2 2 2" xfId="14243" xr:uid="{D8C5F935-BFBC-46E1-95C2-A4AABC6E162A}"/>
    <cellStyle name="Vírgula 2 3 2 2 3 3 2 2 2 2" xfId="32353" xr:uid="{9F03B61C-20A2-472F-92C1-89D8526F0759}"/>
    <cellStyle name="Vírgula 2 3 2 2 3 3 2 2 3" xfId="23300" xr:uid="{6A8E0302-D93A-4903-B0EF-F17FDBDDEE21}"/>
    <cellStyle name="Vírgula 2 3 2 2 3 3 2 3" xfId="8204" xr:uid="{FF8A12C6-3BE1-4152-BA13-19242542CA23}"/>
    <cellStyle name="Vírgula 2 3 2 2 3 3 2 3 2" xfId="17257" xr:uid="{18A12940-BFE7-4502-BD50-8DE1F44A7ACB}"/>
    <cellStyle name="Vírgula 2 3 2 2 3 3 2 3 2 2" xfId="35367" xr:uid="{706DD691-4CA5-467C-A283-FB22929C2EC9}"/>
    <cellStyle name="Vírgula 2 3 2 2 3 3 2 3 3" xfId="26314" xr:uid="{BE599815-7031-43AD-8D6B-06518C4D3C32}"/>
    <cellStyle name="Vírgula 2 3 2 2 3 3 2 4" xfId="11225" xr:uid="{FBD59600-CCE9-4FB3-B160-3D7F84CAC6CE}"/>
    <cellStyle name="Vírgula 2 3 2 2 3 3 2 4 2" xfId="29335" xr:uid="{B5923096-73E3-4630-86A1-557A8B9A3F3E}"/>
    <cellStyle name="Vírgula 2 3 2 2 3 3 2 5" xfId="20282" xr:uid="{9748D1FF-6711-4175-95A0-93368685AE68}"/>
    <cellStyle name="Vírgula 2 3 2 2 3 3 3" xfId="3115" xr:uid="{6A685CB7-F1F5-4DF2-8A0B-D01EF132008E}"/>
    <cellStyle name="Vírgula 2 3 2 2 3 3 3 2" xfId="6194" xr:uid="{9CF32E88-853F-45F1-BFA0-5EB33F585DF6}"/>
    <cellStyle name="Vírgula 2 3 2 2 3 3 3 2 2" xfId="15247" xr:uid="{4B1D9115-0E85-4E3F-9BDB-AE326BEE4606}"/>
    <cellStyle name="Vírgula 2 3 2 2 3 3 3 2 2 2" xfId="33357" xr:uid="{0D114473-44B7-49E4-B992-5F245576F6CF}"/>
    <cellStyle name="Vírgula 2 3 2 2 3 3 3 2 3" xfId="24304" xr:uid="{3AEBDE12-1DD5-439E-B7E1-F7ECECF6C31F}"/>
    <cellStyle name="Vírgula 2 3 2 2 3 3 3 3" xfId="9208" xr:uid="{817AD05E-446B-4B58-8726-BC96B8A10DCE}"/>
    <cellStyle name="Vírgula 2 3 2 2 3 3 3 3 2" xfId="18261" xr:uid="{F6946FD0-3C0E-4600-9E7B-5179619CA57F}"/>
    <cellStyle name="Vírgula 2 3 2 2 3 3 3 3 2 2" xfId="36371" xr:uid="{DBC23441-4307-410C-9B5E-6FBBF579F462}"/>
    <cellStyle name="Vírgula 2 3 2 2 3 3 3 3 3" xfId="27318" xr:uid="{35B5BE31-8B87-4046-9EAE-34D41473203E}"/>
    <cellStyle name="Vírgula 2 3 2 2 3 3 3 4" xfId="12229" xr:uid="{B5A6CE92-F932-474D-BF33-D03B08C2C31E}"/>
    <cellStyle name="Vírgula 2 3 2 2 3 3 3 4 2" xfId="30339" xr:uid="{9E519C17-6E0B-4615-983E-FEC7C27FC67B}"/>
    <cellStyle name="Vírgula 2 3 2 2 3 3 3 5" xfId="21286" xr:uid="{8159BFB1-CAD0-4C34-B5FE-3AC92B4FAC20}"/>
    <cellStyle name="Vírgula 2 3 2 2 3 3 4" xfId="4186" xr:uid="{5ADC9159-7EAC-475C-A706-CBFEB712902F}"/>
    <cellStyle name="Vírgula 2 3 2 2 3 3 4 2" xfId="13239" xr:uid="{4520048A-3474-478C-B547-E393E79EC711}"/>
    <cellStyle name="Vírgula 2 3 2 2 3 3 4 2 2" xfId="31349" xr:uid="{EEB2342B-2436-4479-A2C6-479D00BF8CFC}"/>
    <cellStyle name="Vírgula 2 3 2 2 3 3 4 3" xfId="22296" xr:uid="{64707533-CA6D-45EB-A31F-195D83062F6C}"/>
    <cellStyle name="Vírgula 2 3 2 2 3 3 5" xfId="7200" xr:uid="{68A3DD8D-6648-470E-AEB7-89A24D3CAD38}"/>
    <cellStyle name="Vírgula 2 3 2 2 3 3 5 2" xfId="16253" xr:uid="{5A5B2E50-DB0C-433E-B84E-77210EDFCA5D}"/>
    <cellStyle name="Vírgula 2 3 2 2 3 3 5 2 2" xfId="34363" xr:uid="{A401D2C4-FEBD-4D96-AC72-D32D5395EDA6}"/>
    <cellStyle name="Vírgula 2 3 2 2 3 3 5 3" xfId="25310" xr:uid="{139C4ED0-6E8D-4922-B8C7-89A685127E60}"/>
    <cellStyle name="Vírgula 2 3 2 2 3 3 6" xfId="10221" xr:uid="{367A7891-6E13-475B-9B13-5C3D64994EB7}"/>
    <cellStyle name="Vírgula 2 3 2 2 3 3 6 2" xfId="28331" xr:uid="{EF9C5E72-27D2-456E-BB4E-2AA8C2289386}"/>
    <cellStyle name="Vírgula 2 3 2 2 3 3 7" xfId="19278" xr:uid="{9B1E27C1-4B5D-41A0-9B34-894A2E1C02A8}"/>
    <cellStyle name="Vírgula 2 3 2 2 3 4" xfId="1447" xr:uid="{013D50D8-3CDF-4A6D-9F18-2FF3CBE3EADE}"/>
    <cellStyle name="Vírgula 2 3 2 2 3 4 2" xfId="4526" xr:uid="{365271DC-5DF4-43A1-AB0A-BBC7C53128E0}"/>
    <cellStyle name="Vírgula 2 3 2 2 3 4 2 2" xfId="13579" xr:uid="{670C47DD-E4DF-4B02-86BB-772848942BC5}"/>
    <cellStyle name="Vírgula 2 3 2 2 3 4 2 2 2" xfId="31689" xr:uid="{28BDA24A-A5D4-4C8F-B76B-D0732F51FB4C}"/>
    <cellStyle name="Vírgula 2 3 2 2 3 4 2 3" xfId="22636" xr:uid="{7B112948-F7CE-4B38-9E7F-767E8D666A90}"/>
    <cellStyle name="Vírgula 2 3 2 2 3 4 3" xfId="7540" xr:uid="{3FAE1669-ECE2-417A-9625-A39B7CA63610}"/>
    <cellStyle name="Vírgula 2 3 2 2 3 4 3 2" xfId="16593" xr:uid="{B4F394E1-CC08-4D5E-9F8D-C81C56F802D8}"/>
    <cellStyle name="Vírgula 2 3 2 2 3 4 3 2 2" xfId="34703" xr:uid="{D89EEF04-7E58-476A-B379-0305B42FAA94}"/>
    <cellStyle name="Vírgula 2 3 2 2 3 4 3 3" xfId="25650" xr:uid="{B44E57DC-5219-4800-982A-0EA5159C7FCF}"/>
    <cellStyle name="Vírgula 2 3 2 2 3 4 4" xfId="10561" xr:uid="{0AFF824C-F271-4F20-8A34-CEFB011E4DC4}"/>
    <cellStyle name="Vírgula 2 3 2 2 3 4 4 2" xfId="28671" xr:uid="{090A9D1D-E4E1-4B17-BCD5-07491D8A240D}"/>
    <cellStyle name="Vírgula 2 3 2 2 3 4 5" xfId="19618" xr:uid="{900C95ED-79BB-456F-9955-5E9A904CD632}"/>
    <cellStyle name="Vírgula 2 3 2 2 3 5" xfId="2451" xr:uid="{C1453A84-AD80-4F8D-BADE-6046148DD81D}"/>
    <cellStyle name="Vírgula 2 3 2 2 3 5 2" xfId="5530" xr:uid="{156834BD-976C-46BC-8DAE-0D7AAF65190B}"/>
    <cellStyle name="Vírgula 2 3 2 2 3 5 2 2" xfId="14583" xr:uid="{B757340C-594B-4C2F-A301-F1CA294212DD}"/>
    <cellStyle name="Vírgula 2 3 2 2 3 5 2 2 2" xfId="32693" xr:uid="{3B3A39EE-6013-4FB4-AE25-603CFF151C6C}"/>
    <cellStyle name="Vírgula 2 3 2 2 3 5 2 3" xfId="23640" xr:uid="{FEA6CB7D-E2FD-4302-82E9-87C8FFE0B56E}"/>
    <cellStyle name="Vírgula 2 3 2 2 3 5 3" xfId="8544" xr:uid="{4F21169B-2693-478B-A065-D43A90974C5B}"/>
    <cellStyle name="Vírgula 2 3 2 2 3 5 3 2" xfId="17597" xr:uid="{36486076-E485-4315-9D14-4FA6B92431FE}"/>
    <cellStyle name="Vírgula 2 3 2 2 3 5 3 2 2" xfId="35707" xr:uid="{B149492D-8902-4494-A9DB-4ECB00714F1B}"/>
    <cellStyle name="Vírgula 2 3 2 2 3 5 3 3" xfId="26654" xr:uid="{0AC50A75-7794-459D-9A3B-ADEB9831068A}"/>
    <cellStyle name="Vírgula 2 3 2 2 3 5 4" xfId="11565" xr:uid="{A8EFB396-77B6-4A96-8F03-A9C31235A974}"/>
    <cellStyle name="Vírgula 2 3 2 2 3 5 4 2" xfId="29675" xr:uid="{03CD7D92-8E77-4A0F-AB2E-776781B21E3E}"/>
    <cellStyle name="Vírgula 2 3 2 2 3 5 5" xfId="20622" xr:uid="{BE914FEC-CFA8-47D0-A3EC-E9C1F666AD07}"/>
    <cellStyle name="Vírgula 2 3 2 2 3 6" xfId="3521" xr:uid="{7A9ECD9E-5092-4968-9DC2-1AB9A3E4720C}"/>
    <cellStyle name="Vírgula 2 3 2 2 3 6 2" xfId="12574" xr:uid="{4D5A6919-065C-4903-963A-17603463FD01}"/>
    <cellStyle name="Vírgula 2 3 2 2 3 6 2 2" xfId="30684" xr:uid="{D781DFCA-690C-49A3-89C3-4C4D107D14FB}"/>
    <cellStyle name="Vírgula 2 3 2 2 3 6 3" xfId="21631" xr:uid="{BF29A710-585E-4C10-8E16-9D1D1D7F4D5A}"/>
    <cellStyle name="Vírgula 2 3 2 2 3 7" xfId="6535" xr:uid="{71998DE4-EBF0-4DF7-99A0-2204F1429A3F}"/>
    <cellStyle name="Vírgula 2 3 2 2 3 7 2" xfId="15588" xr:uid="{0AD877A4-F05B-4EAE-8DB9-2E8B896913C9}"/>
    <cellStyle name="Vírgula 2 3 2 2 3 7 2 2" xfId="33698" xr:uid="{05E25AC7-8F78-4F70-88A5-78B73B5D6C89}"/>
    <cellStyle name="Vírgula 2 3 2 2 3 7 3" xfId="24645" xr:uid="{89556C83-9455-4CD2-98BC-7B878B596C92}"/>
    <cellStyle name="Vírgula 2 3 2 2 3 8" xfId="9555" xr:uid="{5C6E5813-4970-43EB-AD29-45F2DAC8388E}"/>
    <cellStyle name="Vírgula 2 3 2 2 3 8 2" xfId="27665" xr:uid="{61CA2F5A-7B37-4272-A7A0-AD632BDECF2A}"/>
    <cellStyle name="Vírgula 2 3 2 2 3 9" xfId="18612" xr:uid="{D0C51BC7-E526-4A02-88CC-86B1EEA72926}"/>
    <cellStyle name="Vírgula 2 3 2 2 4" xfId="1108" xr:uid="{F235B064-41CA-4887-8C45-E801788C1C54}"/>
    <cellStyle name="Vírgula 2 3 2 2 4 2" xfId="2112" xr:uid="{3E88D0D7-B503-4B92-A3D9-5A494976BE00}"/>
    <cellStyle name="Vírgula 2 3 2 2 4 2 2" xfId="5191" xr:uid="{2EAA886D-C98B-4CCF-93F6-F2E451EDA69C}"/>
    <cellStyle name="Vírgula 2 3 2 2 4 2 2 2" xfId="14244" xr:uid="{CF5417EB-D46D-4767-AED6-7679F292DAC8}"/>
    <cellStyle name="Vírgula 2 3 2 2 4 2 2 2 2" xfId="32354" xr:uid="{E327D4B2-8F6C-46B2-B516-D73854E54C81}"/>
    <cellStyle name="Vírgula 2 3 2 2 4 2 2 3" xfId="23301" xr:uid="{28C0F041-67C1-4A87-809F-B8BF3F3E4883}"/>
    <cellStyle name="Vírgula 2 3 2 2 4 2 3" xfId="8205" xr:uid="{72A0CE5B-7846-45D0-8754-C96DF509C566}"/>
    <cellStyle name="Vírgula 2 3 2 2 4 2 3 2" xfId="17258" xr:uid="{644028B7-B467-4650-BE69-80CCB8666ED1}"/>
    <cellStyle name="Vírgula 2 3 2 2 4 2 3 2 2" xfId="35368" xr:uid="{E79055BF-B81F-4386-B5FD-96A2B543AC82}"/>
    <cellStyle name="Vírgula 2 3 2 2 4 2 3 3" xfId="26315" xr:uid="{E20944F8-70AA-4E9B-BD7B-E614CBB0CEAF}"/>
    <cellStyle name="Vírgula 2 3 2 2 4 2 4" xfId="11226" xr:uid="{925C93E9-5043-4AAB-A968-EA573AE7ABFD}"/>
    <cellStyle name="Vírgula 2 3 2 2 4 2 4 2" xfId="29336" xr:uid="{7F006EFA-CDEF-43F4-80CF-336D2A49171A}"/>
    <cellStyle name="Vírgula 2 3 2 2 4 2 5" xfId="20283" xr:uid="{DDF6771E-C65F-4DA5-8CC1-F3AC1B654DBA}"/>
    <cellStyle name="Vírgula 2 3 2 2 4 3" xfId="3116" xr:uid="{5400605D-8461-48D5-9D21-362FB4DB9B53}"/>
    <cellStyle name="Vírgula 2 3 2 2 4 3 2" xfId="6195" xr:uid="{C2998281-747F-4B81-8D55-48AEB6EDB47A}"/>
    <cellStyle name="Vírgula 2 3 2 2 4 3 2 2" xfId="15248" xr:uid="{84277CE6-03E2-4659-834A-A9B4F709C48F}"/>
    <cellStyle name="Vírgula 2 3 2 2 4 3 2 2 2" xfId="33358" xr:uid="{AB354BD6-3C58-4B58-B260-049B61AAE37E}"/>
    <cellStyle name="Vírgula 2 3 2 2 4 3 2 3" xfId="24305" xr:uid="{E9314B91-2C2D-42A0-A304-A21140C5A7F3}"/>
    <cellStyle name="Vírgula 2 3 2 2 4 3 3" xfId="9209" xr:uid="{987C5FC7-556D-44A5-91FC-95E7ED20A6E5}"/>
    <cellStyle name="Vírgula 2 3 2 2 4 3 3 2" xfId="18262" xr:uid="{155844B4-0DC7-4757-AE2C-942246DBD946}"/>
    <cellStyle name="Vírgula 2 3 2 2 4 3 3 2 2" xfId="36372" xr:uid="{0DAAB9AC-4AC2-4693-920E-AAB4E5321143}"/>
    <cellStyle name="Vírgula 2 3 2 2 4 3 3 3" xfId="27319" xr:uid="{7978F4DF-2759-49DC-A768-B7F57085ABDD}"/>
    <cellStyle name="Vírgula 2 3 2 2 4 3 4" xfId="12230" xr:uid="{C1C92624-032F-40ED-8E8B-0C6FD2497968}"/>
    <cellStyle name="Vírgula 2 3 2 2 4 3 4 2" xfId="30340" xr:uid="{269E1014-D408-4F45-860D-699B1B832E64}"/>
    <cellStyle name="Vírgula 2 3 2 2 4 3 5" xfId="21287" xr:uid="{DBA5B150-BE59-4889-AAC2-0E88087E7C33}"/>
    <cellStyle name="Vírgula 2 3 2 2 4 4" xfId="4187" xr:uid="{D1AD058C-72FE-4218-98CA-447E993EA9E8}"/>
    <cellStyle name="Vírgula 2 3 2 2 4 4 2" xfId="13240" xr:uid="{03C4A600-0097-48C2-9254-E1EB48B57FBC}"/>
    <cellStyle name="Vírgula 2 3 2 2 4 4 2 2" xfId="31350" xr:uid="{FB1630DE-51E0-4744-B671-034E5BB8AB37}"/>
    <cellStyle name="Vírgula 2 3 2 2 4 4 3" xfId="22297" xr:uid="{56440DEA-13BD-4F22-B2DE-D6C553445176}"/>
    <cellStyle name="Vírgula 2 3 2 2 4 5" xfId="7201" xr:uid="{0C65B6DA-A358-4F81-834D-AE23F162FF27}"/>
    <cellStyle name="Vírgula 2 3 2 2 4 5 2" xfId="16254" xr:uid="{1E028010-11A1-4D94-9AAE-4129CC6A8113}"/>
    <cellStyle name="Vírgula 2 3 2 2 4 5 2 2" xfId="34364" xr:uid="{00602D66-0C7B-42D0-884A-7924FED0ED93}"/>
    <cellStyle name="Vírgula 2 3 2 2 4 5 3" xfId="25311" xr:uid="{4B8CF3FA-A636-494A-84FB-FA36271A6450}"/>
    <cellStyle name="Vírgula 2 3 2 2 4 6" xfId="10222" xr:uid="{FFF1419E-4E7F-4BAD-ACD9-9C1EE8A7AAC4}"/>
    <cellStyle name="Vírgula 2 3 2 2 4 6 2" xfId="28332" xr:uid="{BF5A95B6-BA4E-48D4-8251-3506E4639835}"/>
    <cellStyle name="Vírgula 2 3 2 2 4 7" xfId="19279" xr:uid="{98329048-9804-4159-9A70-9BF49304DAEF}"/>
    <cellStyle name="Vírgula 2 3 2 2 5" xfId="1109" xr:uid="{64A48095-044F-4E21-A62C-7CF334F606B2}"/>
    <cellStyle name="Vírgula 2 3 2 2 5 2" xfId="2113" xr:uid="{6371B144-8A79-4E4B-A8C7-868FDDB316B3}"/>
    <cellStyle name="Vírgula 2 3 2 2 5 2 2" xfId="5192" xr:uid="{DAD59EB0-FC8E-427C-959D-DE2309E4D880}"/>
    <cellStyle name="Vírgula 2 3 2 2 5 2 2 2" xfId="14245" xr:uid="{F96B46A5-056F-4378-B6BB-9AB1DDCCFCCB}"/>
    <cellStyle name="Vírgula 2 3 2 2 5 2 2 2 2" xfId="32355" xr:uid="{AB5023F8-ABE5-476A-A045-C60800E0E7FE}"/>
    <cellStyle name="Vírgula 2 3 2 2 5 2 2 3" xfId="23302" xr:uid="{0AA1113C-0956-49E0-809A-84AE0588A750}"/>
    <cellStyle name="Vírgula 2 3 2 2 5 2 3" xfId="8206" xr:uid="{341C6186-29AA-4117-B1E2-00D421FC1AE1}"/>
    <cellStyle name="Vírgula 2 3 2 2 5 2 3 2" xfId="17259" xr:uid="{604877F6-1F09-4E88-B772-3E726AAB1C55}"/>
    <cellStyle name="Vírgula 2 3 2 2 5 2 3 2 2" xfId="35369" xr:uid="{AF70E885-7ADE-4ABA-8215-CBAB94F676F8}"/>
    <cellStyle name="Vírgula 2 3 2 2 5 2 3 3" xfId="26316" xr:uid="{5727495C-4EB9-4B94-81C4-4D2841F5533C}"/>
    <cellStyle name="Vírgula 2 3 2 2 5 2 4" xfId="11227" xr:uid="{1E0350B9-04A2-4415-841E-9CA4AD7144BE}"/>
    <cellStyle name="Vírgula 2 3 2 2 5 2 4 2" xfId="29337" xr:uid="{B41250B5-249C-462F-A194-228CDCE6FB35}"/>
    <cellStyle name="Vírgula 2 3 2 2 5 2 5" xfId="20284" xr:uid="{0C5BA222-2786-4D47-ACFC-AED11D135949}"/>
    <cellStyle name="Vírgula 2 3 2 2 5 3" xfId="3117" xr:uid="{3591B88D-CABB-436E-A207-2438598E530E}"/>
    <cellStyle name="Vírgula 2 3 2 2 5 3 2" xfId="6196" xr:uid="{9BC42791-342E-417A-847F-03BCF2B587A3}"/>
    <cellStyle name="Vírgula 2 3 2 2 5 3 2 2" xfId="15249" xr:uid="{8DAFC982-15D8-494D-A1DF-B0C831DE5C3E}"/>
    <cellStyle name="Vírgula 2 3 2 2 5 3 2 2 2" xfId="33359" xr:uid="{E95B12AE-EC9A-4444-96A8-4B6A5EDCE705}"/>
    <cellStyle name="Vírgula 2 3 2 2 5 3 2 3" xfId="24306" xr:uid="{BC76EA2F-362C-4665-9B30-784CB4E28C15}"/>
    <cellStyle name="Vírgula 2 3 2 2 5 3 3" xfId="9210" xr:uid="{8FB9AE85-3D28-4EA5-AD9A-B27149961397}"/>
    <cellStyle name="Vírgula 2 3 2 2 5 3 3 2" xfId="18263" xr:uid="{AD7519B8-69A2-4B1F-8DBA-5FC31EF6850A}"/>
    <cellStyle name="Vírgula 2 3 2 2 5 3 3 2 2" xfId="36373" xr:uid="{E8805CAA-2FE9-4317-A4CD-7D3CCEF0537C}"/>
    <cellStyle name="Vírgula 2 3 2 2 5 3 3 3" xfId="27320" xr:uid="{0EE8C06A-E837-4B74-B340-6927214B6586}"/>
    <cellStyle name="Vírgula 2 3 2 2 5 3 4" xfId="12231" xr:uid="{D46304E8-BC54-4F55-8C83-F4188D80EBA1}"/>
    <cellStyle name="Vírgula 2 3 2 2 5 3 4 2" xfId="30341" xr:uid="{F6EAB818-45C2-4DB5-B91F-D4FE68946C72}"/>
    <cellStyle name="Vírgula 2 3 2 2 5 3 5" xfId="21288" xr:uid="{31A038D5-C80D-4991-8F8D-9FACF13794AF}"/>
    <cellStyle name="Vírgula 2 3 2 2 5 4" xfId="4188" xr:uid="{23D7B3CA-5B1A-45C4-917E-F31B30AC65C9}"/>
    <cellStyle name="Vírgula 2 3 2 2 5 4 2" xfId="13241" xr:uid="{C570E2D9-B056-4CD1-8A63-C92DDB49FE5E}"/>
    <cellStyle name="Vírgula 2 3 2 2 5 4 2 2" xfId="31351" xr:uid="{01AEE1A3-5782-412A-A149-4DF64893524F}"/>
    <cellStyle name="Vírgula 2 3 2 2 5 4 3" xfId="22298" xr:uid="{87540487-2E56-4136-B4FA-532E1409AB44}"/>
    <cellStyle name="Vírgula 2 3 2 2 5 5" xfId="7202" xr:uid="{80A6AA1E-045F-47FC-A372-9AE9C38DCB50}"/>
    <cellStyle name="Vírgula 2 3 2 2 5 5 2" xfId="16255" xr:uid="{C30A0490-1D15-4F30-AA72-5AE2531CF0A7}"/>
    <cellStyle name="Vírgula 2 3 2 2 5 5 2 2" xfId="34365" xr:uid="{960ECB06-770D-45BC-8E02-B463D7D0D298}"/>
    <cellStyle name="Vírgula 2 3 2 2 5 5 3" xfId="25312" xr:uid="{1C14DF77-FFFB-4C24-A68C-3344BA6DC4EA}"/>
    <cellStyle name="Vírgula 2 3 2 2 5 6" xfId="10223" xr:uid="{A939F4CC-42FF-410F-ADBC-44D582AFE91D}"/>
    <cellStyle name="Vírgula 2 3 2 2 5 6 2" xfId="28333" xr:uid="{5871EC9B-5C46-48ED-8310-0473AEAD0F51}"/>
    <cellStyle name="Vírgula 2 3 2 2 5 7" xfId="19280" xr:uid="{641DEBBD-5FAE-4C9B-B1EB-9317BB8C4330}"/>
    <cellStyle name="Vírgula 2 3 2 2 6" xfId="1276" xr:uid="{031B0C9C-0D17-4C23-9EE7-13DC1FC6D42E}"/>
    <cellStyle name="Vírgula 2 3 2 2 6 2" xfId="4355" xr:uid="{FFF75998-39E3-4B83-B397-F4E8A8C1515D}"/>
    <cellStyle name="Vírgula 2 3 2 2 6 2 2" xfId="13408" xr:uid="{DFE07632-6A70-44F9-8762-D3449E02E28B}"/>
    <cellStyle name="Vírgula 2 3 2 2 6 2 2 2" xfId="31518" xr:uid="{C953B139-7961-4665-9B19-9CA559FFA9A2}"/>
    <cellStyle name="Vírgula 2 3 2 2 6 2 3" xfId="22465" xr:uid="{CCD8FE87-B3DD-4FA5-82BE-09C459A2B8C8}"/>
    <cellStyle name="Vírgula 2 3 2 2 6 3" xfId="7369" xr:uid="{7DE303EE-6394-402B-A4D7-8C4F54342B1C}"/>
    <cellStyle name="Vírgula 2 3 2 2 6 3 2" xfId="16422" xr:uid="{46C8F329-276B-4BDF-B77B-B9C2067DA62F}"/>
    <cellStyle name="Vírgula 2 3 2 2 6 3 2 2" xfId="34532" xr:uid="{95635BCB-F5D3-47B4-B5BE-EB1E926D73D9}"/>
    <cellStyle name="Vírgula 2 3 2 2 6 3 3" xfId="25479" xr:uid="{EE34D288-5BBE-451B-9324-B7C11FA03B93}"/>
    <cellStyle name="Vírgula 2 3 2 2 6 4" xfId="10390" xr:uid="{711240C7-32E5-44F4-903E-13A4AAECAA23}"/>
    <cellStyle name="Vírgula 2 3 2 2 6 4 2" xfId="28500" xr:uid="{CBC965DB-5B45-412D-9C1D-8175BD816FF0}"/>
    <cellStyle name="Vírgula 2 3 2 2 6 5" xfId="19447" xr:uid="{C5FD1C50-E98D-455D-8676-457C4BBDBAF0}"/>
    <cellStyle name="Vírgula 2 3 2 2 7" xfId="2280" xr:uid="{FA4B3A60-444B-45DD-BA76-A8B10D2F1B9B}"/>
    <cellStyle name="Vírgula 2 3 2 2 7 2" xfId="5359" xr:uid="{2435AE40-F111-4194-B772-443E30D503AB}"/>
    <cellStyle name="Vírgula 2 3 2 2 7 2 2" xfId="14412" xr:uid="{C974E011-5B1D-44A0-AA6A-EB61A5CBAC63}"/>
    <cellStyle name="Vírgula 2 3 2 2 7 2 2 2" xfId="32522" xr:uid="{AA783995-CCD6-48AB-9D8F-5F7009C152D4}"/>
    <cellStyle name="Vírgula 2 3 2 2 7 2 3" xfId="23469" xr:uid="{1882195B-8FF5-47CE-88D8-3F433A9AEA72}"/>
    <cellStyle name="Vírgula 2 3 2 2 7 3" xfId="8373" xr:uid="{971F4CC5-3F63-4D5C-9E84-4C6A24D61C06}"/>
    <cellStyle name="Vírgula 2 3 2 2 7 3 2" xfId="17426" xr:uid="{E49CE782-726C-4D21-82A5-0C82C870BC57}"/>
    <cellStyle name="Vírgula 2 3 2 2 7 3 2 2" xfId="35536" xr:uid="{A365A971-4135-4BC6-BEF2-0BC258D225AC}"/>
    <cellStyle name="Vírgula 2 3 2 2 7 3 3" xfId="26483" xr:uid="{A6DFEE83-0F27-4725-ABD3-1D889BE291D5}"/>
    <cellStyle name="Vírgula 2 3 2 2 7 4" xfId="11394" xr:uid="{63C5057E-4F98-44A4-AA13-817EDDD5F321}"/>
    <cellStyle name="Vírgula 2 3 2 2 7 4 2" xfId="29504" xr:uid="{40CCD71D-69EC-4A77-8584-C798C76591B8}"/>
    <cellStyle name="Vírgula 2 3 2 2 7 5" xfId="20451" xr:uid="{5A66EAC5-AB1C-46B7-8505-83C5C44D8FD0}"/>
    <cellStyle name="Vírgula 2 3 2 2 8" xfId="3349" xr:uid="{5BBD3FB9-8835-448E-A185-3A90F7405765}"/>
    <cellStyle name="Vírgula 2 3 2 2 8 2" xfId="12402" xr:uid="{15F35F9D-B896-47A5-9007-D0A6F20B7C23}"/>
    <cellStyle name="Vírgula 2 3 2 2 8 2 2" xfId="30512" xr:uid="{783BD95B-CCB7-466D-8A4B-CD8E2E899C08}"/>
    <cellStyle name="Vírgula 2 3 2 2 8 3" xfId="21459" xr:uid="{4A4CF0C3-715B-4982-83BA-952FB65D741A}"/>
    <cellStyle name="Vírgula 2 3 2 2 9" xfId="6363" xr:uid="{7DCE30C0-20C1-4C36-9B11-785F9DC9AE5B}"/>
    <cellStyle name="Vírgula 2 3 2 2 9 2" xfId="15416" xr:uid="{E794A81A-0BC1-49F8-9916-E038C2D4FAB8}"/>
    <cellStyle name="Vírgula 2 3 2 2 9 2 2" xfId="33526" xr:uid="{3D86938C-9888-44CF-B8E2-25440C7B73FE}"/>
    <cellStyle name="Vírgula 2 3 2 2 9 3" xfId="24473" xr:uid="{34EEB08B-EBE5-43BE-ABA3-1472FB2903EF}"/>
    <cellStyle name="Vírgula 2 3 2 3" xfId="127" xr:uid="{4B5E4905-2947-4FB5-A222-F7D5A47C3C69}"/>
    <cellStyle name="Vírgula 2 3 2 3 10" xfId="18456" xr:uid="{BA08F79A-4B97-4EA3-BD26-D7B7CED60348}"/>
    <cellStyle name="Vírgula 2 3 2 3 2" xfId="454" xr:uid="{79252045-755C-4218-BCF3-7390B9F244DC}"/>
    <cellStyle name="Vírgula 2 3 2 3 2 2" xfId="1110" xr:uid="{93882098-CA6B-4D37-ADA4-3F377C3FEAB4}"/>
    <cellStyle name="Vírgula 2 3 2 3 2 2 2" xfId="2114" xr:uid="{164BD0DC-AE5C-4F73-B750-A4C9063C6F55}"/>
    <cellStyle name="Vírgula 2 3 2 3 2 2 2 2" xfId="5193" xr:uid="{CBFD09E1-6067-4658-930D-DBF72713059E}"/>
    <cellStyle name="Vírgula 2 3 2 3 2 2 2 2 2" xfId="14246" xr:uid="{41019B09-F27F-4721-931A-0B075D516C0A}"/>
    <cellStyle name="Vírgula 2 3 2 3 2 2 2 2 2 2" xfId="32356" xr:uid="{9F0D966F-9BD7-4A8F-881B-02F169B90646}"/>
    <cellStyle name="Vírgula 2 3 2 3 2 2 2 2 3" xfId="23303" xr:uid="{8E95BC2C-0D9E-4F5A-8A2F-EC34BFD0382D}"/>
    <cellStyle name="Vírgula 2 3 2 3 2 2 2 3" xfId="8207" xr:uid="{41550F20-7ABA-4021-A724-18E34AB3AE40}"/>
    <cellStyle name="Vírgula 2 3 2 3 2 2 2 3 2" xfId="17260" xr:uid="{E1B81A25-9CC2-4ED7-9598-ED739BEC8AB6}"/>
    <cellStyle name="Vírgula 2 3 2 3 2 2 2 3 2 2" xfId="35370" xr:uid="{3DC865D8-2FC1-403C-9A86-2E2D69162474}"/>
    <cellStyle name="Vírgula 2 3 2 3 2 2 2 3 3" xfId="26317" xr:uid="{9762AC9B-E199-4734-A9B3-DEB47FFC5DD9}"/>
    <cellStyle name="Vírgula 2 3 2 3 2 2 2 4" xfId="11228" xr:uid="{D6F50D29-001F-41AB-B04A-67C27AA5C68B}"/>
    <cellStyle name="Vírgula 2 3 2 3 2 2 2 4 2" xfId="29338" xr:uid="{4E8E9049-7603-428B-BF5E-CAC091538261}"/>
    <cellStyle name="Vírgula 2 3 2 3 2 2 2 5" xfId="20285" xr:uid="{641DC767-DF2F-4426-8085-06CB06A1427A}"/>
    <cellStyle name="Vírgula 2 3 2 3 2 2 3" xfId="3118" xr:uid="{DED6E77D-B867-4745-BE8D-96C0657FD187}"/>
    <cellStyle name="Vírgula 2 3 2 3 2 2 3 2" xfId="6197" xr:uid="{A3D61668-7E5B-434D-8585-A19C0FEB18D3}"/>
    <cellStyle name="Vírgula 2 3 2 3 2 2 3 2 2" xfId="15250" xr:uid="{39A21096-6865-48C6-BE6D-FE28091A6310}"/>
    <cellStyle name="Vírgula 2 3 2 3 2 2 3 2 2 2" xfId="33360" xr:uid="{27D01413-7F23-463E-B02C-53F9087D3305}"/>
    <cellStyle name="Vírgula 2 3 2 3 2 2 3 2 3" xfId="24307" xr:uid="{750D8D0F-A6C8-4B6B-8460-E4E30B440C1A}"/>
    <cellStyle name="Vírgula 2 3 2 3 2 2 3 3" xfId="9211" xr:uid="{EF50109B-4F6B-4C98-A65A-3AF29623C319}"/>
    <cellStyle name="Vírgula 2 3 2 3 2 2 3 3 2" xfId="18264" xr:uid="{EEFB74C7-494F-4939-B218-07F3BBCD130E}"/>
    <cellStyle name="Vírgula 2 3 2 3 2 2 3 3 2 2" xfId="36374" xr:uid="{AF02A751-CC12-4A5B-804A-6325A0F8A866}"/>
    <cellStyle name="Vírgula 2 3 2 3 2 2 3 3 3" xfId="27321" xr:uid="{3AA287C1-B28F-415D-B0A0-F3FC86663894}"/>
    <cellStyle name="Vírgula 2 3 2 3 2 2 3 4" xfId="12232" xr:uid="{DD82ACFF-93D8-49E9-A625-66A1ED9A5198}"/>
    <cellStyle name="Vírgula 2 3 2 3 2 2 3 4 2" xfId="30342" xr:uid="{8F579333-DE2E-4CF1-A9AB-C3C62D815A03}"/>
    <cellStyle name="Vírgula 2 3 2 3 2 2 3 5" xfId="21289" xr:uid="{A0A64E1F-AC80-46C8-B02F-982A499D9319}"/>
    <cellStyle name="Vírgula 2 3 2 3 2 2 4" xfId="4189" xr:uid="{A3202746-A0B7-4410-9383-95A4B76BD5E3}"/>
    <cellStyle name="Vírgula 2 3 2 3 2 2 4 2" xfId="13242" xr:uid="{379DE784-3383-4F9A-BFCD-D9FED4AD4A47}"/>
    <cellStyle name="Vírgula 2 3 2 3 2 2 4 2 2" xfId="31352" xr:uid="{373703C1-BD59-48AD-8883-41846B7B3920}"/>
    <cellStyle name="Vírgula 2 3 2 3 2 2 4 3" xfId="22299" xr:uid="{DFB98678-E020-4232-9A38-B7160645AADB}"/>
    <cellStyle name="Vírgula 2 3 2 3 2 2 5" xfId="7203" xr:uid="{F9777CAB-0B40-4893-8161-19CDE44DAACF}"/>
    <cellStyle name="Vírgula 2 3 2 3 2 2 5 2" xfId="16256" xr:uid="{125B9429-9468-4BCD-932E-43EABDA78679}"/>
    <cellStyle name="Vírgula 2 3 2 3 2 2 5 2 2" xfId="34366" xr:uid="{C36057AD-612E-4C27-9828-6FAD1A70045B}"/>
    <cellStyle name="Vírgula 2 3 2 3 2 2 5 3" xfId="25313" xr:uid="{2C4CB7AD-A8F7-4E76-ABCE-B44FA0A44174}"/>
    <cellStyle name="Vírgula 2 3 2 3 2 2 6" xfId="10224" xr:uid="{E4A75745-5945-4E92-9061-BF28521C31B0}"/>
    <cellStyle name="Vírgula 2 3 2 3 2 2 6 2" xfId="28334" xr:uid="{6D47A7AB-FF07-4DBD-B845-4052625A2F0B}"/>
    <cellStyle name="Vírgula 2 3 2 3 2 2 7" xfId="19281" xr:uid="{D8E05EF0-9ED2-4379-BAB3-70AB742156B0}"/>
    <cellStyle name="Vírgula 2 3 2 3 2 3" xfId="1111" xr:uid="{0CD842D2-2904-44BE-BE07-C3136CE10968}"/>
    <cellStyle name="Vírgula 2 3 2 3 2 3 2" xfId="2115" xr:uid="{2518B9A7-934F-41AD-9E04-5A4030E93640}"/>
    <cellStyle name="Vírgula 2 3 2 3 2 3 2 2" xfId="5194" xr:uid="{49DADD9D-D59B-45F7-A4ED-4C0B18270E51}"/>
    <cellStyle name="Vírgula 2 3 2 3 2 3 2 2 2" xfId="14247" xr:uid="{2C1ADD36-AC87-489F-B879-7A1A8A37EAE4}"/>
    <cellStyle name="Vírgula 2 3 2 3 2 3 2 2 2 2" xfId="32357" xr:uid="{60C98D40-1E1A-4CA3-A638-BC75B5BA1128}"/>
    <cellStyle name="Vírgula 2 3 2 3 2 3 2 2 3" xfId="23304" xr:uid="{8060BC51-843A-4B3D-8591-E31D72BB0BB9}"/>
    <cellStyle name="Vírgula 2 3 2 3 2 3 2 3" xfId="8208" xr:uid="{BD93C4F1-CA28-42CF-9CA4-E62F8F69DF47}"/>
    <cellStyle name="Vírgula 2 3 2 3 2 3 2 3 2" xfId="17261" xr:uid="{8B0D1518-9C09-44DD-8922-7F4E8F6A476A}"/>
    <cellStyle name="Vírgula 2 3 2 3 2 3 2 3 2 2" xfId="35371" xr:uid="{4827511B-0175-4DE8-A115-C32E97B96D24}"/>
    <cellStyle name="Vírgula 2 3 2 3 2 3 2 3 3" xfId="26318" xr:uid="{CBE34246-66DB-4899-AD18-791CFF83824E}"/>
    <cellStyle name="Vírgula 2 3 2 3 2 3 2 4" xfId="11229" xr:uid="{EC4FA326-6B93-4213-93EB-7929B6F16743}"/>
    <cellStyle name="Vírgula 2 3 2 3 2 3 2 4 2" xfId="29339" xr:uid="{82E16796-0AFE-4391-9FFC-53002259D3DD}"/>
    <cellStyle name="Vírgula 2 3 2 3 2 3 2 5" xfId="20286" xr:uid="{525C5BA2-4CAB-4B98-B1B3-0A9DEBE6F3B6}"/>
    <cellStyle name="Vírgula 2 3 2 3 2 3 3" xfId="3119" xr:uid="{35CD9D31-7B3C-4EBE-80DC-0DBD34772AE3}"/>
    <cellStyle name="Vírgula 2 3 2 3 2 3 3 2" xfId="6198" xr:uid="{90638CE9-F8BF-4D6F-9912-899F8564696F}"/>
    <cellStyle name="Vírgula 2 3 2 3 2 3 3 2 2" xfId="15251" xr:uid="{9007B5FF-C7C4-4982-A9F7-7E6F096F1EEC}"/>
    <cellStyle name="Vírgula 2 3 2 3 2 3 3 2 2 2" xfId="33361" xr:uid="{BA4D6BAD-5F54-4956-A8D7-6E3EF44E1B62}"/>
    <cellStyle name="Vírgula 2 3 2 3 2 3 3 2 3" xfId="24308" xr:uid="{8D4E2784-6D93-465B-8AD5-430DA1F0364B}"/>
    <cellStyle name="Vírgula 2 3 2 3 2 3 3 3" xfId="9212" xr:uid="{B0EDAEF3-B137-4D97-A6A7-2DA3EED27892}"/>
    <cellStyle name="Vírgula 2 3 2 3 2 3 3 3 2" xfId="18265" xr:uid="{3D1CCC37-1D32-402F-94F0-F17349508D21}"/>
    <cellStyle name="Vírgula 2 3 2 3 2 3 3 3 2 2" xfId="36375" xr:uid="{C6843424-05C8-4713-B94B-8A1A78EF9FBD}"/>
    <cellStyle name="Vírgula 2 3 2 3 2 3 3 3 3" xfId="27322" xr:uid="{332D9879-6E6B-49A2-8C0F-B329735D9D00}"/>
    <cellStyle name="Vírgula 2 3 2 3 2 3 3 4" xfId="12233" xr:uid="{67B277AC-2200-4480-BE2F-9AAB9A1A86E1}"/>
    <cellStyle name="Vírgula 2 3 2 3 2 3 3 4 2" xfId="30343" xr:uid="{13890FF6-681A-42D4-A8AD-FCEE1AF3AA0B}"/>
    <cellStyle name="Vírgula 2 3 2 3 2 3 3 5" xfId="21290" xr:uid="{0A062A26-3472-4852-BF94-7C67FCA5BE34}"/>
    <cellStyle name="Vírgula 2 3 2 3 2 3 4" xfId="4190" xr:uid="{EE4B9842-2AAF-41C6-ABD9-1E2D816D758D}"/>
    <cellStyle name="Vírgula 2 3 2 3 2 3 4 2" xfId="13243" xr:uid="{C1F52AA6-3260-4C4F-B58F-29FC5C61D4E7}"/>
    <cellStyle name="Vírgula 2 3 2 3 2 3 4 2 2" xfId="31353" xr:uid="{3F7FA4AA-2AAD-40CB-9217-DCF7FDA8280E}"/>
    <cellStyle name="Vírgula 2 3 2 3 2 3 4 3" xfId="22300" xr:uid="{B02E1BA0-1471-4833-A33B-1FB2914BF4D5}"/>
    <cellStyle name="Vírgula 2 3 2 3 2 3 5" xfId="7204" xr:uid="{DF2F982C-9F02-4C06-B3EB-4197945AA4F8}"/>
    <cellStyle name="Vírgula 2 3 2 3 2 3 5 2" xfId="16257" xr:uid="{95E0D852-0E43-48CC-8A47-9D280CC98CF9}"/>
    <cellStyle name="Vírgula 2 3 2 3 2 3 5 2 2" xfId="34367" xr:uid="{681AD015-AD22-4512-9123-A41799290D40}"/>
    <cellStyle name="Vírgula 2 3 2 3 2 3 5 3" xfId="25314" xr:uid="{1CDB90B2-7ECB-4946-9E17-82AD6A6452E9}"/>
    <cellStyle name="Vírgula 2 3 2 3 2 3 6" xfId="10225" xr:uid="{85E28B5A-F801-4815-8912-53A501392E12}"/>
    <cellStyle name="Vírgula 2 3 2 3 2 3 6 2" xfId="28335" xr:uid="{54129E5A-21BF-420C-B82F-A051020D70DA}"/>
    <cellStyle name="Vírgula 2 3 2 3 2 3 7" xfId="19282" xr:uid="{3BF63907-BDA1-47D1-A1A3-A065430D4593}"/>
    <cellStyle name="Vírgula 2 3 2 3 2 4" xfId="1463" xr:uid="{A6ACB86B-FDD2-426F-8110-ABAEC64CEA86}"/>
    <cellStyle name="Vírgula 2 3 2 3 2 4 2" xfId="4542" xr:uid="{D1518808-F23C-471B-BDB6-D9F78F59B2B5}"/>
    <cellStyle name="Vírgula 2 3 2 3 2 4 2 2" xfId="13595" xr:uid="{30A49ED0-FB6D-4B3C-90E5-F1CAF31C6905}"/>
    <cellStyle name="Vírgula 2 3 2 3 2 4 2 2 2" xfId="31705" xr:uid="{50478357-CBF5-4951-AE05-896DC1FA7644}"/>
    <cellStyle name="Vírgula 2 3 2 3 2 4 2 3" xfId="22652" xr:uid="{79398D37-A7A2-4A29-8BA2-44E066B24666}"/>
    <cellStyle name="Vírgula 2 3 2 3 2 4 3" xfId="7556" xr:uid="{7FE2D8A2-39AA-4ABF-8594-FB02DB8D7D5E}"/>
    <cellStyle name="Vírgula 2 3 2 3 2 4 3 2" xfId="16609" xr:uid="{9FFDBED4-801D-40E9-875E-78CF23609BFF}"/>
    <cellStyle name="Vírgula 2 3 2 3 2 4 3 2 2" xfId="34719" xr:uid="{8C3117D3-DB16-4535-B17C-1D6608A0DA3D}"/>
    <cellStyle name="Vírgula 2 3 2 3 2 4 3 3" xfId="25666" xr:uid="{3DAC48E9-A0DC-4FE1-AF31-83687B9570C2}"/>
    <cellStyle name="Vírgula 2 3 2 3 2 4 4" xfId="10577" xr:uid="{7A05042B-DD8F-4481-9529-E1F672242677}"/>
    <cellStyle name="Vírgula 2 3 2 3 2 4 4 2" xfId="28687" xr:uid="{6A4A6E3A-B541-43A8-9299-15681DD6DECC}"/>
    <cellStyle name="Vírgula 2 3 2 3 2 4 5" xfId="19634" xr:uid="{CB3C306E-BED3-4D15-ABE5-6493B5E0E5F0}"/>
    <cellStyle name="Vírgula 2 3 2 3 2 5" xfId="2467" xr:uid="{B731CAAC-1C33-4E9E-891E-91212970B3CE}"/>
    <cellStyle name="Vírgula 2 3 2 3 2 5 2" xfId="5546" xr:uid="{4636FB7D-59D9-4C7A-B24F-E92058D7EC05}"/>
    <cellStyle name="Vírgula 2 3 2 3 2 5 2 2" xfId="14599" xr:uid="{847B1553-CAB5-48EC-B47D-BC3EA2258AD3}"/>
    <cellStyle name="Vírgula 2 3 2 3 2 5 2 2 2" xfId="32709" xr:uid="{3F58502E-10EF-43E8-B587-7E52D0CAF6DE}"/>
    <cellStyle name="Vírgula 2 3 2 3 2 5 2 3" xfId="23656" xr:uid="{0655CDDB-8048-430F-BFF4-D939A7E8F2FF}"/>
    <cellStyle name="Vírgula 2 3 2 3 2 5 3" xfId="8560" xr:uid="{E2BAD21A-F1C3-45AC-B188-543CB3F2E240}"/>
    <cellStyle name="Vírgula 2 3 2 3 2 5 3 2" xfId="17613" xr:uid="{80E3AF70-0970-4915-A55F-7F5203F6A41D}"/>
    <cellStyle name="Vírgula 2 3 2 3 2 5 3 2 2" xfId="35723" xr:uid="{9C90036D-084A-474A-8413-DAE9F471BE5B}"/>
    <cellStyle name="Vírgula 2 3 2 3 2 5 3 3" xfId="26670" xr:uid="{6A18EAF1-68DC-4B98-96C1-9AC11493FAE9}"/>
    <cellStyle name="Vírgula 2 3 2 3 2 5 4" xfId="11581" xr:uid="{A4E87AFC-2532-4B60-8F3E-C369F61CD438}"/>
    <cellStyle name="Vírgula 2 3 2 3 2 5 4 2" xfId="29691" xr:uid="{4009DFB6-9C4D-4DE3-94E2-8743157C8638}"/>
    <cellStyle name="Vírgula 2 3 2 3 2 5 5" xfId="20638" xr:uid="{B95248DF-6F2F-41BC-B11B-A98C18F68B6F}"/>
    <cellStyle name="Vírgula 2 3 2 3 2 6" xfId="3537" xr:uid="{DF732489-2CDB-4E4E-89C9-309AF8123378}"/>
    <cellStyle name="Vírgula 2 3 2 3 2 6 2" xfId="12590" xr:uid="{77437E64-CFE9-4D6F-BF70-C20F72A48ACA}"/>
    <cellStyle name="Vírgula 2 3 2 3 2 6 2 2" xfId="30700" xr:uid="{5191DAC7-1998-442C-AF6D-172A4AF06CA2}"/>
    <cellStyle name="Vírgula 2 3 2 3 2 6 3" xfId="21647" xr:uid="{C693C686-4EF0-43A8-9597-5BDA8BAE6D99}"/>
    <cellStyle name="Vírgula 2 3 2 3 2 7" xfId="6551" xr:uid="{175E283A-FF7D-4852-B877-F8029FD2BB1C}"/>
    <cellStyle name="Vírgula 2 3 2 3 2 7 2" xfId="15604" xr:uid="{6CF5666E-11B7-4381-8DF8-B0A1B49D4AD8}"/>
    <cellStyle name="Vírgula 2 3 2 3 2 7 2 2" xfId="33714" xr:uid="{B85AB71A-27A2-4CA6-B769-F2E7229F2668}"/>
    <cellStyle name="Vírgula 2 3 2 3 2 7 3" xfId="24661" xr:uid="{DCB0217A-CAF8-4817-B346-E6CA3B798EDE}"/>
    <cellStyle name="Vírgula 2 3 2 3 2 8" xfId="9571" xr:uid="{29B422BC-4FB0-4942-9429-DD6C06AC81C4}"/>
    <cellStyle name="Vírgula 2 3 2 3 2 8 2" xfId="27681" xr:uid="{298E52A3-BAD8-4D7E-8329-2BF1A1944D42}"/>
    <cellStyle name="Vírgula 2 3 2 3 2 9" xfId="18628" xr:uid="{95F38024-4684-49E9-9720-C770069B5C48}"/>
    <cellStyle name="Vírgula 2 3 2 3 3" xfId="1112" xr:uid="{926C39DA-EBCB-4AB0-AEF8-29C5883DE709}"/>
    <cellStyle name="Vírgula 2 3 2 3 3 2" xfId="2116" xr:uid="{7693EBCD-35CB-4384-865D-876BB0C519FF}"/>
    <cellStyle name="Vírgula 2 3 2 3 3 2 2" xfId="5195" xr:uid="{8115D069-E8A8-4EEA-B880-02BA5514C00C}"/>
    <cellStyle name="Vírgula 2 3 2 3 3 2 2 2" xfId="14248" xr:uid="{A4C11FED-71A2-44A7-BEFB-52B54A8C2712}"/>
    <cellStyle name="Vírgula 2 3 2 3 3 2 2 2 2" xfId="32358" xr:uid="{4C4C1F32-B233-4681-ACCB-7BAA703ED8AC}"/>
    <cellStyle name="Vírgula 2 3 2 3 3 2 2 3" xfId="23305" xr:uid="{41872E33-AE90-41F0-999E-51B0BEFD9E57}"/>
    <cellStyle name="Vírgula 2 3 2 3 3 2 3" xfId="8209" xr:uid="{F664EE64-3282-41B5-9DA1-A951F3BF800A}"/>
    <cellStyle name="Vírgula 2 3 2 3 3 2 3 2" xfId="17262" xr:uid="{7A339915-76EF-48C4-9456-3C84D35A48D9}"/>
    <cellStyle name="Vírgula 2 3 2 3 3 2 3 2 2" xfId="35372" xr:uid="{40FE03BF-764C-4706-A4E4-55D0085E11F3}"/>
    <cellStyle name="Vírgula 2 3 2 3 3 2 3 3" xfId="26319" xr:uid="{C432A369-9721-45C5-84BD-C9ED1DEDA3C4}"/>
    <cellStyle name="Vírgula 2 3 2 3 3 2 4" xfId="11230" xr:uid="{7BCCF213-77D3-4AB6-B59A-F10AF1AEBAB1}"/>
    <cellStyle name="Vírgula 2 3 2 3 3 2 4 2" xfId="29340" xr:uid="{7BC837E9-7624-4D5C-93A4-0583F2320C25}"/>
    <cellStyle name="Vírgula 2 3 2 3 3 2 5" xfId="20287" xr:uid="{EB249D6F-76F6-469B-9649-C7BEAE56F4DC}"/>
    <cellStyle name="Vírgula 2 3 2 3 3 3" xfId="3120" xr:uid="{15025D91-5B4E-4E20-9906-70474AF652B2}"/>
    <cellStyle name="Vírgula 2 3 2 3 3 3 2" xfId="6199" xr:uid="{D447BFF6-802B-49A0-B829-652DF6D0735D}"/>
    <cellStyle name="Vírgula 2 3 2 3 3 3 2 2" xfId="15252" xr:uid="{31101BE2-9A70-46ED-BA7D-96043B96C711}"/>
    <cellStyle name="Vírgula 2 3 2 3 3 3 2 2 2" xfId="33362" xr:uid="{10BA07AE-CB2D-477A-830B-C69B2AF44136}"/>
    <cellStyle name="Vírgula 2 3 2 3 3 3 2 3" xfId="24309" xr:uid="{E5B44A56-5ABF-4379-A78B-BB3E9501866C}"/>
    <cellStyle name="Vírgula 2 3 2 3 3 3 3" xfId="9213" xr:uid="{911AC94C-A994-44EC-815B-0D0D5757984E}"/>
    <cellStyle name="Vírgula 2 3 2 3 3 3 3 2" xfId="18266" xr:uid="{9562710E-CD5C-4C8F-A04A-FA182C9B7913}"/>
    <cellStyle name="Vírgula 2 3 2 3 3 3 3 2 2" xfId="36376" xr:uid="{4E601D4A-8639-4869-8C1B-FF5FFB46B5BA}"/>
    <cellStyle name="Vírgula 2 3 2 3 3 3 3 3" xfId="27323" xr:uid="{2FE2DBDE-84A5-4A39-8FA0-4611F3A36755}"/>
    <cellStyle name="Vírgula 2 3 2 3 3 3 4" xfId="12234" xr:uid="{598BE94B-B2A4-4934-BA88-0D191F2FD35D}"/>
    <cellStyle name="Vírgula 2 3 2 3 3 3 4 2" xfId="30344" xr:uid="{EAA02730-2CD2-4DCA-A17B-45C6ACD99D1C}"/>
    <cellStyle name="Vírgula 2 3 2 3 3 3 5" xfId="21291" xr:uid="{4C85F2F3-79E1-4D81-9A39-870558400AE6}"/>
    <cellStyle name="Vírgula 2 3 2 3 3 4" xfId="4191" xr:uid="{EED65B0B-9317-44B5-A76B-36BBDFF5D665}"/>
    <cellStyle name="Vírgula 2 3 2 3 3 4 2" xfId="13244" xr:uid="{E1B254D5-E1E5-45AF-A46A-B88B0971DCB7}"/>
    <cellStyle name="Vírgula 2 3 2 3 3 4 2 2" xfId="31354" xr:uid="{AF47666D-D4FC-4BF0-BA0D-9AB36971B2A8}"/>
    <cellStyle name="Vírgula 2 3 2 3 3 4 3" xfId="22301" xr:uid="{8C314096-BAAC-42A8-B7B9-9A5FF348DF8D}"/>
    <cellStyle name="Vírgula 2 3 2 3 3 5" xfId="7205" xr:uid="{E7EF742C-C298-49AF-B40C-9402E1F09655}"/>
    <cellStyle name="Vírgula 2 3 2 3 3 5 2" xfId="16258" xr:uid="{35955C26-BCF5-4743-92BD-B54D1CFB48D6}"/>
    <cellStyle name="Vírgula 2 3 2 3 3 5 2 2" xfId="34368" xr:uid="{2CE13934-8C91-4091-BB49-325997C1D24B}"/>
    <cellStyle name="Vírgula 2 3 2 3 3 5 3" xfId="25315" xr:uid="{637582D8-C653-45CF-983A-8E4A7DCC45CE}"/>
    <cellStyle name="Vírgula 2 3 2 3 3 6" xfId="10226" xr:uid="{4047594F-B17E-4C94-AC0E-1A3FA66CE4E8}"/>
    <cellStyle name="Vírgula 2 3 2 3 3 6 2" xfId="28336" xr:uid="{E70FD7A7-6557-434A-948C-B2EFF1CAE7D4}"/>
    <cellStyle name="Vírgula 2 3 2 3 3 7" xfId="19283" xr:uid="{40A9F1B1-AEEC-4529-A739-D432542CFE54}"/>
    <cellStyle name="Vírgula 2 3 2 3 4" xfId="1113" xr:uid="{9E652864-290A-40A7-924F-C9BEB5E69BA9}"/>
    <cellStyle name="Vírgula 2 3 2 3 4 2" xfId="2117" xr:uid="{DF8158B6-CCC7-46F7-92B1-C1AAACAF4ED7}"/>
    <cellStyle name="Vírgula 2 3 2 3 4 2 2" xfId="5196" xr:uid="{FA6438E3-2245-4011-A41E-3676231B2972}"/>
    <cellStyle name="Vírgula 2 3 2 3 4 2 2 2" xfId="14249" xr:uid="{7A838334-316B-4FBC-99CF-C2BF74103B7C}"/>
    <cellStyle name="Vírgula 2 3 2 3 4 2 2 2 2" xfId="32359" xr:uid="{D9835383-BF73-4303-969D-66D3DC1A63BB}"/>
    <cellStyle name="Vírgula 2 3 2 3 4 2 2 3" xfId="23306" xr:uid="{1BBF6D68-7FFD-44DF-9195-53FD310F1580}"/>
    <cellStyle name="Vírgula 2 3 2 3 4 2 3" xfId="8210" xr:uid="{9310663A-CD4A-4C28-A0B1-02C301417563}"/>
    <cellStyle name="Vírgula 2 3 2 3 4 2 3 2" xfId="17263" xr:uid="{6751B7E5-0C28-4B5A-9B28-46859F731231}"/>
    <cellStyle name="Vírgula 2 3 2 3 4 2 3 2 2" xfId="35373" xr:uid="{1111D046-600C-46C2-8D55-59E0E7FE0F4A}"/>
    <cellStyle name="Vírgula 2 3 2 3 4 2 3 3" xfId="26320" xr:uid="{7CA6F64F-258E-4BB3-A1D3-573D6AC785C2}"/>
    <cellStyle name="Vírgula 2 3 2 3 4 2 4" xfId="11231" xr:uid="{102AE897-FD09-4EE2-B2F6-5C53B3EAF1B7}"/>
    <cellStyle name="Vírgula 2 3 2 3 4 2 4 2" xfId="29341" xr:uid="{E7E58F7D-0718-4BD5-BA52-CC6C95CB7075}"/>
    <cellStyle name="Vírgula 2 3 2 3 4 2 5" xfId="20288" xr:uid="{D7E6361F-3720-4FE2-AC62-A66B4F1061F5}"/>
    <cellStyle name="Vírgula 2 3 2 3 4 3" xfId="3121" xr:uid="{2904A7F6-622F-4108-8194-059AFF86117A}"/>
    <cellStyle name="Vírgula 2 3 2 3 4 3 2" xfId="6200" xr:uid="{226A116C-0EB4-4E16-B97F-490206A963F2}"/>
    <cellStyle name="Vírgula 2 3 2 3 4 3 2 2" xfId="15253" xr:uid="{B0AF52C2-855F-4F24-A10B-9AC921CF35B7}"/>
    <cellStyle name="Vírgula 2 3 2 3 4 3 2 2 2" xfId="33363" xr:uid="{73A5FC8F-F9DA-4B76-86DD-1E4CD123CAC4}"/>
    <cellStyle name="Vírgula 2 3 2 3 4 3 2 3" xfId="24310" xr:uid="{E07E4D4B-9D60-4DC3-8FE0-276A7ED16569}"/>
    <cellStyle name="Vírgula 2 3 2 3 4 3 3" xfId="9214" xr:uid="{D5692FF7-29C8-43C7-BFFB-242F8F3F785B}"/>
    <cellStyle name="Vírgula 2 3 2 3 4 3 3 2" xfId="18267" xr:uid="{6FBE0D0E-9F71-4CD8-99C4-2CC3B48F574B}"/>
    <cellStyle name="Vírgula 2 3 2 3 4 3 3 2 2" xfId="36377" xr:uid="{19F07013-0F6E-4D77-8585-6ACACF4524BE}"/>
    <cellStyle name="Vírgula 2 3 2 3 4 3 3 3" xfId="27324" xr:uid="{CF9297D3-678C-4DD9-AED5-885364AE4F25}"/>
    <cellStyle name="Vírgula 2 3 2 3 4 3 4" xfId="12235" xr:uid="{458A50E0-06DE-4BF2-ABB4-1F4308002E3F}"/>
    <cellStyle name="Vírgula 2 3 2 3 4 3 4 2" xfId="30345" xr:uid="{DBDDDCA7-BDCD-4FAE-8EC3-6E247D055263}"/>
    <cellStyle name="Vírgula 2 3 2 3 4 3 5" xfId="21292" xr:uid="{E5FBB00D-799F-454F-A316-6A1D3590BAC9}"/>
    <cellStyle name="Vírgula 2 3 2 3 4 4" xfId="4192" xr:uid="{2857BE1A-214B-42D1-8909-052D56EBF59C}"/>
    <cellStyle name="Vírgula 2 3 2 3 4 4 2" xfId="13245" xr:uid="{91BB8456-82F6-4CE3-B2A1-0F71FE6A8630}"/>
    <cellStyle name="Vírgula 2 3 2 3 4 4 2 2" xfId="31355" xr:uid="{996B8207-B9B5-4611-B66B-75263D6ED7AC}"/>
    <cellStyle name="Vírgula 2 3 2 3 4 4 3" xfId="22302" xr:uid="{751A4AE4-4D3F-4838-81EC-0C57EC6A0171}"/>
    <cellStyle name="Vírgula 2 3 2 3 4 5" xfId="7206" xr:uid="{DA4D0A08-B6C2-497A-82D2-66CD874F89DD}"/>
    <cellStyle name="Vírgula 2 3 2 3 4 5 2" xfId="16259" xr:uid="{6AE0FCC7-DE37-473A-BD52-42536E63E508}"/>
    <cellStyle name="Vírgula 2 3 2 3 4 5 2 2" xfId="34369" xr:uid="{CD4B9ABA-1F7A-4378-BCE9-AB6F9C062207}"/>
    <cellStyle name="Vírgula 2 3 2 3 4 5 3" xfId="25316" xr:uid="{58F1140B-0BDD-45BD-927D-10C140C7805E}"/>
    <cellStyle name="Vírgula 2 3 2 3 4 6" xfId="10227" xr:uid="{A6D32EA8-5F56-4AA2-8EC7-F353CFD8DD5D}"/>
    <cellStyle name="Vírgula 2 3 2 3 4 6 2" xfId="28337" xr:uid="{30E42935-5B90-4D89-B9B0-50BF36B5256D}"/>
    <cellStyle name="Vírgula 2 3 2 3 4 7" xfId="19284" xr:uid="{D6F26CFC-5FDC-4DEA-9698-1827DDA6C410}"/>
    <cellStyle name="Vírgula 2 3 2 3 5" xfId="1292" xr:uid="{00F1FE03-9596-426D-A508-702EF26F577C}"/>
    <cellStyle name="Vírgula 2 3 2 3 5 2" xfId="4371" xr:uid="{0CD3E1AA-97A4-4AD7-AD88-33CC065910D3}"/>
    <cellStyle name="Vírgula 2 3 2 3 5 2 2" xfId="13424" xr:uid="{33753853-56A6-4323-923B-6BA23D876685}"/>
    <cellStyle name="Vírgula 2 3 2 3 5 2 2 2" xfId="31534" xr:uid="{A58DE7C4-D47A-4EDA-8D04-E33E2E4879DC}"/>
    <cellStyle name="Vírgula 2 3 2 3 5 2 3" xfId="22481" xr:uid="{88BF7CC8-CEB9-495D-852A-10BB9C2A5945}"/>
    <cellStyle name="Vírgula 2 3 2 3 5 3" xfId="7385" xr:uid="{B8D0F708-34F3-4554-8812-3B248BDFA962}"/>
    <cellStyle name="Vírgula 2 3 2 3 5 3 2" xfId="16438" xr:uid="{34D8454D-FF3F-4F4D-A4AF-B7C5F1450BA3}"/>
    <cellStyle name="Vírgula 2 3 2 3 5 3 2 2" xfId="34548" xr:uid="{1D1CC6C5-37F3-4900-B24D-89C2B0E51B46}"/>
    <cellStyle name="Vírgula 2 3 2 3 5 3 3" xfId="25495" xr:uid="{7E429423-2FCD-4435-9C63-4DC8DF1E55AC}"/>
    <cellStyle name="Vírgula 2 3 2 3 5 4" xfId="10406" xr:uid="{1E9AF708-9704-4045-856A-D5415870E0F8}"/>
    <cellStyle name="Vírgula 2 3 2 3 5 4 2" xfId="28516" xr:uid="{DBBC2F2D-940A-4828-AA65-75E35A62B5B0}"/>
    <cellStyle name="Vírgula 2 3 2 3 5 5" xfId="19463" xr:uid="{301ECDA1-6E10-4D4D-AC65-BD2F51D17D59}"/>
    <cellStyle name="Vírgula 2 3 2 3 6" xfId="2296" xr:uid="{E17D1E1E-3A29-48B5-B402-B129EAD1DCB2}"/>
    <cellStyle name="Vírgula 2 3 2 3 6 2" xfId="5375" xr:uid="{12539D48-D82E-40A3-9B32-021888739BCA}"/>
    <cellStyle name="Vírgula 2 3 2 3 6 2 2" xfId="14428" xr:uid="{7F60BF1C-530B-4DB2-8E40-DD25E2210EB1}"/>
    <cellStyle name="Vírgula 2 3 2 3 6 2 2 2" xfId="32538" xr:uid="{7518C4AC-E40B-4BD3-A577-9F6116B4DA20}"/>
    <cellStyle name="Vírgula 2 3 2 3 6 2 3" xfId="23485" xr:uid="{1C97218D-5426-4B8B-946C-7B76ACD28A99}"/>
    <cellStyle name="Vírgula 2 3 2 3 6 3" xfId="8389" xr:uid="{C953C094-1DC1-4949-8F4B-3AC4CE5D9079}"/>
    <cellStyle name="Vírgula 2 3 2 3 6 3 2" xfId="17442" xr:uid="{B3029E29-DDE1-4AE0-9058-8E29F6CB1564}"/>
    <cellStyle name="Vírgula 2 3 2 3 6 3 2 2" xfId="35552" xr:uid="{82FAB153-389B-4147-9D97-6B544C618080}"/>
    <cellStyle name="Vírgula 2 3 2 3 6 3 3" xfId="26499" xr:uid="{6908F72F-94D6-4A2C-949C-23B3AA65ABBC}"/>
    <cellStyle name="Vírgula 2 3 2 3 6 4" xfId="11410" xr:uid="{3654D422-8C9E-4C71-ABF5-16D27A3780DF}"/>
    <cellStyle name="Vírgula 2 3 2 3 6 4 2" xfId="29520" xr:uid="{5AB8DC60-438A-461E-9369-202993F02049}"/>
    <cellStyle name="Vírgula 2 3 2 3 6 5" xfId="20467" xr:uid="{9F706702-E058-4D00-8EB1-49C0FEA93B98}"/>
    <cellStyle name="Vírgula 2 3 2 3 7" xfId="3365" xr:uid="{E3F3EA00-26B6-456A-8E64-151AF5B7B680}"/>
    <cellStyle name="Vírgula 2 3 2 3 7 2" xfId="12418" xr:uid="{D9593EB3-7BE1-4E96-9E76-D37F2C26E08D}"/>
    <cellStyle name="Vírgula 2 3 2 3 7 2 2" xfId="30528" xr:uid="{E02FC534-5F3B-4F4B-AF0D-504A66F7D2FF}"/>
    <cellStyle name="Vírgula 2 3 2 3 7 3" xfId="21475" xr:uid="{BAFBC364-E0D4-46F9-8030-A5745C14FA8A}"/>
    <cellStyle name="Vírgula 2 3 2 3 8" xfId="6379" xr:uid="{EC443712-16F2-4B29-B661-43A06FEBA333}"/>
    <cellStyle name="Vírgula 2 3 2 3 8 2" xfId="15432" xr:uid="{A4A33DB3-562A-4C63-95EA-03BB20AB23F9}"/>
    <cellStyle name="Vírgula 2 3 2 3 8 2 2" xfId="33542" xr:uid="{3D54A8E1-6C3F-4BAC-AD24-4A1804FBD2D9}"/>
    <cellStyle name="Vírgula 2 3 2 3 8 3" xfId="24489" xr:uid="{F2972B8B-7874-443A-B84C-11546F3041B9}"/>
    <cellStyle name="Vírgula 2 3 2 3 9" xfId="9399" xr:uid="{3E8420F1-CC3A-4CE6-B063-88CD657857E8}"/>
    <cellStyle name="Vírgula 2 3 2 3 9 2" xfId="27509" xr:uid="{9B8F302B-CA56-416D-AC0A-F15EDDE3AD89}"/>
    <cellStyle name="Vírgula 2 3 2 4" xfId="422" xr:uid="{A496F732-6899-4582-98CA-E6EF23E052FC}"/>
    <cellStyle name="Vírgula 2 3 2 4 2" xfId="1114" xr:uid="{6E18CD1A-795B-4725-AE1B-09B49BC1B191}"/>
    <cellStyle name="Vírgula 2 3 2 4 2 2" xfId="2118" xr:uid="{AD779FDC-1961-4E35-9FB9-D069079CA71C}"/>
    <cellStyle name="Vírgula 2 3 2 4 2 2 2" xfId="5197" xr:uid="{B7E4B1AA-D268-4B1F-82EB-B963A9864841}"/>
    <cellStyle name="Vírgula 2 3 2 4 2 2 2 2" xfId="14250" xr:uid="{F4389042-B6C9-46CD-82FC-E86A87074602}"/>
    <cellStyle name="Vírgula 2 3 2 4 2 2 2 2 2" xfId="32360" xr:uid="{BC02E3F4-2011-4229-8CA8-DFACD4559DD5}"/>
    <cellStyle name="Vírgula 2 3 2 4 2 2 2 3" xfId="23307" xr:uid="{BAC6051B-CD9A-4F45-9CA1-784988E9E728}"/>
    <cellStyle name="Vírgula 2 3 2 4 2 2 3" xfId="8211" xr:uid="{17F664CC-80CA-4FDB-B6B3-7CDCADA271CE}"/>
    <cellStyle name="Vírgula 2 3 2 4 2 2 3 2" xfId="17264" xr:uid="{05178CC9-B67F-45A9-B046-7B78F46104A6}"/>
    <cellStyle name="Vírgula 2 3 2 4 2 2 3 2 2" xfId="35374" xr:uid="{0F4C5C1B-FB10-4FF5-9E84-4984162E2162}"/>
    <cellStyle name="Vírgula 2 3 2 4 2 2 3 3" xfId="26321" xr:uid="{4FF98FED-A935-4268-90F4-F6FAA9A92DCB}"/>
    <cellStyle name="Vírgula 2 3 2 4 2 2 4" xfId="11232" xr:uid="{64C485BF-0584-4CB7-8E04-E54B77001831}"/>
    <cellStyle name="Vírgula 2 3 2 4 2 2 4 2" xfId="29342" xr:uid="{38652481-CE0D-4DE2-9691-331CCF84C3AF}"/>
    <cellStyle name="Vírgula 2 3 2 4 2 2 5" xfId="20289" xr:uid="{48D191B1-A0DB-433B-908A-61CFE5C8CCA7}"/>
    <cellStyle name="Vírgula 2 3 2 4 2 3" xfId="3122" xr:uid="{9C1C9C7F-AF73-475A-8D1F-D0AF327C27C1}"/>
    <cellStyle name="Vírgula 2 3 2 4 2 3 2" xfId="6201" xr:uid="{11F3B0AE-8CC4-409D-8E13-F19B7116F67D}"/>
    <cellStyle name="Vírgula 2 3 2 4 2 3 2 2" xfId="15254" xr:uid="{E9BC20EE-2F43-4FA1-BDB2-8F23994FC342}"/>
    <cellStyle name="Vírgula 2 3 2 4 2 3 2 2 2" xfId="33364" xr:uid="{79A40190-7231-4E3C-9576-266337D0545D}"/>
    <cellStyle name="Vírgula 2 3 2 4 2 3 2 3" xfId="24311" xr:uid="{8DF297CF-0D49-431B-9FED-772438B9D9FA}"/>
    <cellStyle name="Vírgula 2 3 2 4 2 3 3" xfId="9215" xr:uid="{0FFED0FA-0CE4-4BD9-90E0-6BA2A8876306}"/>
    <cellStyle name="Vírgula 2 3 2 4 2 3 3 2" xfId="18268" xr:uid="{A8AE84D7-E172-4E67-8672-DC2993BC8FC1}"/>
    <cellStyle name="Vírgula 2 3 2 4 2 3 3 2 2" xfId="36378" xr:uid="{EEC8D9DB-9286-48BC-B64B-CF48FA5E86C6}"/>
    <cellStyle name="Vírgula 2 3 2 4 2 3 3 3" xfId="27325" xr:uid="{18AAAFE1-7689-423B-B3BB-01171B9CF06C}"/>
    <cellStyle name="Vírgula 2 3 2 4 2 3 4" xfId="12236" xr:uid="{449DB89A-E6D3-4AA0-B376-F921DB71F0AC}"/>
    <cellStyle name="Vírgula 2 3 2 4 2 3 4 2" xfId="30346" xr:uid="{2BC42A06-DC90-499F-9918-F1ADAD2218F9}"/>
    <cellStyle name="Vírgula 2 3 2 4 2 3 5" xfId="21293" xr:uid="{2CD65066-E91A-44B0-B26B-882F1D82A1AA}"/>
    <cellStyle name="Vírgula 2 3 2 4 2 4" xfId="4193" xr:uid="{E19360D5-6FF3-4819-B7A6-69EA7243B1EA}"/>
    <cellStyle name="Vírgula 2 3 2 4 2 4 2" xfId="13246" xr:uid="{BE6DFF10-2ED5-4032-972E-C23E4F418097}"/>
    <cellStyle name="Vírgula 2 3 2 4 2 4 2 2" xfId="31356" xr:uid="{8A4979CD-3BD2-4C29-AD08-683301B4565E}"/>
    <cellStyle name="Vírgula 2 3 2 4 2 4 3" xfId="22303" xr:uid="{47D1C75A-5573-41B8-98A9-05403CFAB907}"/>
    <cellStyle name="Vírgula 2 3 2 4 2 5" xfId="7207" xr:uid="{2438170B-ED70-47F8-9316-EAD24686AEAD}"/>
    <cellStyle name="Vírgula 2 3 2 4 2 5 2" xfId="16260" xr:uid="{5B83C4B6-A631-44F3-B97D-8D31A474D42D}"/>
    <cellStyle name="Vírgula 2 3 2 4 2 5 2 2" xfId="34370" xr:uid="{CE50040F-A558-4830-99B3-FD7BDEC30E5A}"/>
    <cellStyle name="Vírgula 2 3 2 4 2 5 3" xfId="25317" xr:uid="{3C474497-AEE0-476F-9261-FD058A83F016}"/>
    <cellStyle name="Vírgula 2 3 2 4 2 6" xfId="10228" xr:uid="{6408C487-17CE-41C6-BD51-4B136A3EA892}"/>
    <cellStyle name="Vírgula 2 3 2 4 2 6 2" xfId="28338" xr:uid="{89570D66-92F4-4107-BEDB-8EA951DA3CCC}"/>
    <cellStyle name="Vírgula 2 3 2 4 2 7" xfId="19285" xr:uid="{C4E7EA8D-F0C3-4F36-897B-71B40282C270}"/>
    <cellStyle name="Vírgula 2 3 2 4 3" xfId="1115" xr:uid="{6D083DAD-4B23-43E1-991F-0D366932CC7F}"/>
    <cellStyle name="Vírgula 2 3 2 4 3 2" xfId="2119" xr:uid="{EA173AE3-9C3E-4D43-84C6-C71F0D04CE0B}"/>
    <cellStyle name="Vírgula 2 3 2 4 3 2 2" xfId="5198" xr:uid="{65B72758-037A-4115-8E42-7D143C726F22}"/>
    <cellStyle name="Vírgula 2 3 2 4 3 2 2 2" xfId="14251" xr:uid="{31A530FE-C59F-4AAF-A4EF-A560B2336325}"/>
    <cellStyle name="Vírgula 2 3 2 4 3 2 2 2 2" xfId="32361" xr:uid="{4E3EF129-ED19-4879-8A2C-F9CBEFCD505F}"/>
    <cellStyle name="Vírgula 2 3 2 4 3 2 2 3" xfId="23308" xr:uid="{AC5CF60F-CCF1-4035-A25E-46AD43DC7373}"/>
    <cellStyle name="Vírgula 2 3 2 4 3 2 3" xfId="8212" xr:uid="{ED5C55B7-8485-4A0A-841D-C170F397C61D}"/>
    <cellStyle name="Vírgula 2 3 2 4 3 2 3 2" xfId="17265" xr:uid="{6349E1AE-76A8-42BD-9D3B-0B323C480B3F}"/>
    <cellStyle name="Vírgula 2 3 2 4 3 2 3 2 2" xfId="35375" xr:uid="{AED7D1CB-F32A-4B37-9AD4-14AECD168A65}"/>
    <cellStyle name="Vírgula 2 3 2 4 3 2 3 3" xfId="26322" xr:uid="{F57899E1-C5E5-4B07-92BA-62F6986F02E1}"/>
    <cellStyle name="Vírgula 2 3 2 4 3 2 4" xfId="11233" xr:uid="{FEEA966F-57E4-4938-9692-9F9E31CE614B}"/>
    <cellStyle name="Vírgula 2 3 2 4 3 2 4 2" xfId="29343" xr:uid="{348FCD65-A288-4DA7-82D7-927B07A51DCA}"/>
    <cellStyle name="Vírgula 2 3 2 4 3 2 5" xfId="20290" xr:uid="{E8511F3C-D8F3-49C3-AD50-8C8CE927C555}"/>
    <cellStyle name="Vírgula 2 3 2 4 3 3" xfId="3123" xr:uid="{0CCF192C-080F-4E2D-81D1-CF0C97A61DAC}"/>
    <cellStyle name="Vírgula 2 3 2 4 3 3 2" xfId="6202" xr:uid="{900E9DBF-B8F9-4028-867D-77BC014C1A08}"/>
    <cellStyle name="Vírgula 2 3 2 4 3 3 2 2" xfId="15255" xr:uid="{DB982A2A-E026-4FC4-8CFB-DD2182E84B2F}"/>
    <cellStyle name="Vírgula 2 3 2 4 3 3 2 2 2" xfId="33365" xr:uid="{3375AE41-DD75-4D1E-B5A9-F53CF34FADA9}"/>
    <cellStyle name="Vírgula 2 3 2 4 3 3 2 3" xfId="24312" xr:uid="{FD557E18-4F25-4661-AFD3-F6F126435180}"/>
    <cellStyle name="Vírgula 2 3 2 4 3 3 3" xfId="9216" xr:uid="{0BE83C86-50A6-460E-88EC-B4031E043131}"/>
    <cellStyle name="Vírgula 2 3 2 4 3 3 3 2" xfId="18269" xr:uid="{0A91DC69-2E7D-4769-A24E-E1630FEEF212}"/>
    <cellStyle name="Vírgula 2 3 2 4 3 3 3 2 2" xfId="36379" xr:uid="{50B0359B-89F8-4ACC-84CE-7C71CA233F78}"/>
    <cellStyle name="Vírgula 2 3 2 4 3 3 3 3" xfId="27326" xr:uid="{3AA53D6F-CFBF-48DC-A235-DB0177EEC9B7}"/>
    <cellStyle name="Vírgula 2 3 2 4 3 3 4" xfId="12237" xr:uid="{807188F0-74EA-4B62-A0CB-97E6F445241B}"/>
    <cellStyle name="Vírgula 2 3 2 4 3 3 4 2" xfId="30347" xr:uid="{F9F7CD41-D1D6-40A5-8FB6-CB04537C75EE}"/>
    <cellStyle name="Vírgula 2 3 2 4 3 3 5" xfId="21294" xr:uid="{C1B7A121-43E3-4966-9035-FADDD49EEA3A}"/>
    <cellStyle name="Vírgula 2 3 2 4 3 4" xfId="4194" xr:uid="{08707188-D054-4013-B84E-71F2225E555E}"/>
    <cellStyle name="Vírgula 2 3 2 4 3 4 2" xfId="13247" xr:uid="{4C3CC943-2F75-4FEC-A1F2-AF406CEA0AB6}"/>
    <cellStyle name="Vírgula 2 3 2 4 3 4 2 2" xfId="31357" xr:uid="{C09A6E40-B459-4FED-91EE-9F295D25D6D2}"/>
    <cellStyle name="Vírgula 2 3 2 4 3 4 3" xfId="22304" xr:uid="{E2294339-0AF8-4A09-A7C1-C30BFCAD57DF}"/>
    <cellStyle name="Vírgula 2 3 2 4 3 5" xfId="7208" xr:uid="{AD1545C9-3F1F-4DAE-83B4-F139EC1E5C3E}"/>
    <cellStyle name="Vírgula 2 3 2 4 3 5 2" xfId="16261" xr:uid="{41097D55-F8E9-4D0A-A210-F0377435BFE3}"/>
    <cellStyle name="Vírgula 2 3 2 4 3 5 2 2" xfId="34371" xr:uid="{096540D6-6622-4CF5-8BC8-452BA068CD23}"/>
    <cellStyle name="Vírgula 2 3 2 4 3 5 3" xfId="25318" xr:uid="{8A7C3193-9EB8-4560-9BC2-B5769AC081A9}"/>
    <cellStyle name="Vírgula 2 3 2 4 3 6" xfId="10229" xr:uid="{7A09A6D3-ABF6-4E6C-A2EB-8FD1420289C6}"/>
    <cellStyle name="Vírgula 2 3 2 4 3 6 2" xfId="28339" xr:uid="{D84513E7-08A7-47F0-9061-95C89DB606A3}"/>
    <cellStyle name="Vírgula 2 3 2 4 3 7" xfId="19286" xr:uid="{F177134E-9B99-4A0E-90FA-A7B23DEB10C5}"/>
    <cellStyle name="Vírgula 2 3 2 4 4" xfId="1431" xr:uid="{642A4E4E-AD50-437D-9A4F-A1813722DE41}"/>
    <cellStyle name="Vírgula 2 3 2 4 4 2" xfId="4510" xr:uid="{D1A9AA1E-6730-4446-A986-D1201DFF0FE4}"/>
    <cellStyle name="Vírgula 2 3 2 4 4 2 2" xfId="13563" xr:uid="{B6C20BAE-B38B-43D5-9FA2-30F327199327}"/>
    <cellStyle name="Vírgula 2 3 2 4 4 2 2 2" xfId="31673" xr:uid="{3F9B569B-F7BE-4842-B54B-DFB8C2407538}"/>
    <cellStyle name="Vírgula 2 3 2 4 4 2 3" xfId="22620" xr:uid="{C7D25842-11B1-493B-9909-656A441FACDA}"/>
    <cellStyle name="Vírgula 2 3 2 4 4 3" xfId="7524" xr:uid="{61E33F20-C383-43E5-9FE2-CA3CE34776F2}"/>
    <cellStyle name="Vírgula 2 3 2 4 4 3 2" xfId="16577" xr:uid="{7B8D672A-F471-4DB9-8604-1B9F83737ED2}"/>
    <cellStyle name="Vírgula 2 3 2 4 4 3 2 2" xfId="34687" xr:uid="{F46C9B87-CF8C-471B-834D-4AEA0B8222C6}"/>
    <cellStyle name="Vírgula 2 3 2 4 4 3 3" xfId="25634" xr:uid="{B33267E1-7FDE-4C7E-8033-1A9F2B19B8D4}"/>
    <cellStyle name="Vírgula 2 3 2 4 4 4" xfId="10545" xr:uid="{37F51C0E-88CA-421F-96E4-3E9BE67CBF16}"/>
    <cellStyle name="Vírgula 2 3 2 4 4 4 2" xfId="28655" xr:uid="{8A6E4BE9-4784-4522-95BE-B885A41BA0B4}"/>
    <cellStyle name="Vírgula 2 3 2 4 4 5" xfId="19602" xr:uid="{848AF865-0F96-4D8A-BB58-60D7F05422DF}"/>
    <cellStyle name="Vírgula 2 3 2 4 5" xfId="2435" xr:uid="{18720935-464A-4986-9FB8-E81DC9FDB273}"/>
    <cellStyle name="Vírgula 2 3 2 4 5 2" xfId="5514" xr:uid="{BB1943A0-BD29-4807-87C3-77C021588B7A}"/>
    <cellStyle name="Vírgula 2 3 2 4 5 2 2" xfId="14567" xr:uid="{43DDFF0B-B594-4C31-8E7B-75C183AB8BFD}"/>
    <cellStyle name="Vírgula 2 3 2 4 5 2 2 2" xfId="32677" xr:uid="{9D0A04B4-A510-46A5-91C6-4C5C7CFED642}"/>
    <cellStyle name="Vírgula 2 3 2 4 5 2 3" xfId="23624" xr:uid="{AB7E506A-630E-4744-BF7E-50E4B17A4534}"/>
    <cellStyle name="Vírgula 2 3 2 4 5 3" xfId="8528" xr:uid="{F0059414-BCCD-447C-B3EA-F08766949E4F}"/>
    <cellStyle name="Vírgula 2 3 2 4 5 3 2" xfId="17581" xr:uid="{5AAF284C-8AC1-4C78-9EA4-C71C5CD47BE6}"/>
    <cellStyle name="Vírgula 2 3 2 4 5 3 2 2" xfId="35691" xr:uid="{80F963E9-0BB7-44C4-BDD3-B3A209E72B69}"/>
    <cellStyle name="Vírgula 2 3 2 4 5 3 3" xfId="26638" xr:uid="{C7E6438F-90FF-46B2-9D4E-F7F3008EE6BE}"/>
    <cellStyle name="Vírgula 2 3 2 4 5 4" xfId="11549" xr:uid="{47508B10-6296-47B0-9624-D18657B9F1B0}"/>
    <cellStyle name="Vírgula 2 3 2 4 5 4 2" xfId="29659" xr:uid="{33AD2016-BFCB-4BD9-BFB1-5E452C723044}"/>
    <cellStyle name="Vírgula 2 3 2 4 5 5" xfId="20606" xr:uid="{97883B15-64CB-418E-9C64-51B0BEEC211D}"/>
    <cellStyle name="Vírgula 2 3 2 4 6" xfId="3505" xr:uid="{D1737428-E968-496B-8F48-7B98DF5AEABE}"/>
    <cellStyle name="Vírgula 2 3 2 4 6 2" xfId="12558" xr:uid="{420F7272-0557-4FD7-94E8-9FCAABD9ECEC}"/>
    <cellStyle name="Vírgula 2 3 2 4 6 2 2" xfId="30668" xr:uid="{78A805E7-5FC3-4054-904E-5CBB73C081AC}"/>
    <cellStyle name="Vírgula 2 3 2 4 6 3" xfId="21615" xr:uid="{FFF5AE8B-6DC8-42D4-9EA9-D25CD9EC3762}"/>
    <cellStyle name="Vírgula 2 3 2 4 7" xfId="6519" xr:uid="{B8FBD794-B1C5-4ED1-B7A7-ECB43ADDEEB9}"/>
    <cellStyle name="Vírgula 2 3 2 4 7 2" xfId="15572" xr:uid="{7787DF93-F7DC-4DD3-9592-2D03F8A51DD3}"/>
    <cellStyle name="Vírgula 2 3 2 4 7 2 2" xfId="33682" xr:uid="{36945482-F485-4412-9D49-5F15E52B4E70}"/>
    <cellStyle name="Vírgula 2 3 2 4 7 3" xfId="24629" xr:uid="{3BBB92EF-89BB-4986-A0A0-30D8C6ACE744}"/>
    <cellStyle name="Vírgula 2 3 2 4 8" xfId="9539" xr:uid="{ABA29AF8-E7BB-4F42-B663-5BA01942A37B}"/>
    <cellStyle name="Vírgula 2 3 2 4 8 2" xfId="27649" xr:uid="{F7146C91-6F62-48BA-B3FC-C6DE11A55F29}"/>
    <cellStyle name="Vírgula 2 3 2 4 9" xfId="18596" xr:uid="{B1F3335E-1F1F-4FDA-82D5-F43187DCF007}"/>
    <cellStyle name="Vírgula 2 3 2 5" xfId="1116" xr:uid="{C7EF757C-4C09-4456-847A-4E79CFA36BF9}"/>
    <cellStyle name="Vírgula 2 3 2 5 2" xfId="2120" xr:uid="{328D582C-67C0-438D-99BE-EC15EDBDFFFA}"/>
    <cellStyle name="Vírgula 2 3 2 5 2 2" xfId="5199" xr:uid="{25D2C7D3-00FB-4FCE-8394-7CA0A57836DA}"/>
    <cellStyle name="Vírgula 2 3 2 5 2 2 2" xfId="14252" xr:uid="{CD64B0EC-95AF-4033-AEA3-29B378080506}"/>
    <cellStyle name="Vírgula 2 3 2 5 2 2 2 2" xfId="32362" xr:uid="{CED70024-C299-4C05-81F3-37730EE738FC}"/>
    <cellStyle name="Vírgula 2 3 2 5 2 2 3" xfId="23309" xr:uid="{C9F3769B-DE44-4D96-9FAC-CC6C26CBAABC}"/>
    <cellStyle name="Vírgula 2 3 2 5 2 3" xfId="8213" xr:uid="{E480C4E0-F948-4C82-851A-D7AF945C29A8}"/>
    <cellStyle name="Vírgula 2 3 2 5 2 3 2" xfId="17266" xr:uid="{66F6FFA4-18E0-4FD7-9BD5-4D50E579A25D}"/>
    <cellStyle name="Vírgula 2 3 2 5 2 3 2 2" xfId="35376" xr:uid="{DC318243-BA66-4766-963E-F8F90A9DBE11}"/>
    <cellStyle name="Vírgula 2 3 2 5 2 3 3" xfId="26323" xr:uid="{DB658153-532A-4644-BA7B-44AB1E15D7AD}"/>
    <cellStyle name="Vírgula 2 3 2 5 2 4" xfId="11234" xr:uid="{3C6577B7-A8F4-4B56-85B9-4B68AB9D839B}"/>
    <cellStyle name="Vírgula 2 3 2 5 2 4 2" xfId="29344" xr:uid="{8B5AC538-22B4-468F-9430-D845BB55553F}"/>
    <cellStyle name="Vírgula 2 3 2 5 2 5" xfId="20291" xr:uid="{EF329EE3-B3E3-478A-8952-132667235495}"/>
    <cellStyle name="Vírgula 2 3 2 5 3" xfId="3124" xr:uid="{9AB7D506-D679-4E12-834D-F3B2598DCA2A}"/>
    <cellStyle name="Vírgula 2 3 2 5 3 2" xfId="6203" xr:uid="{4F3E2A81-3CF2-47CB-A120-8120F8179F02}"/>
    <cellStyle name="Vírgula 2 3 2 5 3 2 2" xfId="15256" xr:uid="{76A04F01-8BAF-4A7A-A9A3-883E7C28A3B2}"/>
    <cellStyle name="Vírgula 2 3 2 5 3 2 2 2" xfId="33366" xr:uid="{1251D27A-7C41-4AF1-88CD-73876650E3FB}"/>
    <cellStyle name="Vírgula 2 3 2 5 3 2 3" xfId="24313" xr:uid="{1F20747C-2071-4444-8BC6-1BA58BFF3F68}"/>
    <cellStyle name="Vírgula 2 3 2 5 3 3" xfId="9217" xr:uid="{ADBA54BE-D8CA-4BB9-85D5-F818E5169A5C}"/>
    <cellStyle name="Vírgula 2 3 2 5 3 3 2" xfId="18270" xr:uid="{D690A69F-79F0-46F0-A737-E9A1474A2351}"/>
    <cellStyle name="Vírgula 2 3 2 5 3 3 2 2" xfId="36380" xr:uid="{0B6F4824-6603-4DC6-9E0B-75ED8995D5A7}"/>
    <cellStyle name="Vírgula 2 3 2 5 3 3 3" xfId="27327" xr:uid="{8ABBCE8B-C129-41D9-B3A4-736F55CAA762}"/>
    <cellStyle name="Vírgula 2 3 2 5 3 4" xfId="12238" xr:uid="{0218DB26-D1BA-4641-A1F5-F52993A14092}"/>
    <cellStyle name="Vírgula 2 3 2 5 3 4 2" xfId="30348" xr:uid="{68FE887C-723A-48BC-8F08-32966C708DAE}"/>
    <cellStyle name="Vírgula 2 3 2 5 3 5" xfId="21295" xr:uid="{67230CC8-CE06-4017-8F19-80B7059F8255}"/>
    <cellStyle name="Vírgula 2 3 2 5 4" xfId="4195" xr:uid="{4803E4FD-6177-4265-9C43-4B0144B883B9}"/>
    <cellStyle name="Vírgula 2 3 2 5 4 2" xfId="13248" xr:uid="{35C208D2-35C3-4822-B78B-FE1A797E3F57}"/>
    <cellStyle name="Vírgula 2 3 2 5 4 2 2" xfId="31358" xr:uid="{A05E6A7A-F37A-4DE4-B85F-E0673B818D70}"/>
    <cellStyle name="Vírgula 2 3 2 5 4 3" xfId="22305" xr:uid="{F34F3536-EE20-42EF-B815-0F77E924DD0E}"/>
    <cellStyle name="Vírgula 2 3 2 5 5" xfId="7209" xr:uid="{D132CCF5-0D3A-408A-9B78-6DB7C55613B2}"/>
    <cellStyle name="Vírgula 2 3 2 5 5 2" xfId="16262" xr:uid="{3F2B1DF4-C904-4157-AEEF-0584C6BA5C83}"/>
    <cellStyle name="Vírgula 2 3 2 5 5 2 2" xfId="34372" xr:uid="{F5AC12DF-55CA-4D37-930E-DE4D2C53CB1A}"/>
    <cellStyle name="Vírgula 2 3 2 5 5 3" xfId="25319" xr:uid="{475A1778-084F-4D3C-8557-4C5FF310CD23}"/>
    <cellStyle name="Vírgula 2 3 2 5 6" xfId="10230" xr:uid="{B42178F0-DC34-4BDB-BBDF-B96EF1B169F7}"/>
    <cellStyle name="Vírgula 2 3 2 5 6 2" xfId="28340" xr:uid="{E6FD7133-46CC-42B8-BF61-1937894F655D}"/>
    <cellStyle name="Vírgula 2 3 2 5 7" xfId="19287" xr:uid="{C12ABA41-5529-4A9C-85CD-B23913ED7164}"/>
    <cellStyle name="Vírgula 2 3 2 6" xfId="1117" xr:uid="{4FB08E30-B4AB-4C06-ABB0-08BB0EA68A38}"/>
    <cellStyle name="Vírgula 2 3 2 6 2" xfId="2121" xr:uid="{4015FFE1-4D71-45C8-B282-780D13E2E38D}"/>
    <cellStyle name="Vírgula 2 3 2 6 2 2" xfId="5200" xr:uid="{9DA6D777-6983-4EBD-85C8-4E66F90AFEA0}"/>
    <cellStyle name="Vírgula 2 3 2 6 2 2 2" xfId="14253" xr:uid="{D9A6AED3-3968-4CD7-A31A-CF33916713AE}"/>
    <cellStyle name="Vírgula 2 3 2 6 2 2 2 2" xfId="32363" xr:uid="{272986D7-C70B-41B9-B39A-CB32D40AC058}"/>
    <cellStyle name="Vírgula 2 3 2 6 2 2 3" xfId="23310" xr:uid="{15EB043B-97C6-4139-BC80-E1A7F0CE58A5}"/>
    <cellStyle name="Vírgula 2 3 2 6 2 3" xfId="8214" xr:uid="{4D31EF72-7CAE-45EA-A7FB-F23A7805402C}"/>
    <cellStyle name="Vírgula 2 3 2 6 2 3 2" xfId="17267" xr:uid="{E068C5E3-0E6C-4BC1-A322-9B32C7653964}"/>
    <cellStyle name="Vírgula 2 3 2 6 2 3 2 2" xfId="35377" xr:uid="{718AD2FA-9F2E-4B1F-9B4E-B2E9BD411357}"/>
    <cellStyle name="Vírgula 2 3 2 6 2 3 3" xfId="26324" xr:uid="{9C997D4B-C39F-4653-B278-4679654D3976}"/>
    <cellStyle name="Vírgula 2 3 2 6 2 4" xfId="11235" xr:uid="{75F66B49-928C-452D-89D3-055EF8A939E4}"/>
    <cellStyle name="Vírgula 2 3 2 6 2 4 2" xfId="29345" xr:uid="{C2D7D525-C8C2-4397-B49F-7407E3F82A8B}"/>
    <cellStyle name="Vírgula 2 3 2 6 2 5" xfId="20292" xr:uid="{9BED24C8-8868-4933-9221-A1F144560E27}"/>
    <cellStyle name="Vírgula 2 3 2 6 3" xfId="3125" xr:uid="{523B9A16-2A36-464B-923B-A93B7E402CD0}"/>
    <cellStyle name="Vírgula 2 3 2 6 3 2" xfId="6204" xr:uid="{DC54E02D-0BF1-4357-A81E-44C43BA12654}"/>
    <cellStyle name="Vírgula 2 3 2 6 3 2 2" xfId="15257" xr:uid="{659FAC5B-3431-468A-8F7D-162B9A6DF8DC}"/>
    <cellStyle name="Vírgula 2 3 2 6 3 2 2 2" xfId="33367" xr:uid="{9467D3FF-F4A4-4B40-91D0-FBF004902A60}"/>
    <cellStyle name="Vírgula 2 3 2 6 3 2 3" xfId="24314" xr:uid="{90F22B8C-20CA-44C4-87B4-B1B74D004699}"/>
    <cellStyle name="Vírgula 2 3 2 6 3 3" xfId="9218" xr:uid="{2356D73D-26B8-4940-805D-0464A5998BAD}"/>
    <cellStyle name="Vírgula 2 3 2 6 3 3 2" xfId="18271" xr:uid="{C8CF476F-DF3C-46B8-8BAC-28B3CCFB4F76}"/>
    <cellStyle name="Vírgula 2 3 2 6 3 3 2 2" xfId="36381" xr:uid="{85260CC9-D482-4623-87BA-941D6E6D7DCE}"/>
    <cellStyle name="Vírgula 2 3 2 6 3 3 3" xfId="27328" xr:uid="{3F5F88E1-CEEA-4C65-9AFF-E55197B6F02D}"/>
    <cellStyle name="Vírgula 2 3 2 6 3 4" xfId="12239" xr:uid="{76A6CA0C-98E5-46FC-919F-0286372B289C}"/>
    <cellStyle name="Vírgula 2 3 2 6 3 4 2" xfId="30349" xr:uid="{48E5F663-0252-488A-A263-56B8676F14E2}"/>
    <cellStyle name="Vírgula 2 3 2 6 3 5" xfId="21296" xr:uid="{599CD775-953C-4BD5-A040-FCA07DADAF3E}"/>
    <cellStyle name="Vírgula 2 3 2 6 4" xfId="4196" xr:uid="{8BB07850-EB9A-4EF3-945D-59D43DFA29C8}"/>
    <cellStyle name="Vírgula 2 3 2 6 4 2" xfId="13249" xr:uid="{0B10DC10-D63E-40D3-A16B-70E8D78F63A7}"/>
    <cellStyle name="Vírgula 2 3 2 6 4 2 2" xfId="31359" xr:uid="{39C37EDB-468B-435B-9A02-BE39F6319015}"/>
    <cellStyle name="Vírgula 2 3 2 6 4 3" xfId="22306" xr:uid="{E364048A-37C5-48CF-9024-B484AA839E84}"/>
    <cellStyle name="Vírgula 2 3 2 6 5" xfId="7210" xr:uid="{98198D1C-EF60-42EF-B0BA-8AD5B22BA15E}"/>
    <cellStyle name="Vírgula 2 3 2 6 5 2" xfId="16263" xr:uid="{45E72746-D9B2-4B82-BEB2-EDA2B7D07605}"/>
    <cellStyle name="Vírgula 2 3 2 6 5 2 2" xfId="34373" xr:uid="{4E61D3D2-B00A-425A-AD98-8A5AB9968E32}"/>
    <cellStyle name="Vírgula 2 3 2 6 5 3" xfId="25320" xr:uid="{ACA3C42A-6994-4F1A-BFA7-82834E2A8E63}"/>
    <cellStyle name="Vírgula 2 3 2 6 6" xfId="10231" xr:uid="{6B053E54-B5D1-4AA6-8C49-C1E6BFDBB2A3}"/>
    <cellStyle name="Vírgula 2 3 2 6 6 2" xfId="28341" xr:uid="{B53315C3-90B2-461D-AC28-CD90039D548C}"/>
    <cellStyle name="Vírgula 2 3 2 6 7" xfId="19288" xr:uid="{FCF4D5A4-D16A-4082-A9BC-2938885DE85D}"/>
    <cellStyle name="Vírgula 2 3 2 7" xfId="1260" xr:uid="{CA969F35-767C-4D6D-BB0F-DE4181987460}"/>
    <cellStyle name="Vírgula 2 3 2 7 2" xfId="4339" xr:uid="{8CF803DF-2629-4876-920A-98BA1469787B}"/>
    <cellStyle name="Vírgula 2 3 2 7 2 2" xfId="13392" xr:uid="{E00BA77A-329F-4BD7-A5A9-7CA3D1251EAF}"/>
    <cellStyle name="Vírgula 2 3 2 7 2 2 2" xfId="31502" xr:uid="{1B9C7D29-1FD9-427F-9316-7B740D857280}"/>
    <cellStyle name="Vírgula 2 3 2 7 2 3" xfId="22449" xr:uid="{9544DE76-8088-4D16-A50D-DD9A5941828C}"/>
    <cellStyle name="Vírgula 2 3 2 7 3" xfId="7353" xr:uid="{30726450-F27C-4C29-BDC6-63F3F1A36252}"/>
    <cellStyle name="Vírgula 2 3 2 7 3 2" xfId="16406" xr:uid="{8B55D095-CD2B-4C87-9A71-CE4868086AD0}"/>
    <cellStyle name="Vírgula 2 3 2 7 3 2 2" xfId="34516" xr:uid="{ECAD49C3-1953-4E02-A743-DA6183E53B79}"/>
    <cellStyle name="Vírgula 2 3 2 7 3 3" xfId="25463" xr:uid="{35BC5C56-63A2-437E-BED0-B557AEF0C4DC}"/>
    <cellStyle name="Vírgula 2 3 2 7 4" xfId="10374" xr:uid="{0BF96D13-A826-4CB4-B830-D73E99A0D81D}"/>
    <cellStyle name="Vírgula 2 3 2 7 4 2" xfId="28484" xr:uid="{B17A579F-270E-46ED-B342-9D3BB8FDFE7B}"/>
    <cellStyle name="Vírgula 2 3 2 7 5" xfId="19431" xr:uid="{65EB6F36-2F2F-4907-8F86-3A95B16DBD2D}"/>
    <cellStyle name="Vírgula 2 3 2 8" xfId="2264" xr:uid="{0F1D25AF-AAE0-4FF1-9AB2-F8C7F7E00D71}"/>
    <cellStyle name="Vírgula 2 3 2 8 2" xfId="5343" xr:uid="{5D8B370D-55B4-4280-922C-96BC47DFE40D}"/>
    <cellStyle name="Vírgula 2 3 2 8 2 2" xfId="14396" xr:uid="{F6864256-6F2D-4CB5-90CB-F959689E4EC4}"/>
    <cellStyle name="Vírgula 2 3 2 8 2 2 2" xfId="32506" xr:uid="{648A5718-3B22-43BD-95D5-38B1489EB1B7}"/>
    <cellStyle name="Vírgula 2 3 2 8 2 3" xfId="23453" xr:uid="{F090BEEA-CE9F-48CD-96C9-139F176D4894}"/>
    <cellStyle name="Vírgula 2 3 2 8 3" xfId="8357" xr:uid="{1BC614BC-4A08-4125-A217-AD3F961F8C56}"/>
    <cellStyle name="Vírgula 2 3 2 8 3 2" xfId="17410" xr:uid="{A66AFD5A-A3BA-4347-94C1-0C327C6E2CF0}"/>
    <cellStyle name="Vírgula 2 3 2 8 3 2 2" xfId="35520" xr:uid="{9436A675-2C97-454E-89A7-6681C4887503}"/>
    <cellStyle name="Vírgula 2 3 2 8 3 3" xfId="26467" xr:uid="{14C7F140-E671-4E2B-B810-00180CCBA442}"/>
    <cellStyle name="Vírgula 2 3 2 8 4" xfId="11378" xr:uid="{91934EE6-B66E-43FD-96B9-4EFDCBD76549}"/>
    <cellStyle name="Vírgula 2 3 2 8 4 2" xfId="29488" xr:uid="{56EAF79C-A524-4EE1-8273-19063184E943}"/>
    <cellStyle name="Vírgula 2 3 2 8 5" xfId="20435" xr:uid="{A487D36D-AC5B-4646-BC43-A879B472F40E}"/>
    <cellStyle name="Vírgula 2 3 2 9" xfId="3333" xr:uid="{539F5FB0-3AE1-47D8-947F-CBAAD6BBC29C}"/>
    <cellStyle name="Vírgula 2 3 2 9 2" xfId="12386" xr:uid="{4A78E208-2BF6-4EF1-9FF2-A398F9AE031C}"/>
    <cellStyle name="Vírgula 2 3 2 9 2 2" xfId="30496" xr:uid="{D7EF2634-DA4F-4769-8D62-AD7EC595B720}"/>
    <cellStyle name="Vírgula 2 3 2 9 3" xfId="21443" xr:uid="{7354519A-4231-4E51-850B-D22618055611}"/>
    <cellStyle name="Vírgula 2 3 3" xfId="103" xr:uid="{E93C20D1-92F8-422F-885D-BF65C1ADADC8}"/>
    <cellStyle name="Vírgula 2 3 3 10" xfId="9375" xr:uid="{46B86650-FC1F-4522-A25D-1ED0FFA38BA8}"/>
    <cellStyle name="Vírgula 2 3 3 10 2" xfId="27485" xr:uid="{47D9B21D-68FE-42CE-8B27-B5B4BA016BF5}"/>
    <cellStyle name="Vírgula 2 3 3 11" xfId="18432" xr:uid="{26E29CE1-0E9D-49DE-B334-39DEB7401AF0}"/>
    <cellStyle name="Vírgula 2 3 3 2" xfId="135" xr:uid="{505CABF3-AEE4-4E88-9DFA-3CAA8B8C64C6}"/>
    <cellStyle name="Vírgula 2 3 3 2 10" xfId="18464" xr:uid="{A6149F42-6D75-4AC3-8CDA-78BDD57B0255}"/>
    <cellStyle name="Vírgula 2 3 3 2 2" xfId="462" xr:uid="{821DC93F-DF0D-4ED7-B8E4-17CB8C79C560}"/>
    <cellStyle name="Vírgula 2 3 3 2 2 2" xfId="1118" xr:uid="{7C2D904C-4ED8-4B53-B173-44D00B7066AC}"/>
    <cellStyle name="Vírgula 2 3 3 2 2 2 2" xfId="2122" xr:uid="{38AEBB39-8424-4D00-A07D-3FDFD60AEC9D}"/>
    <cellStyle name="Vírgula 2 3 3 2 2 2 2 2" xfId="5201" xr:uid="{638CA2E1-D730-40AF-9CF8-F11CB10E8C30}"/>
    <cellStyle name="Vírgula 2 3 3 2 2 2 2 2 2" xfId="14254" xr:uid="{A11472FE-E0F8-4C7B-910A-909B85E305AF}"/>
    <cellStyle name="Vírgula 2 3 3 2 2 2 2 2 2 2" xfId="32364" xr:uid="{90202D18-DDF4-4966-84CE-03AEAC87DE31}"/>
    <cellStyle name="Vírgula 2 3 3 2 2 2 2 2 3" xfId="23311" xr:uid="{16F8AA37-39C9-485E-8DAD-43174F83E5A1}"/>
    <cellStyle name="Vírgula 2 3 3 2 2 2 2 3" xfId="8215" xr:uid="{C21D2A24-18D2-41F3-A9C7-EFC8E559F1EA}"/>
    <cellStyle name="Vírgula 2 3 3 2 2 2 2 3 2" xfId="17268" xr:uid="{F8F3CBC7-1072-4D8F-8F6C-7102903E9D86}"/>
    <cellStyle name="Vírgula 2 3 3 2 2 2 2 3 2 2" xfId="35378" xr:uid="{AE14A778-576E-4950-9D92-EA8F21A780DC}"/>
    <cellStyle name="Vírgula 2 3 3 2 2 2 2 3 3" xfId="26325" xr:uid="{081AD189-FB75-41F6-A4DE-E9328220C180}"/>
    <cellStyle name="Vírgula 2 3 3 2 2 2 2 4" xfId="11236" xr:uid="{9B747567-0A30-4C53-96D9-3BC666F4030C}"/>
    <cellStyle name="Vírgula 2 3 3 2 2 2 2 4 2" xfId="29346" xr:uid="{63E566E4-F93F-40DC-B60F-6F3C18398A2A}"/>
    <cellStyle name="Vírgula 2 3 3 2 2 2 2 5" xfId="20293" xr:uid="{608B3FB7-13E3-4A5C-8758-200DB76DAC88}"/>
    <cellStyle name="Vírgula 2 3 3 2 2 2 3" xfId="3126" xr:uid="{8CA6D3B1-A6C8-481A-B9D6-1D828967BB93}"/>
    <cellStyle name="Vírgula 2 3 3 2 2 2 3 2" xfId="6205" xr:uid="{E007C46E-CEC7-4E3A-899A-26E80785C7CA}"/>
    <cellStyle name="Vírgula 2 3 3 2 2 2 3 2 2" xfId="15258" xr:uid="{D7F57CB2-EA1C-4977-835E-80F012E9BE52}"/>
    <cellStyle name="Vírgula 2 3 3 2 2 2 3 2 2 2" xfId="33368" xr:uid="{802170E7-C46A-4843-BE3B-26C97E0EC8B7}"/>
    <cellStyle name="Vírgula 2 3 3 2 2 2 3 2 3" xfId="24315" xr:uid="{392EBA09-0E05-40FB-BB59-00558D7C0A7E}"/>
    <cellStyle name="Vírgula 2 3 3 2 2 2 3 3" xfId="9219" xr:uid="{DEB980FC-6336-4186-B58E-ADD69BD18356}"/>
    <cellStyle name="Vírgula 2 3 3 2 2 2 3 3 2" xfId="18272" xr:uid="{EA9B3CAF-6754-4A47-98AD-7504CDAB3E6E}"/>
    <cellStyle name="Vírgula 2 3 3 2 2 2 3 3 2 2" xfId="36382" xr:uid="{6BCD837D-4AD3-44D0-BE4C-53D7C8F131E7}"/>
    <cellStyle name="Vírgula 2 3 3 2 2 2 3 3 3" xfId="27329" xr:uid="{AFBCFAF8-BD1F-4706-8393-0610AB685761}"/>
    <cellStyle name="Vírgula 2 3 3 2 2 2 3 4" xfId="12240" xr:uid="{8386D47C-B597-4F52-A5CF-DC2B9C56F609}"/>
    <cellStyle name="Vírgula 2 3 3 2 2 2 3 4 2" xfId="30350" xr:uid="{C9C28530-0E08-4B1F-9B2C-A6F18A6334EF}"/>
    <cellStyle name="Vírgula 2 3 3 2 2 2 3 5" xfId="21297" xr:uid="{8A840165-DF24-4C08-8EB1-CF25F5C9689B}"/>
    <cellStyle name="Vírgula 2 3 3 2 2 2 4" xfId="4197" xr:uid="{D2141E06-2BE9-4D66-AF27-A03838E4709C}"/>
    <cellStyle name="Vírgula 2 3 3 2 2 2 4 2" xfId="13250" xr:uid="{B59CEE84-E7A7-424F-82D0-89B19623138F}"/>
    <cellStyle name="Vírgula 2 3 3 2 2 2 4 2 2" xfId="31360" xr:uid="{F7A06534-6CCA-4E51-B8D8-A41435836966}"/>
    <cellStyle name="Vírgula 2 3 3 2 2 2 4 3" xfId="22307" xr:uid="{F1F8E9ED-C921-4FFB-925F-79F692F8AAF5}"/>
    <cellStyle name="Vírgula 2 3 3 2 2 2 5" xfId="7211" xr:uid="{22F22909-CAB3-4289-92EB-705C97342B93}"/>
    <cellStyle name="Vírgula 2 3 3 2 2 2 5 2" xfId="16264" xr:uid="{193CCF7E-A7C8-4D9D-AD3F-C3408E563903}"/>
    <cellStyle name="Vírgula 2 3 3 2 2 2 5 2 2" xfId="34374" xr:uid="{2A3221CD-972E-4F0A-A7C8-B8CE0350AF0E}"/>
    <cellStyle name="Vírgula 2 3 3 2 2 2 5 3" xfId="25321" xr:uid="{F0A1CF3E-5FC8-4846-B532-AF8914D22D03}"/>
    <cellStyle name="Vírgula 2 3 3 2 2 2 6" xfId="10232" xr:uid="{7C4FBEB3-C448-4E5D-AAB4-5E9D008F05B7}"/>
    <cellStyle name="Vírgula 2 3 3 2 2 2 6 2" xfId="28342" xr:uid="{14D5ABD2-5F83-4EF2-B725-F1D3E59A5552}"/>
    <cellStyle name="Vírgula 2 3 3 2 2 2 7" xfId="19289" xr:uid="{070BD25B-7655-4F0F-86EC-72E578146313}"/>
    <cellStyle name="Vírgula 2 3 3 2 2 3" xfId="1119" xr:uid="{AF3F0689-E94E-4ACD-88F4-C2FA70FD1ADA}"/>
    <cellStyle name="Vírgula 2 3 3 2 2 3 2" xfId="2123" xr:uid="{B95ACB96-098E-45D3-8D9D-5609BF861757}"/>
    <cellStyle name="Vírgula 2 3 3 2 2 3 2 2" xfId="5202" xr:uid="{56A9033F-DA89-4333-9925-F9843EC0C564}"/>
    <cellStyle name="Vírgula 2 3 3 2 2 3 2 2 2" xfId="14255" xr:uid="{4B65D7AA-1331-40C4-B3F9-2D28CE6FBCBF}"/>
    <cellStyle name="Vírgula 2 3 3 2 2 3 2 2 2 2" xfId="32365" xr:uid="{BE6FCA87-584B-4992-8C68-0E7FDE70CB45}"/>
    <cellStyle name="Vírgula 2 3 3 2 2 3 2 2 3" xfId="23312" xr:uid="{9481D96B-EFEF-4F10-9321-0EDA806602EC}"/>
    <cellStyle name="Vírgula 2 3 3 2 2 3 2 3" xfId="8216" xr:uid="{9FFAF1F4-0DEC-4968-9B73-919998A9C74E}"/>
    <cellStyle name="Vírgula 2 3 3 2 2 3 2 3 2" xfId="17269" xr:uid="{09BFC28F-5DD3-40CE-B671-C68A6FD6E32B}"/>
    <cellStyle name="Vírgula 2 3 3 2 2 3 2 3 2 2" xfId="35379" xr:uid="{94D1103D-9339-4D9F-90E7-C1299DB5FC0B}"/>
    <cellStyle name="Vírgula 2 3 3 2 2 3 2 3 3" xfId="26326" xr:uid="{DD9D9A99-B263-4D7E-B5EA-C567BBD50FB6}"/>
    <cellStyle name="Vírgula 2 3 3 2 2 3 2 4" xfId="11237" xr:uid="{3EAA2B4A-5C90-4F19-BE87-90776EE73A49}"/>
    <cellStyle name="Vírgula 2 3 3 2 2 3 2 4 2" xfId="29347" xr:uid="{EBBDBD61-7AD3-415E-8FD5-63691FF94D34}"/>
    <cellStyle name="Vírgula 2 3 3 2 2 3 2 5" xfId="20294" xr:uid="{E4873790-2BB7-48D0-A89E-8CE8176AAF82}"/>
    <cellStyle name="Vírgula 2 3 3 2 2 3 3" xfId="3127" xr:uid="{4FF80FB2-4F0D-4418-9620-C93D517D26DF}"/>
    <cellStyle name="Vírgula 2 3 3 2 2 3 3 2" xfId="6206" xr:uid="{9AA77EAD-D21F-42B5-96C1-A7939195F6B6}"/>
    <cellStyle name="Vírgula 2 3 3 2 2 3 3 2 2" xfId="15259" xr:uid="{30FEF8F7-2B63-45FE-953E-9A676787F998}"/>
    <cellStyle name="Vírgula 2 3 3 2 2 3 3 2 2 2" xfId="33369" xr:uid="{F349D696-AB87-42FD-B53D-123F819C6932}"/>
    <cellStyle name="Vírgula 2 3 3 2 2 3 3 2 3" xfId="24316" xr:uid="{7222451B-5C7D-4950-A5EA-12C1662F5C54}"/>
    <cellStyle name="Vírgula 2 3 3 2 2 3 3 3" xfId="9220" xr:uid="{2E12A14F-A90F-4E37-AEF1-4E993347DD86}"/>
    <cellStyle name="Vírgula 2 3 3 2 2 3 3 3 2" xfId="18273" xr:uid="{9AF852C4-E7D1-4DB5-A9B4-4D1190B3A706}"/>
    <cellStyle name="Vírgula 2 3 3 2 2 3 3 3 2 2" xfId="36383" xr:uid="{BC6B7D52-963A-4F45-89B8-08482C594AF6}"/>
    <cellStyle name="Vírgula 2 3 3 2 2 3 3 3 3" xfId="27330" xr:uid="{4C6FABA1-6A3A-4130-85E8-9974497F5033}"/>
    <cellStyle name="Vírgula 2 3 3 2 2 3 3 4" xfId="12241" xr:uid="{C8CCA997-73ED-4D89-97B3-40667128043E}"/>
    <cellStyle name="Vírgula 2 3 3 2 2 3 3 4 2" xfId="30351" xr:uid="{E1EB8672-C945-4B33-831D-773C902B455B}"/>
    <cellStyle name="Vírgula 2 3 3 2 2 3 3 5" xfId="21298" xr:uid="{FCD0E846-22A0-488B-AE48-D68379946EE5}"/>
    <cellStyle name="Vírgula 2 3 3 2 2 3 4" xfId="4198" xr:uid="{3CE747D2-4359-4D90-A8B6-75753FE09CFE}"/>
    <cellStyle name="Vírgula 2 3 3 2 2 3 4 2" xfId="13251" xr:uid="{0275440A-650F-4F11-8F38-C3F051B821E6}"/>
    <cellStyle name="Vírgula 2 3 3 2 2 3 4 2 2" xfId="31361" xr:uid="{B2AD90D2-36E2-47CC-BF24-BD114DD984CA}"/>
    <cellStyle name="Vírgula 2 3 3 2 2 3 4 3" xfId="22308" xr:uid="{5F7F0E63-534E-4F85-99D9-4E84F273281D}"/>
    <cellStyle name="Vírgula 2 3 3 2 2 3 5" xfId="7212" xr:uid="{21884321-BF88-4689-8D1E-BBD8D7BC684B}"/>
    <cellStyle name="Vírgula 2 3 3 2 2 3 5 2" xfId="16265" xr:uid="{E3889126-701B-49EF-B67F-32EA6B55C122}"/>
    <cellStyle name="Vírgula 2 3 3 2 2 3 5 2 2" xfId="34375" xr:uid="{F3EBC722-D819-4292-9310-ECCE2725158E}"/>
    <cellStyle name="Vírgula 2 3 3 2 2 3 5 3" xfId="25322" xr:uid="{E38C6049-86F1-4EE6-A4AE-42512527FF9E}"/>
    <cellStyle name="Vírgula 2 3 3 2 2 3 6" xfId="10233" xr:uid="{BC198F85-F872-49F3-B3FC-35B5134226D7}"/>
    <cellStyle name="Vírgula 2 3 3 2 2 3 6 2" xfId="28343" xr:uid="{381B9928-0EF4-497C-8A71-F5DFCD2965BE}"/>
    <cellStyle name="Vírgula 2 3 3 2 2 3 7" xfId="19290" xr:uid="{51EF8C31-AD21-4F1F-A04C-B676D6C81697}"/>
    <cellStyle name="Vírgula 2 3 3 2 2 4" xfId="1471" xr:uid="{F64762FD-D339-4CF1-B116-113103FA316D}"/>
    <cellStyle name="Vírgula 2 3 3 2 2 4 2" xfId="4550" xr:uid="{FFC63935-E2D9-4595-9443-F907B38A52AB}"/>
    <cellStyle name="Vírgula 2 3 3 2 2 4 2 2" xfId="13603" xr:uid="{3DCC6AEB-673D-422A-84DC-223FBDB7819C}"/>
    <cellStyle name="Vírgula 2 3 3 2 2 4 2 2 2" xfId="31713" xr:uid="{AC3BD72E-1870-4802-A652-C198DACE915D}"/>
    <cellStyle name="Vírgula 2 3 3 2 2 4 2 3" xfId="22660" xr:uid="{C704CF88-8028-485C-86AE-C893FBAEE36B}"/>
    <cellStyle name="Vírgula 2 3 3 2 2 4 3" xfId="7564" xr:uid="{8B2E15D1-7C9F-488E-86FC-E0AD382A596C}"/>
    <cellStyle name="Vírgula 2 3 3 2 2 4 3 2" xfId="16617" xr:uid="{ECC1C1D6-493A-4D0E-8FAC-856E25CDBFD8}"/>
    <cellStyle name="Vírgula 2 3 3 2 2 4 3 2 2" xfId="34727" xr:uid="{324BDC2D-04BF-4FE0-8554-836444876783}"/>
    <cellStyle name="Vírgula 2 3 3 2 2 4 3 3" xfId="25674" xr:uid="{1AB14635-CEAF-412C-B9AF-D89A4792F1D9}"/>
    <cellStyle name="Vírgula 2 3 3 2 2 4 4" xfId="10585" xr:uid="{DB1F5697-7BED-4A54-A9FF-CED0B73C70A9}"/>
    <cellStyle name="Vírgula 2 3 3 2 2 4 4 2" xfId="28695" xr:uid="{D83DD8CA-4F3C-4C3B-91E8-4E3C185BCE3E}"/>
    <cellStyle name="Vírgula 2 3 3 2 2 4 5" xfId="19642" xr:uid="{99A40BEF-14AB-4045-94AE-CB51F584E85A}"/>
    <cellStyle name="Vírgula 2 3 3 2 2 5" xfId="2475" xr:uid="{903D4FCE-5D5C-4FDC-BEBA-A096B152B793}"/>
    <cellStyle name="Vírgula 2 3 3 2 2 5 2" xfId="5554" xr:uid="{481FA884-5D6E-4AE1-B91B-BE4AC78B3DD5}"/>
    <cellStyle name="Vírgula 2 3 3 2 2 5 2 2" xfId="14607" xr:uid="{C9DF6871-4946-4F1D-8A6F-8B0D14084B98}"/>
    <cellStyle name="Vírgula 2 3 3 2 2 5 2 2 2" xfId="32717" xr:uid="{9B1C231B-D5C8-4478-8424-5217A266D4A0}"/>
    <cellStyle name="Vírgula 2 3 3 2 2 5 2 3" xfId="23664" xr:uid="{B071BED5-5201-4AB2-A03D-C21F5C234E88}"/>
    <cellStyle name="Vírgula 2 3 3 2 2 5 3" xfId="8568" xr:uid="{77E75B6C-37E1-4323-BBDC-58370473929F}"/>
    <cellStyle name="Vírgula 2 3 3 2 2 5 3 2" xfId="17621" xr:uid="{2E639A42-2AB8-4CE5-B6AD-26DBD2E0CEE4}"/>
    <cellStyle name="Vírgula 2 3 3 2 2 5 3 2 2" xfId="35731" xr:uid="{0EADD277-D99E-47B6-AB5F-A0444367D511}"/>
    <cellStyle name="Vírgula 2 3 3 2 2 5 3 3" xfId="26678" xr:uid="{388936D7-1329-46D8-94F8-896A938A5BFB}"/>
    <cellStyle name="Vírgula 2 3 3 2 2 5 4" xfId="11589" xr:uid="{D245BF5A-C3FA-4F2B-843E-8986A283C9F7}"/>
    <cellStyle name="Vírgula 2 3 3 2 2 5 4 2" xfId="29699" xr:uid="{4A2FB169-F090-4CA0-9A6E-4853CB43DD0F}"/>
    <cellStyle name="Vírgula 2 3 3 2 2 5 5" xfId="20646" xr:uid="{0882ED1A-9EC3-493C-B431-6882237AC471}"/>
    <cellStyle name="Vírgula 2 3 3 2 2 6" xfId="3545" xr:uid="{D69CAE74-FDBB-43C0-9FF2-7502B46A4FF6}"/>
    <cellStyle name="Vírgula 2 3 3 2 2 6 2" xfId="12598" xr:uid="{236E1F74-EA52-4BEF-9A8C-6F9D41C753A3}"/>
    <cellStyle name="Vírgula 2 3 3 2 2 6 2 2" xfId="30708" xr:uid="{C7662C86-0BF0-4D82-9A60-395B788D57E2}"/>
    <cellStyle name="Vírgula 2 3 3 2 2 6 3" xfId="21655" xr:uid="{BFBFAA9D-DF0D-47B4-9D81-E6BA1E82562A}"/>
    <cellStyle name="Vírgula 2 3 3 2 2 7" xfId="6559" xr:uid="{C78CDD28-E688-4461-A5A6-D7A0D9377C09}"/>
    <cellStyle name="Vírgula 2 3 3 2 2 7 2" xfId="15612" xr:uid="{5EEBED06-48C6-4B9F-9603-04F6118BD8FE}"/>
    <cellStyle name="Vírgula 2 3 3 2 2 7 2 2" xfId="33722" xr:uid="{CC2BFA13-0C1D-40DC-9604-1E8E0785BC03}"/>
    <cellStyle name="Vírgula 2 3 3 2 2 7 3" xfId="24669" xr:uid="{D0C9F84D-C589-4F3D-AD8E-D7DBA38C2898}"/>
    <cellStyle name="Vírgula 2 3 3 2 2 8" xfId="9579" xr:uid="{BB6F79A9-B128-40C9-8B2A-BF1BD67D2AC7}"/>
    <cellStyle name="Vírgula 2 3 3 2 2 8 2" xfId="27689" xr:uid="{5E127E12-AB5F-4C80-AC4D-97FAEE9C19FB}"/>
    <cellStyle name="Vírgula 2 3 3 2 2 9" xfId="18636" xr:uid="{D416CFC9-5B51-4596-B696-BF450210DC41}"/>
    <cellStyle name="Vírgula 2 3 3 2 3" xfId="1120" xr:uid="{C911FAF7-5AEF-4CE0-9817-269C8FDD887C}"/>
    <cellStyle name="Vírgula 2 3 3 2 3 2" xfId="2124" xr:uid="{50C7ED27-7A4E-4EA0-900E-0F384E76A8A8}"/>
    <cellStyle name="Vírgula 2 3 3 2 3 2 2" xfId="5203" xr:uid="{D333A837-8FCB-46C4-ABBC-573CCC6B8B16}"/>
    <cellStyle name="Vírgula 2 3 3 2 3 2 2 2" xfId="14256" xr:uid="{B48B685C-F019-4D13-B51C-EBCC57B4CEAD}"/>
    <cellStyle name="Vírgula 2 3 3 2 3 2 2 2 2" xfId="32366" xr:uid="{D6A18AE2-7633-4E69-9A10-D22A40F21AAA}"/>
    <cellStyle name="Vírgula 2 3 3 2 3 2 2 3" xfId="23313" xr:uid="{136AC477-A55D-4E5B-93DD-D39BC0270B42}"/>
    <cellStyle name="Vírgula 2 3 3 2 3 2 3" xfId="8217" xr:uid="{F9C29DB5-612E-459B-9AB9-E1F04D747479}"/>
    <cellStyle name="Vírgula 2 3 3 2 3 2 3 2" xfId="17270" xr:uid="{EE8A6E2A-806C-407C-92CE-4889E14E30CA}"/>
    <cellStyle name="Vírgula 2 3 3 2 3 2 3 2 2" xfId="35380" xr:uid="{C0BEE24C-8756-437A-8A07-5B9C64C56219}"/>
    <cellStyle name="Vírgula 2 3 3 2 3 2 3 3" xfId="26327" xr:uid="{FDA62DE8-C5FB-4854-B462-4FF873277304}"/>
    <cellStyle name="Vírgula 2 3 3 2 3 2 4" xfId="11238" xr:uid="{0C7C63EB-1DCE-41DC-B7CD-9C98C8ED864A}"/>
    <cellStyle name="Vírgula 2 3 3 2 3 2 4 2" xfId="29348" xr:uid="{1BA22D21-34F7-4850-B3E2-C6CDE0929330}"/>
    <cellStyle name="Vírgula 2 3 3 2 3 2 5" xfId="20295" xr:uid="{44D67411-1021-4D50-B9A2-F837C7A999CB}"/>
    <cellStyle name="Vírgula 2 3 3 2 3 3" xfId="3128" xr:uid="{6F345C7C-BB25-4BCD-B448-3809B33EBFEC}"/>
    <cellStyle name="Vírgula 2 3 3 2 3 3 2" xfId="6207" xr:uid="{5A131142-E13F-4306-91B2-37D714F9E9E9}"/>
    <cellStyle name="Vírgula 2 3 3 2 3 3 2 2" xfId="15260" xr:uid="{D64B0923-8704-4C9F-A033-DAFADE36EFD8}"/>
    <cellStyle name="Vírgula 2 3 3 2 3 3 2 2 2" xfId="33370" xr:uid="{488CEC96-03E9-4D99-99CC-F4DC6C50D2DF}"/>
    <cellStyle name="Vírgula 2 3 3 2 3 3 2 3" xfId="24317" xr:uid="{30C7746D-C356-4D5C-8DE7-C14880802967}"/>
    <cellStyle name="Vírgula 2 3 3 2 3 3 3" xfId="9221" xr:uid="{3EF06AE9-965E-417B-AC33-FAE04E1F6529}"/>
    <cellStyle name="Vírgula 2 3 3 2 3 3 3 2" xfId="18274" xr:uid="{BB64B583-8A02-43CF-AC70-A6D3984CE55A}"/>
    <cellStyle name="Vírgula 2 3 3 2 3 3 3 2 2" xfId="36384" xr:uid="{735A9719-D090-4EDC-BF19-D2A04C54F614}"/>
    <cellStyle name="Vírgula 2 3 3 2 3 3 3 3" xfId="27331" xr:uid="{32803BC5-5DE1-42B5-B792-F2503F2E7569}"/>
    <cellStyle name="Vírgula 2 3 3 2 3 3 4" xfId="12242" xr:uid="{9335F41F-CA06-496A-950C-4DB5D2C72659}"/>
    <cellStyle name="Vírgula 2 3 3 2 3 3 4 2" xfId="30352" xr:uid="{3C226477-BFDA-43D1-9322-772F6C3362F3}"/>
    <cellStyle name="Vírgula 2 3 3 2 3 3 5" xfId="21299" xr:uid="{38B43EBD-6675-46A3-8F24-397346E9B304}"/>
    <cellStyle name="Vírgula 2 3 3 2 3 4" xfId="4199" xr:uid="{BD4AD54D-0AC0-4524-A9AC-15C145CE6EF1}"/>
    <cellStyle name="Vírgula 2 3 3 2 3 4 2" xfId="13252" xr:uid="{5654C98E-6B1A-4463-BD83-BAEB74E3EF23}"/>
    <cellStyle name="Vírgula 2 3 3 2 3 4 2 2" xfId="31362" xr:uid="{E0295578-CBBB-4BCB-B832-2C1AC98324C8}"/>
    <cellStyle name="Vírgula 2 3 3 2 3 4 3" xfId="22309" xr:uid="{46A1416B-29CB-4B0D-BFF2-89161F13178C}"/>
    <cellStyle name="Vírgula 2 3 3 2 3 5" xfId="7213" xr:uid="{51E64FA0-7F08-4A9B-A9DF-F7521016F9D9}"/>
    <cellStyle name="Vírgula 2 3 3 2 3 5 2" xfId="16266" xr:uid="{523290E0-03AC-4288-A6F6-E5D01EB8D039}"/>
    <cellStyle name="Vírgula 2 3 3 2 3 5 2 2" xfId="34376" xr:uid="{4260B7D9-D63A-4641-BD08-54C4B67C01A3}"/>
    <cellStyle name="Vírgula 2 3 3 2 3 5 3" xfId="25323" xr:uid="{161158B8-4848-4B2A-B923-5D38E6AE3B14}"/>
    <cellStyle name="Vírgula 2 3 3 2 3 6" xfId="10234" xr:uid="{859FBA29-9AED-492E-8A2E-F7B9AC55D77E}"/>
    <cellStyle name="Vírgula 2 3 3 2 3 6 2" xfId="28344" xr:uid="{8FBBE609-4EC2-41D4-B202-237830AD88A3}"/>
    <cellStyle name="Vírgula 2 3 3 2 3 7" xfId="19291" xr:uid="{C5C73890-6572-4B03-BA85-EA416AB679A7}"/>
    <cellStyle name="Vírgula 2 3 3 2 4" xfId="1121" xr:uid="{32747215-CB92-4D57-9176-E4DE1AF0EC08}"/>
    <cellStyle name="Vírgula 2 3 3 2 4 2" xfId="2125" xr:uid="{E0BE96D9-5DDB-44AB-8569-6DB2FF4A7770}"/>
    <cellStyle name="Vírgula 2 3 3 2 4 2 2" xfId="5204" xr:uid="{ADF81C3B-11C3-4DBD-94A8-060A7E45C323}"/>
    <cellStyle name="Vírgula 2 3 3 2 4 2 2 2" xfId="14257" xr:uid="{D7CC4630-4320-472B-8D37-19A49A205D87}"/>
    <cellStyle name="Vírgula 2 3 3 2 4 2 2 2 2" xfId="32367" xr:uid="{DD65AE56-352A-4B1C-AD77-0C19BD2773E3}"/>
    <cellStyle name="Vírgula 2 3 3 2 4 2 2 3" xfId="23314" xr:uid="{08F1E542-D320-4F29-B739-B3D9DAE665D9}"/>
    <cellStyle name="Vírgula 2 3 3 2 4 2 3" xfId="8218" xr:uid="{07D72F7C-A62F-4518-BC18-F98E719C758E}"/>
    <cellStyle name="Vírgula 2 3 3 2 4 2 3 2" xfId="17271" xr:uid="{201A4158-87BB-4599-9CD6-558584166050}"/>
    <cellStyle name="Vírgula 2 3 3 2 4 2 3 2 2" xfId="35381" xr:uid="{39E704EA-157B-46C6-83A7-8182D8DDB330}"/>
    <cellStyle name="Vírgula 2 3 3 2 4 2 3 3" xfId="26328" xr:uid="{D1B1F85C-BA84-451D-B433-BBAFCE2EE7E4}"/>
    <cellStyle name="Vírgula 2 3 3 2 4 2 4" xfId="11239" xr:uid="{17369AB2-A029-4C65-B9B5-3C026F6D12B3}"/>
    <cellStyle name="Vírgula 2 3 3 2 4 2 4 2" xfId="29349" xr:uid="{F5D666E0-B6C1-48D1-A114-4F30845961FB}"/>
    <cellStyle name="Vírgula 2 3 3 2 4 2 5" xfId="20296" xr:uid="{ABEE994E-E584-4890-8912-816ECAEA32A5}"/>
    <cellStyle name="Vírgula 2 3 3 2 4 3" xfId="3129" xr:uid="{F966A420-8EFA-4D65-B7FE-74415E35A59B}"/>
    <cellStyle name="Vírgula 2 3 3 2 4 3 2" xfId="6208" xr:uid="{398F9626-3E1E-477F-B486-AD49A5E464EC}"/>
    <cellStyle name="Vírgula 2 3 3 2 4 3 2 2" xfId="15261" xr:uid="{BB47DEA1-F49D-481C-81A3-396E3345AD53}"/>
    <cellStyle name="Vírgula 2 3 3 2 4 3 2 2 2" xfId="33371" xr:uid="{75D64ACE-4A84-4550-B760-08AF33D52C15}"/>
    <cellStyle name="Vírgula 2 3 3 2 4 3 2 3" xfId="24318" xr:uid="{3A87C1B3-DB8B-442B-BBC5-0CFD866E27E0}"/>
    <cellStyle name="Vírgula 2 3 3 2 4 3 3" xfId="9222" xr:uid="{B80AD2C6-8C33-4D97-9B4A-A153D3C95628}"/>
    <cellStyle name="Vírgula 2 3 3 2 4 3 3 2" xfId="18275" xr:uid="{01FA1CE9-299B-44F4-8627-94064820494E}"/>
    <cellStyle name="Vírgula 2 3 3 2 4 3 3 2 2" xfId="36385" xr:uid="{484E1422-4608-4608-84F6-146FE1B65F68}"/>
    <cellStyle name="Vírgula 2 3 3 2 4 3 3 3" xfId="27332" xr:uid="{466AFF23-57A2-4FE8-8C5C-A11ED5A757D4}"/>
    <cellStyle name="Vírgula 2 3 3 2 4 3 4" xfId="12243" xr:uid="{AFF30591-C23A-485F-8F57-01A7BACA83C1}"/>
    <cellStyle name="Vírgula 2 3 3 2 4 3 4 2" xfId="30353" xr:uid="{3A5FD409-F813-4935-B9BF-35BBBE3FF219}"/>
    <cellStyle name="Vírgula 2 3 3 2 4 3 5" xfId="21300" xr:uid="{9BAF55B9-2777-431D-8656-629BF9312569}"/>
    <cellStyle name="Vírgula 2 3 3 2 4 4" xfId="4200" xr:uid="{D8380820-BD4F-48C6-B2A8-30DEFB1C037A}"/>
    <cellStyle name="Vírgula 2 3 3 2 4 4 2" xfId="13253" xr:uid="{F946AF19-CBE4-46A9-BFE4-F4994543BFC0}"/>
    <cellStyle name="Vírgula 2 3 3 2 4 4 2 2" xfId="31363" xr:uid="{1899F6D3-834E-4B5B-A7B4-8EA9F9CF0B49}"/>
    <cellStyle name="Vírgula 2 3 3 2 4 4 3" xfId="22310" xr:uid="{806C8E94-00E4-4D41-ADF6-4A5411E49572}"/>
    <cellStyle name="Vírgula 2 3 3 2 4 5" xfId="7214" xr:uid="{D97240E8-4441-4DBC-BE32-AA20572C1DB5}"/>
    <cellStyle name="Vírgula 2 3 3 2 4 5 2" xfId="16267" xr:uid="{A8F36247-00F6-47F7-910A-43289482B7AA}"/>
    <cellStyle name="Vírgula 2 3 3 2 4 5 2 2" xfId="34377" xr:uid="{FDA54E8B-27E0-44DE-BD23-59A9273A493B}"/>
    <cellStyle name="Vírgula 2 3 3 2 4 5 3" xfId="25324" xr:uid="{45F32E31-EDEC-4C7E-B071-36C4760B0952}"/>
    <cellStyle name="Vírgula 2 3 3 2 4 6" xfId="10235" xr:uid="{1D0732FB-806B-4E9A-AAC4-0B24B43CF39B}"/>
    <cellStyle name="Vírgula 2 3 3 2 4 6 2" xfId="28345" xr:uid="{D6143D06-B0DC-49BC-930A-C7902D13CA19}"/>
    <cellStyle name="Vírgula 2 3 3 2 4 7" xfId="19292" xr:uid="{81114B6D-422F-41AB-AE23-44014BB540D4}"/>
    <cellStyle name="Vírgula 2 3 3 2 5" xfId="1300" xr:uid="{DE0EFD8F-95A7-44E9-80BC-B9392AEB300E}"/>
    <cellStyle name="Vírgula 2 3 3 2 5 2" xfId="4379" xr:uid="{179D39A0-2BFC-49B0-B56E-677BD4BA0F8D}"/>
    <cellStyle name="Vírgula 2 3 3 2 5 2 2" xfId="13432" xr:uid="{B3ACCF57-265B-4113-91FD-33AF4E57BF8E}"/>
    <cellStyle name="Vírgula 2 3 3 2 5 2 2 2" xfId="31542" xr:uid="{680C0930-D9AC-4F3B-BCAA-0F7F754B7112}"/>
    <cellStyle name="Vírgula 2 3 3 2 5 2 3" xfId="22489" xr:uid="{86121D0F-A60D-469A-A327-DE092A652375}"/>
    <cellStyle name="Vírgula 2 3 3 2 5 3" xfId="7393" xr:uid="{C35D3B21-517A-4430-AF7C-B84E1D0B83DB}"/>
    <cellStyle name="Vírgula 2 3 3 2 5 3 2" xfId="16446" xr:uid="{B37AA10C-5B60-456E-B077-AFEA172EDD0B}"/>
    <cellStyle name="Vírgula 2 3 3 2 5 3 2 2" xfId="34556" xr:uid="{03F851D0-4BF6-4D0D-9FDB-5F17EABBC2BD}"/>
    <cellStyle name="Vírgula 2 3 3 2 5 3 3" xfId="25503" xr:uid="{A12EF49D-D03B-4D96-AC3F-D93CB3C98741}"/>
    <cellStyle name="Vírgula 2 3 3 2 5 4" xfId="10414" xr:uid="{A0016BEB-AC09-4400-ADE5-71B4D8C58133}"/>
    <cellStyle name="Vírgula 2 3 3 2 5 4 2" xfId="28524" xr:uid="{7B95A1BF-027D-465F-A8E1-6BCA0FEE5F1A}"/>
    <cellStyle name="Vírgula 2 3 3 2 5 5" xfId="19471" xr:uid="{59250B7A-0FF1-4B24-8FD7-CF4E918C7353}"/>
    <cellStyle name="Vírgula 2 3 3 2 6" xfId="2304" xr:uid="{23179ECE-4713-4382-A2F8-13FF2E5AD97A}"/>
    <cellStyle name="Vírgula 2 3 3 2 6 2" xfId="5383" xr:uid="{C78764DE-8FC6-4E00-882D-48A16CF5CED3}"/>
    <cellStyle name="Vírgula 2 3 3 2 6 2 2" xfId="14436" xr:uid="{FEBD25AD-AE22-4BDE-BC2A-D260304E6608}"/>
    <cellStyle name="Vírgula 2 3 3 2 6 2 2 2" xfId="32546" xr:uid="{4F376AEA-6EBA-4929-8414-C302B1CC023D}"/>
    <cellStyle name="Vírgula 2 3 3 2 6 2 3" xfId="23493" xr:uid="{01ECE5F1-55C5-44AC-928A-F6022E0ACFEC}"/>
    <cellStyle name="Vírgula 2 3 3 2 6 3" xfId="8397" xr:uid="{F8F134F2-7623-4741-9B38-5FAF7367A34C}"/>
    <cellStyle name="Vírgula 2 3 3 2 6 3 2" xfId="17450" xr:uid="{5C849AA3-BDF3-466F-BABE-805FAC609340}"/>
    <cellStyle name="Vírgula 2 3 3 2 6 3 2 2" xfId="35560" xr:uid="{91C1865E-E866-4FFE-A01B-B353EBA3EE8B}"/>
    <cellStyle name="Vírgula 2 3 3 2 6 3 3" xfId="26507" xr:uid="{DDE22444-8584-4677-A96D-A780CA4173D0}"/>
    <cellStyle name="Vírgula 2 3 3 2 6 4" xfId="11418" xr:uid="{602191FD-BAB6-4CEE-9911-B2583EC42214}"/>
    <cellStyle name="Vírgula 2 3 3 2 6 4 2" xfId="29528" xr:uid="{4E91F487-945C-4664-B248-5E5614BDAB01}"/>
    <cellStyle name="Vírgula 2 3 3 2 6 5" xfId="20475" xr:uid="{B840807E-6DF0-4C27-9E5C-4F0F8B1F7BF1}"/>
    <cellStyle name="Vírgula 2 3 3 2 7" xfId="3373" xr:uid="{B230854E-4715-4BFF-9975-DF9C4027732B}"/>
    <cellStyle name="Vírgula 2 3 3 2 7 2" xfId="12426" xr:uid="{50C75FF6-4064-42EA-9D6A-79A1FAA24011}"/>
    <cellStyle name="Vírgula 2 3 3 2 7 2 2" xfId="30536" xr:uid="{312818C4-EFD2-44D1-92DE-BD350465EE4C}"/>
    <cellStyle name="Vírgula 2 3 3 2 7 3" xfId="21483" xr:uid="{2671417F-D812-42E0-B243-A38975A10B8F}"/>
    <cellStyle name="Vírgula 2 3 3 2 8" xfId="6387" xr:uid="{B0BA31B0-EC82-49DB-B88C-FF8E88A5B3A6}"/>
    <cellStyle name="Vírgula 2 3 3 2 8 2" xfId="15440" xr:uid="{2855AE24-8717-4989-B93A-2B8C76CC1DD7}"/>
    <cellStyle name="Vírgula 2 3 3 2 8 2 2" xfId="33550" xr:uid="{DB0CB5F8-2B69-4D6A-9A3F-03EA0BFB0F62}"/>
    <cellStyle name="Vírgula 2 3 3 2 8 3" xfId="24497" xr:uid="{D443AA10-09EA-4C61-8314-5D456DDBF90B}"/>
    <cellStyle name="Vírgula 2 3 3 2 9" xfId="9407" xr:uid="{5DF42ADA-6C07-4EA4-A526-B2641F019F5E}"/>
    <cellStyle name="Vírgula 2 3 3 2 9 2" xfId="27517" xr:uid="{01384D53-C07D-4AA6-9344-DC813408905B}"/>
    <cellStyle name="Vírgula 2 3 3 3" xfId="430" xr:uid="{5543F4C5-0EBE-4A4D-8E5C-6C17EAD3B85D}"/>
    <cellStyle name="Vírgula 2 3 3 3 2" xfId="1122" xr:uid="{E89D9D54-FF1A-445D-A668-6323A8F15780}"/>
    <cellStyle name="Vírgula 2 3 3 3 2 2" xfId="2126" xr:uid="{9D8F64FC-24C6-4D2F-AB72-9C077DB0D96E}"/>
    <cellStyle name="Vírgula 2 3 3 3 2 2 2" xfId="5205" xr:uid="{95C48BC1-7045-4271-BA1F-F47581B249B6}"/>
    <cellStyle name="Vírgula 2 3 3 3 2 2 2 2" xfId="14258" xr:uid="{CD103904-B6D0-4DB7-A693-2BD804278DE2}"/>
    <cellStyle name="Vírgula 2 3 3 3 2 2 2 2 2" xfId="32368" xr:uid="{83D13DB7-BB54-4E74-A65D-959634CAF04F}"/>
    <cellStyle name="Vírgula 2 3 3 3 2 2 2 3" xfId="23315" xr:uid="{9D1B47F8-C3B0-459A-ABBB-096E605D6606}"/>
    <cellStyle name="Vírgula 2 3 3 3 2 2 3" xfId="8219" xr:uid="{E5B4EF6A-3371-48CA-998C-E5DDD54809AD}"/>
    <cellStyle name="Vírgula 2 3 3 3 2 2 3 2" xfId="17272" xr:uid="{A963B222-AC3E-4C9C-8E08-63CEF1DA55CB}"/>
    <cellStyle name="Vírgula 2 3 3 3 2 2 3 2 2" xfId="35382" xr:uid="{3D39B749-BC82-47D8-A610-D453E0C2D1A7}"/>
    <cellStyle name="Vírgula 2 3 3 3 2 2 3 3" xfId="26329" xr:uid="{0F86A7BD-CCF7-4318-ACA4-58D741E460A7}"/>
    <cellStyle name="Vírgula 2 3 3 3 2 2 4" xfId="11240" xr:uid="{40B41F77-2996-4BDA-9E3B-E59AD55DFE16}"/>
    <cellStyle name="Vírgula 2 3 3 3 2 2 4 2" xfId="29350" xr:uid="{C661DEF2-46BB-42AE-A589-770D6BEC9A28}"/>
    <cellStyle name="Vírgula 2 3 3 3 2 2 5" xfId="20297" xr:uid="{D14D915D-8F33-4516-93CB-15BC7F3B1CC1}"/>
    <cellStyle name="Vírgula 2 3 3 3 2 3" xfId="3130" xr:uid="{FE3F5730-55A0-42CE-ABBF-6BC6AF1EEDB4}"/>
    <cellStyle name="Vírgula 2 3 3 3 2 3 2" xfId="6209" xr:uid="{68806BE5-D949-4329-A851-9759F3215D3E}"/>
    <cellStyle name="Vírgula 2 3 3 3 2 3 2 2" xfId="15262" xr:uid="{7D1FF9B5-20D5-407D-A17E-3372FA67540D}"/>
    <cellStyle name="Vírgula 2 3 3 3 2 3 2 2 2" xfId="33372" xr:uid="{3620A0AD-E1BC-4C52-936B-0FC0523DA331}"/>
    <cellStyle name="Vírgula 2 3 3 3 2 3 2 3" xfId="24319" xr:uid="{8951C576-6282-470E-861C-360829B6EFFE}"/>
    <cellStyle name="Vírgula 2 3 3 3 2 3 3" xfId="9223" xr:uid="{70F0615D-20CB-44BA-9E5F-73D5E2A8C7FB}"/>
    <cellStyle name="Vírgula 2 3 3 3 2 3 3 2" xfId="18276" xr:uid="{D2847682-7DCF-442D-923D-067B76398704}"/>
    <cellStyle name="Vírgula 2 3 3 3 2 3 3 2 2" xfId="36386" xr:uid="{7A3E1A8D-0628-406E-B779-A204D2EC8A73}"/>
    <cellStyle name="Vírgula 2 3 3 3 2 3 3 3" xfId="27333" xr:uid="{FD37A3C5-B999-4381-B096-7026EB8130D0}"/>
    <cellStyle name="Vírgula 2 3 3 3 2 3 4" xfId="12244" xr:uid="{7362A934-13D3-4A43-B06A-F3E36A3A0990}"/>
    <cellStyle name="Vírgula 2 3 3 3 2 3 4 2" xfId="30354" xr:uid="{9CFCD712-7A44-45DC-81A2-C0C213910DCF}"/>
    <cellStyle name="Vírgula 2 3 3 3 2 3 5" xfId="21301" xr:uid="{E86822A0-0F0A-4C76-8E0B-F7801A4E6CF8}"/>
    <cellStyle name="Vírgula 2 3 3 3 2 4" xfId="4201" xr:uid="{5B90291B-22E1-4273-A27D-89A67344CCA5}"/>
    <cellStyle name="Vírgula 2 3 3 3 2 4 2" xfId="13254" xr:uid="{CEC8BE8B-F171-414A-8306-A9390EC6ED5D}"/>
    <cellStyle name="Vírgula 2 3 3 3 2 4 2 2" xfId="31364" xr:uid="{880CD30B-357E-4571-8864-2037E03E8DC1}"/>
    <cellStyle name="Vírgula 2 3 3 3 2 4 3" xfId="22311" xr:uid="{78355091-DE18-47E8-8EFD-250F079D6DC2}"/>
    <cellStyle name="Vírgula 2 3 3 3 2 5" xfId="7215" xr:uid="{6C1A70DA-AB8F-45B4-ACBC-6682E1F5FAF0}"/>
    <cellStyle name="Vírgula 2 3 3 3 2 5 2" xfId="16268" xr:uid="{DE897FD9-F709-44B8-8629-B15CDA3AE407}"/>
    <cellStyle name="Vírgula 2 3 3 3 2 5 2 2" xfId="34378" xr:uid="{B7082B1F-9BC3-449E-AAD5-3865929D2712}"/>
    <cellStyle name="Vírgula 2 3 3 3 2 5 3" xfId="25325" xr:uid="{0096C013-B6DE-4653-89A3-4B1B9D430D18}"/>
    <cellStyle name="Vírgula 2 3 3 3 2 6" xfId="10236" xr:uid="{F5ECF752-9F0E-4DAE-94DE-6205529F13B1}"/>
    <cellStyle name="Vírgula 2 3 3 3 2 6 2" xfId="28346" xr:uid="{736C3F6D-91B2-46C6-8396-F10F4789376C}"/>
    <cellStyle name="Vírgula 2 3 3 3 2 7" xfId="19293" xr:uid="{28E9E4DE-707D-4B9F-B0A3-D9FFD5BFE4CC}"/>
    <cellStyle name="Vírgula 2 3 3 3 3" xfId="1123" xr:uid="{483A15A3-73B9-4347-ADAD-E98A9E7E5E95}"/>
    <cellStyle name="Vírgula 2 3 3 3 3 2" xfId="2127" xr:uid="{A05D28CD-DD99-4A93-B67A-4084C2E7F8EF}"/>
    <cellStyle name="Vírgula 2 3 3 3 3 2 2" xfId="5206" xr:uid="{85815A75-9B3A-4311-A97B-6CE136C6598C}"/>
    <cellStyle name="Vírgula 2 3 3 3 3 2 2 2" xfId="14259" xr:uid="{8E0C49C6-0548-44A0-A03A-8119C959C84E}"/>
    <cellStyle name="Vírgula 2 3 3 3 3 2 2 2 2" xfId="32369" xr:uid="{7B828212-112A-4896-96B5-2B4399397B57}"/>
    <cellStyle name="Vírgula 2 3 3 3 3 2 2 3" xfId="23316" xr:uid="{20404249-4718-43FC-8060-7D8042626DA4}"/>
    <cellStyle name="Vírgula 2 3 3 3 3 2 3" xfId="8220" xr:uid="{06DBC5E3-B8AE-411D-8EBD-1DF6C727D870}"/>
    <cellStyle name="Vírgula 2 3 3 3 3 2 3 2" xfId="17273" xr:uid="{07C79B4D-05A3-420C-BC05-055EE92FD875}"/>
    <cellStyle name="Vírgula 2 3 3 3 3 2 3 2 2" xfId="35383" xr:uid="{62E16A02-FE80-41A7-8157-FD4C225EE5B0}"/>
    <cellStyle name="Vírgula 2 3 3 3 3 2 3 3" xfId="26330" xr:uid="{430AC930-299F-4277-90C8-37EADD6E5668}"/>
    <cellStyle name="Vírgula 2 3 3 3 3 2 4" xfId="11241" xr:uid="{2A7F71C8-9614-4899-9BB3-2DD8171699FC}"/>
    <cellStyle name="Vírgula 2 3 3 3 3 2 4 2" xfId="29351" xr:uid="{0861E849-8522-4DC1-ACEC-F26C40C5CDFF}"/>
    <cellStyle name="Vírgula 2 3 3 3 3 2 5" xfId="20298" xr:uid="{934967B2-4BB3-4543-88DD-700417594277}"/>
    <cellStyle name="Vírgula 2 3 3 3 3 3" xfId="3131" xr:uid="{83EBF7AE-8E32-4E8D-A455-E951241E8DCE}"/>
    <cellStyle name="Vírgula 2 3 3 3 3 3 2" xfId="6210" xr:uid="{D6B8E201-CDEF-4780-B39F-7FCB03D08B7A}"/>
    <cellStyle name="Vírgula 2 3 3 3 3 3 2 2" xfId="15263" xr:uid="{A45FAFF0-7F7D-405D-A0D7-8A21DB443759}"/>
    <cellStyle name="Vírgula 2 3 3 3 3 3 2 2 2" xfId="33373" xr:uid="{8EBAE5B7-B44D-4DEE-9FA1-4659469FC73C}"/>
    <cellStyle name="Vírgula 2 3 3 3 3 3 2 3" xfId="24320" xr:uid="{0E9932FF-25E6-4C49-B62E-CE05FD5BA0EB}"/>
    <cellStyle name="Vírgula 2 3 3 3 3 3 3" xfId="9224" xr:uid="{678509F1-2083-49B9-9976-8F6531E50019}"/>
    <cellStyle name="Vírgula 2 3 3 3 3 3 3 2" xfId="18277" xr:uid="{C391A943-D784-4B05-B011-2427CD4ED008}"/>
    <cellStyle name="Vírgula 2 3 3 3 3 3 3 2 2" xfId="36387" xr:uid="{B647E705-38F8-4112-842D-9A643944AB90}"/>
    <cellStyle name="Vírgula 2 3 3 3 3 3 3 3" xfId="27334" xr:uid="{39E8C542-A168-4D12-B871-C65950ACC7DC}"/>
    <cellStyle name="Vírgula 2 3 3 3 3 3 4" xfId="12245" xr:uid="{5CEB16E4-E75F-4E83-A5E9-62C0A1DF02B6}"/>
    <cellStyle name="Vírgula 2 3 3 3 3 3 4 2" xfId="30355" xr:uid="{DB15D274-67FA-4A02-885C-2E00AC8D73DE}"/>
    <cellStyle name="Vírgula 2 3 3 3 3 3 5" xfId="21302" xr:uid="{A7984064-694D-49DB-8749-530721D813DB}"/>
    <cellStyle name="Vírgula 2 3 3 3 3 4" xfId="4202" xr:uid="{68EBCEBF-CE45-4519-ADFF-96B3B4C25CF4}"/>
    <cellStyle name="Vírgula 2 3 3 3 3 4 2" xfId="13255" xr:uid="{DE9EF264-601C-4CFC-A812-42A6B91CD9F5}"/>
    <cellStyle name="Vírgula 2 3 3 3 3 4 2 2" xfId="31365" xr:uid="{29CDD989-7929-4655-B64B-D938FB690A31}"/>
    <cellStyle name="Vírgula 2 3 3 3 3 4 3" xfId="22312" xr:uid="{BEB092F3-0AC6-4AE1-ADC1-59F3F40A00A2}"/>
    <cellStyle name="Vírgula 2 3 3 3 3 5" xfId="7216" xr:uid="{79385420-E00A-4160-9D06-C2EE81B61BF2}"/>
    <cellStyle name="Vírgula 2 3 3 3 3 5 2" xfId="16269" xr:uid="{56497BEB-17DA-4487-A2FB-BF995A595939}"/>
    <cellStyle name="Vírgula 2 3 3 3 3 5 2 2" xfId="34379" xr:uid="{2940D271-2EAC-41EE-9AE9-BAD7F610A40C}"/>
    <cellStyle name="Vírgula 2 3 3 3 3 5 3" xfId="25326" xr:uid="{77076F13-4065-4C5A-BFFB-3BEBB5A5E02B}"/>
    <cellStyle name="Vírgula 2 3 3 3 3 6" xfId="10237" xr:uid="{01856061-B80C-410C-B772-FF14885C0690}"/>
    <cellStyle name="Vírgula 2 3 3 3 3 6 2" xfId="28347" xr:uid="{49ACE83A-63C4-419C-B832-8F8316F5F9C0}"/>
    <cellStyle name="Vírgula 2 3 3 3 3 7" xfId="19294" xr:uid="{FD3ED9C4-51EF-4906-8CBF-4B3D26F2A354}"/>
    <cellStyle name="Vírgula 2 3 3 3 4" xfId="1439" xr:uid="{FAF76B06-EA7A-4A06-B3F5-E6C380429D7A}"/>
    <cellStyle name="Vírgula 2 3 3 3 4 2" xfId="4518" xr:uid="{DD1F9A49-BF6F-44CE-AF83-297EC54CEA2C}"/>
    <cellStyle name="Vírgula 2 3 3 3 4 2 2" xfId="13571" xr:uid="{33969D1A-2BA6-4E6C-B3B1-D7E8E7403876}"/>
    <cellStyle name="Vírgula 2 3 3 3 4 2 2 2" xfId="31681" xr:uid="{56B97827-933E-4055-8959-6F2C3666923F}"/>
    <cellStyle name="Vírgula 2 3 3 3 4 2 3" xfId="22628" xr:uid="{66AFF7C5-D74F-4A93-ABF9-471C3F1142B9}"/>
    <cellStyle name="Vírgula 2 3 3 3 4 3" xfId="7532" xr:uid="{1E26DCEC-C6D5-4F4F-8813-FF7A55FF0301}"/>
    <cellStyle name="Vírgula 2 3 3 3 4 3 2" xfId="16585" xr:uid="{6853676B-87B7-43E2-AB53-518C97EBA9F8}"/>
    <cellStyle name="Vírgula 2 3 3 3 4 3 2 2" xfId="34695" xr:uid="{F7538EDB-4860-493E-8794-BDCBE9361517}"/>
    <cellStyle name="Vírgula 2 3 3 3 4 3 3" xfId="25642" xr:uid="{35C5AB4F-5BB1-44D4-B2AF-B90B5A07E207}"/>
    <cellStyle name="Vírgula 2 3 3 3 4 4" xfId="10553" xr:uid="{CB960C7C-C2D2-4771-9651-22450C65AB55}"/>
    <cellStyle name="Vírgula 2 3 3 3 4 4 2" xfId="28663" xr:uid="{758C8A05-EB58-443A-868A-7194D700C9D7}"/>
    <cellStyle name="Vírgula 2 3 3 3 4 5" xfId="19610" xr:uid="{E2032A85-7529-4650-8A9C-759D96AF3565}"/>
    <cellStyle name="Vírgula 2 3 3 3 5" xfId="2443" xr:uid="{74F88712-0DDE-4022-8C1D-AC3AAB7B7115}"/>
    <cellStyle name="Vírgula 2 3 3 3 5 2" xfId="5522" xr:uid="{681214B6-57D9-485A-8CB6-9C3CD55F8FB1}"/>
    <cellStyle name="Vírgula 2 3 3 3 5 2 2" xfId="14575" xr:uid="{65DDD1DC-5939-4526-943D-880C2D12C499}"/>
    <cellStyle name="Vírgula 2 3 3 3 5 2 2 2" xfId="32685" xr:uid="{D5D1485F-06E8-4017-8E78-7C9B1826F6F7}"/>
    <cellStyle name="Vírgula 2 3 3 3 5 2 3" xfId="23632" xr:uid="{C384CF25-092A-4096-AE9C-44472BF29259}"/>
    <cellStyle name="Vírgula 2 3 3 3 5 3" xfId="8536" xr:uid="{BBF6C175-170C-42BA-A7AD-4A131F9ED1D5}"/>
    <cellStyle name="Vírgula 2 3 3 3 5 3 2" xfId="17589" xr:uid="{15958054-8D1C-493D-A0F2-58E2006EA7B7}"/>
    <cellStyle name="Vírgula 2 3 3 3 5 3 2 2" xfId="35699" xr:uid="{442096CE-9DC5-465D-A5FC-3ABB646CFE94}"/>
    <cellStyle name="Vírgula 2 3 3 3 5 3 3" xfId="26646" xr:uid="{FA52AA0F-C549-42C8-8B72-3744926AE0CD}"/>
    <cellStyle name="Vírgula 2 3 3 3 5 4" xfId="11557" xr:uid="{86509AF9-2B39-42DA-953C-22A16D44DCF3}"/>
    <cellStyle name="Vírgula 2 3 3 3 5 4 2" xfId="29667" xr:uid="{FE42C258-9853-447A-ADD1-5F18C5E4C69F}"/>
    <cellStyle name="Vírgula 2 3 3 3 5 5" xfId="20614" xr:uid="{452DFB5E-67B2-41F5-8D3E-9DC9F2307FF5}"/>
    <cellStyle name="Vírgula 2 3 3 3 6" xfId="3513" xr:uid="{5CD4A53E-57B7-426B-A8A7-CD6BDFB0F983}"/>
    <cellStyle name="Vírgula 2 3 3 3 6 2" xfId="12566" xr:uid="{EED93112-EDFF-4699-944B-1AAD7ED11AA2}"/>
    <cellStyle name="Vírgula 2 3 3 3 6 2 2" xfId="30676" xr:uid="{8ED7E770-C548-4254-987D-CD4407DACC23}"/>
    <cellStyle name="Vírgula 2 3 3 3 6 3" xfId="21623" xr:uid="{B2C6098F-58F5-4F07-9FD0-191794FBB148}"/>
    <cellStyle name="Vírgula 2 3 3 3 7" xfId="6527" xr:uid="{CF1BB63B-3DDB-40AB-A564-C190B9C15A13}"/>
    <cellStyle name="Vírgula 2 3 3 3 7 2" xfId="15580" xr:uid="{28913957-84AB-4345-83AC-FCFC038ACAC7}"/>
    <cellStyle name="Vírgula 2 3 3 3 7 2 2" xfId="33690" xr:uid="{BF0A2DAC-C959-41D7-95AF-897B1E91181F}"/>
    <cellStyle name="Vírgula 2 3 3 3 7 3" xfId="24637" xr:uid="{7461981C-FE7E-463F-9E2E-827CBA6210B1}"/>
    <cellStyle name="Vírgula 2 3 3 3 8" xfId="9547" xr:uid="{15BF9770-C3A9-4D36-A66E-DBCEC42204E6}"/>
    <cellStyle name="Vírgula 2 3 3 3 8 2" xfId="27657" xr:uid="{5730B799-315E-48D9-B1EE-BE86D7DE2428}"/>
    <cellStyle name="Vírgula 2 3 3 3 9" xfId="18604" xr:uid="{BC05AD8C-84E5-4FD9-B035-B287D33AC0EE}"/>
    <cellStyle name="Vírgula 2 3 3 4" xfId="1124" xr:uid="{338EE804-18EA-4034-9102-E41C4F5383A6}"/>
    <cellStyle name="Vírgula 2 3 3 4 2" xfId="2128" xr:uid="{A0B87513-75A9-4589-847A-7DFCD02C61D6}"/>
    <cellStyle name="Vírgula 2 3 3 4 2 2" xfId="5207" xr:uid="{00FCFB16-2B1F-4CA0-857E-19DB0EC96B96}"/>
    <cellStyle name="Vírgula 2 3 3 4 2 2 2" xfId="14260" xr:uid="{DFA8DA7F-15D9-4198-9E4E-2988E9D79BCC}"/>
    <cellStyle name="Vírgula 2 3 3 4 2 2 2 2" xfId="32370" xr:uid="{673BDA9D-D109-41A1-ADC7-A1B3E61D201D}"/>
    <cellStyle name="Vírgula 2 3 3 4 2 2 3" xfId="23317" xr:uid="{6D1DA4DD-E3C2-44D2-B0CF-47AB71E2B4DE}"/>
    <cellStyle name="Vírgula 2 3 3 4 2 3" xfId="8221" xr:uid="{0CB0F1F6-E3CA-4196-A3FE-2F9697763894}"/>
    <cellStyle name="Vírgula 2 3 3 4 2 3 2" xfId="17274" xr:uid="{4049793D-36AC-49BD-A1E1-38A77471B740}"/>
    <cellStyle name="Vírgula 2 3 3 4 2 3 2 2" xfId="35384" xr:uid="{88C8B14E-66C2-4DC1-97DA-4B5D3D424340}"/>
    <cellStyle name="Vírgula 2 3 3 4 2 3 3" xfId="26331" xr:uid="{ACC10FFE-2D4B-40C4-A928-7396F9A3DC17}"/>
    <cellStyle name="Vírgula 2 3 3 4 2 4" xfId="11242" xr:uid="{609CF36C-61CB-4CC6-A887-A297EDE9CC4C}"/>
    <cellStyle name="Vírgula 2 3 3 4 2 4 2" xfId="29352" xr:uid="{D0457121-6D9F-4601-8CCF-C2D5D8DC5663}"/>
    <cellStyle name="Vírgula 2 3 3 4 2 5" xfId="20299" xr:uid="{7433206B-3B02-4B2B-B167-ED9D8F1F7A00}"/>
    <cellStyle name="Vírgula 2 3 3 4 3" xfId="3132" xr:uid="{CF431F70-E541-48E0-BF7E-000E9E2446B5}"/>
    <cellStyle name="Vírgula 2 3 3 4 3 2" xfId="6211" xr:uid="{9ECC74B1-A3B2-41D7-83A5-F24221ABFA3C}"/>
    <cellStyle name="Vírgula 2 3 3 4 3 2 2" xfId="15264" xr:uid="{80C885D5-DEC3-487A-88E4-54247A1957D4}"/>
    <cellStyle name="Vírgula 2 3 3 4 3 2 2 2" xfId="33374" xr:uid="{D7DDDC4D-7386-4B2A-B84C-405FD8ABBF4A}"/>
    <cellStyle name="Vírgula 2 3 3 4 3 2 3" xfId="24321" xr:uid="{CD1AA1C9-9919-4437-A504-48C5096EFED6}"/>
    <cellStyle name="Vírgula 2 3 3 4 3 3" xfId="9225" xr:uid="{53E427B1-6D1B-4EBF-A614-161D25422013}"/>
    <cellStyle name="Vírgula 2 3 3 4 3 3 2" xfId="18278" xr:uid="{75F6B33D-588B-4110-96EB-4F22820426D9}"/>
    <cellStyle name="Vírgula 2 3 3 4 3 3 2 2" xfId="36388" xr:uid="{28C99228-9DE4-4A31-8945-2BF555F11F5D}"/>
    <cellStyle name="Vírgula 2 3 3 4 3 3 3" xfId="27335" xr:uid="{45050E15-937A-4BD4-9FC8-B3AA3A2DB388}"/>
    <cellStyle name="Vírgula 2 3 3 4 3 4" xfId="12246" xr:uid="{ABA5FE53-EC9E-4AF8-AEB1-BCDE0C8580EE}"/>
    <cellStyle name="Vírgula 2 3 3 4 3 4 2" xfId="30356" xr:uid="{5FF4EDE2-C17C-4B9F-AF7D-52B57DB2A969}"/>
    <cellStyle name="Vírgula 2 3 3 4 3 5" xfId="21303" xr:uid="{560C2A15-85D2-40FB-BD88-F1CCDF2AE26A}"/>
    <cellStyle name="Vírgula 2 3 3 4 4" xfId="4203" xr:uid="{04790FFA-7C08-42DF-B464-5E44DF9E00BE}"/>
    <cellStyle name="Vírgula 2 3 3 4 4 2" xfId="13256" xr:uid="{28F137F5-AAB8-48CC-814B-DCC9C93BDE92}"/>
    <cellStyle name="Vírgula 2 3 3 4 4 2 2" xfId="31366" xr:uid="{F4AC6894-6236-45E0-9525-DC6F4B379DD9}"/>
    <cellStyle name="Vírgula 2 3 3 4 4 3" xfId="22313" xr:uid="{6488CA9B-E892-4A60-90A1-D01BC5456ACB}"/>
    <cellStyle name="Vírgula 2 3 3 4 5" xfId="7217" xr:uid="{8488DE47-5C4F-45B0-AC7F-A7B09821E317}"/>
    <cellStyle name="Vírgula 2 3 3 4 5 2" xfId="16270" xr:uid="{9134DFEF-5358-4E26-B097-ABEE913AD07C}"/>
    <cellStyle name="Vírgula 2 3 3 4 5 2 2" xfId="34380" xr:uid="{D9CD743B-5414-4038-9CBD-76349B7FB263}"/>
    <cellStyle name="Vírgula 2 3 3 4 5 3" xfId="25327" xr:uid="{F9C3A742-D926-493C-8D5D-0561CBC81464}"/>
    <cellStyle name="Vírgula 2 3 3 4 6" xfId="10238" xr:uid="{C56EEA3E-EC25-4F92-B7E7-E2CDA5C029A3}"/>
    <cellStyle name="Vírgula 2 3 3 4 6 2" xfId="28348" xr:uid="{DADFEAD2-72A1-439C-A2CE-1FC2E4E3FBAE}"/>
    <cellStyle name="Vírgula 2 3 3 4 7" xfId="19295" xr:uid="{701D0635-A574-4C6D-8883-E30E5E43210E}"/>
    <cellStyle name="Vírgula 2 3 3 5" xfId="1125" xr:uid="{F8350838-642F-4244-9CCA-E15F83F00D48}"/>
    <cellStyle name="Vírgula 2 3 3 5 2" xfId="2129" xr:uid="{3FF20695-0AB3-4D39-82E9-443F758AF07C}"/>
    <cellStyle name="Vírgula 2 3 3 5 2 2" xfId="5208" xr:uid="{71EB4591-3A2F-4564-A51B-21AA4E35C5ED}"/>
    <cellStyle name="Vírgula 2 3 3 5 2 2 2" xfId="14261" xr:uid="{13895F1C-8E7F-4643-9A66-03024A24ADD0}"/>
    <cellStyle name="Vírgula 2 3 3 5 2 2 2 2" xfId="32371" xr:uid="{91E30E30-1E12-4A22-963A-E488E6EC42DC}"/>
    <cellStyle name="Vírgula 2 3 3 5 2 2 3" xfId="23318" xr:uid="{2719956B-B19C-4B44-BD7F-51D1B815D2A3}"/>
    <cellStyle name="Vírgula 2 3 3 5 2 3" xfId="8222" xr:uid="{40713E67-A985-4050-9D9A-F64462C71E53}"/>
    <cellStyle name="Vírgula 2 3 3 5 2 3 2" xfId="17275" xr:uid="{0B11695A-2638-4B8D-BF55-2B0EB06C952C}"/>
    <cellStyle name="Vírgula 2 3 3 5 2 3 2 2" xfId="35385" xr:uid="{A5873FFD-40FF-45D5-AE01-908E6DFCBD03}"/>
    <cellStyle name="Vírgula 2 3 3 5 2 3 3" xfId="26332" xr:uid="{841A749A-A0EA-4246-9D85-FC9DB0906468}"/>
    <cellStyle name="Vírgula 2 3 3 5 2 4" xfId="11243" xr:uid="{047A8B7A-1113-4214-99CD-E05870F4F8D3}"/>
    <cellStyle name="Vírgula 2 3 3 5 2 4 2" xfId="29353" xr:uid="{502E8BE6-7D1D-43D5-8151-5F53BF972E67}"/>
    <cellStyle name="Vírgula 2 3 3 5 2 5" xfId="20300" xr:uid="{F2134476-B05E-4189-BDCB-2A44A8FB9DCB}"/>
    <cellStyle name="Vírgula 2 3 3 5 3" xfId="3133" xr:uid="{4A2D511A-9BE8-4818-B875-2F48721BE4EE}"/>
    <cellStyle name="Vírgula 2 3 3 5 3 2" xfId="6212" xr:uid="{A5A7F401-D634-4F39-8BDA-8621F73E28FC}"/>
    <cellStyle name="Vírgula 2 3 3 5 3 2 2" xfId="15265" xr:uid="{C14AAF4E-0D4F-46B5-8266-28426C5642EA}"/>
    <cellStyle name="Vírgula 2 3 3 5 3 2 2 2" xfId="33375" xr:uid="{129711E1-B358-4736-89FC-A16D72F7842D}"/>
    <cellStyle name="Vírgula 2 3 3 5 3 2 3" xfId="24322" xr:uid="{DDCD290E-DA44-42DA-9F4D-D6C0D648A36F}"/>
    <cellStyle name="Vírgula 2 3 3 5 3 3" xfId="9226" xr:uid="{5B97F18A-8E40-4C9B-A0B4-0A8D3E85F7D3}"/>
    <cellStyle name="Vírgula 2 3 3 5 3 3 2" xfId="18279" xr:uid="{F9DAAC89-3820-439F-8BD5-C1E7EC69EE45}"/>
    <cellStyle name="Vírgula 2 3 3 5 3 3 2 2" xfId="36389" xr:uid="{F3C3E286-1321-4FBA-8800-A73D93F4D769}"/>
    <cellStyle name="Vírgula 2 3 3 5 3 3 3" xfId="27336" xr:uid="{9F350289-1A4F-4D70-8D69-F602EFCF04E1}"/>
    <cellStyle name="Vírgula 2 3 3 5 3 4" xfId="12247" xr:uid="{8427E438-15C0-4184-B283-647C2472292C}"/>
    <cellStyle name="Vírgula 2 3 3 5 3 4 2" xfId="30357" xr:uid="{BAACA4B2-F042-435F-A292-42FD3C2E4874}"/>
    <cellStyle name="Vírgula 2 3 3 5 3 5" xfId="21304" xr:uid="{0ED1E4CA-7C0B-42A8-A850-6FD85164907C}"/>
    <cellStyle name="Vírgula 2 3 3 5 4" xfId="4204" xr:uid="{DC63A256-FD50-4201-A3BD-D48F51D7F707}"/>
    <cellStyle name="Vírgula 2 3 3 5 4 2" xfId="13257" xr:uid="{9F5CA7B8-5791-4C2E-82A1-32DE6B257A04}"/>
    <cellStyle name="Vírgula 2 3 3 5 4 2 2" xfId="31367" xr:uid="{0B9B4760-0E97-489C-A841-E48C7AAEE459}"/>
    <cellStyle name="Vírgula 2 3 3 5 4 3" xfId="22314" xr:uid="{FC451AFB-233D-4938-988C-62D26D381FD2}"/>
    <cellStyle name="Vírgula 2 3 3 5 5" xfId="7218" xr:uid="{D9C2F456-AE4C-4EF9-ABD4-C4E3C34B5B99}"/>
    <cellStyle name="Vírgula 2 3 3 5 5 2" xfId="16271" xr:uid="{36FA782D-B25C-4917-845F-3B9CB89AAB88}"/>
    <cellStyle name="Vírgula 2 3 3 5 5 2 2" xfId="34381" xr:uid="{269BE7A6-5847-480A-A452-F513FCEB5D1C}"/>
    <cellStyle name="Vírgula 2 3 3 5 5 3" xfId="25328" xr:uid="{C78B2CE8-FBE4-4A0B-8FA5-D9E8DC508C08}"/>
    <cellStyle name="Vírgula 2 3 3 5 6" xfId="10239" xr:uid="{450CA97E-46E8-4F01-A324-4B499B73F75F}"/>
    <cellStyle name="Vírgula 2 3 3 5 6 2" xfId="28349" xr:uid="{46FBBF0B-DF3D-4298-8845-40571A19D663}"/>
    <cellStyle name="Vírgula 2 3 3 5 7" xfId="19296" xr:uid="{D37B62C0-416C-4AEC-A3C0-FDF308127A16}"/>
    <cellStyle name="Vírgula 2 3 3 6" xfId="1268" xr:uid="{BA3898F3-1379-4A47-8EBE-754B6B6E7C68}"/>
    <cellStyle name="Vírgula 2 3 3 6 2" xfId="4347" xr:uid="{0E532D64-5775-4C0D-A715-9B58884267BA}"/>
    <cellStyle name="Vírgula 2 3 3 6 2 2" xfId="13400" xr:uid="{2358C123-71C5-4E3C-8AC0-E8167383C6CF}"/>
    <cellStyle name="Vírgula 2 3 3 6 2 2 2" xfId="31510" xr:uid="{BDD30F96-D812-4157-BA9D-E63CC5FE9958}"/>
    <cellStyle name="Vírgula 2 3 3 6 2 3" xfId="22457" xr:uid="{198F42E3-B610-40CF-871D-3525585567A2}"/>
    <cellStyle name="Vírgula 2 3 3 6 3" xfId="7361" xr:uid="{326AC723-D651-4920-8CC5-CB30D40B8E4E}"/>
    <cellStyle name="Vírgula 2 3 3 6 3 2" xfId="16414" xr:uid="{B98FDD9B-5E42-458C-81A8-D731F6A0D9F4}"/>
    <cellStyle name="Vírgula 2 3 3 6 3 2 2" xfId="34524" xr:uid="{599F5106-BAD3-42E5-9782-2ADF2FF81F0C}"/>
    <cellStyle name="Vírgula 2 3 3 6 3 3" xfId="25471" xr:uid="{0A38B7EC-EDE4-483E-8D5C-EE9AD0A09272}"/>
    <cellStyle name="Vírgula 2 3 3 6 4" xfId="10382" xr:uid="{79C86A6B-299A-472C-88FB-438B115F867C}"/>
    <cellStyle name="Vírgula 2 3 3 6 4 2" xfId="28492" xr:uid="{944625AE-13FE-41DC-ADB1-8FF9C2DAB81F}"/>
    <cellStyle name="Vírgula 2 3 3 6 5" xfId="19439" xr:uid="{4134EE45-FDE7-4E64-8B02-BF9F91DFCD4A}"/>
    <cellStyle name="Vírgula 2 3 3 7" xfId="2272" xr:uid="{97BACA6B-66C1-4198-9AD9-D6654B47B848}"/>
    <cellStyle name="Vírgula 2 3 3 7 2" xfId="5351" xr:uid="{422E1E98-EE67-4ACC-9235-9DB0F851AE4D}"/>
    <cellStyle name="Vírgula 2 3 3 7 2 2" xfId="14404" xr:uid="{345E59AD-5C69-469C-BD26-0763AF4B684D}"/>
    <cellStyle name="Vírgula 2 3 3 7 2 2 2" xfId="32514" xr:uid="{4EB0AC6B-C0E1-4094-8F2A-94B2FA4098EA}"/>
    <cellStyle name="Vírgula 2 3 3 7 2 3" xfId="23461" xr:uid="{72974B92-5279-47A3-A3F5-54587CBDCF55}"/>
    <cellStyle name="Vírgula 2 3 3 7 3" xfId="8365" xr:uid="{61797EDD-4E53-415C-AB1A-F221670C507C}"/>
    <cellStyle name="Vírgula 2 3 3 7 3 2" xfId="17418" xr:uid="{DB12A8A4-8324-470E-BA31-0E4687DFD023}"/>
    <cellStyle name="Vírgula 2 3 3 7 3 2 2" xfId="35528" xr:uid="{B963F23B-3DDA-4ED4-9DCB-DBF8B29E1E9A}"/>
    <cellStyle name="Vírgula 2 3 3 7 3 3" xfId="26475" xr:uid="{EDC39D3B-1A21-4FD8-A25C-7BD5E1364158}"/>
    <cellStyle name="Vírgula 2 3 3 7 4" xfId="11386" xr:uid="{7C6CAB79-FFF4-4792-90F4-64B3B5703B0A}"/>
    <cellStyle name="Vírgula 2 3 3 7 4 2" xfId="29496" xr:uid="{76FEE2DA-C04E-44E5-81E9-04ABEBC6A9CE}"/>
    <cellStyle name="Vírgula 2 3 3 7 5" xfId="20443" xr:uid="{973110B0-552E-4564-AB42-2E60B8BE4C7D}"/>
    <cellStyle name="Vírgula 2 3 3 8" xfId="3341" xr:uid="{744FEC65-A3C0-4FE8-8ED5-91D15A555447}"/>
    <cellStyle name="Vírgula 2 3 3 8 2" xfId="12394" xr:uid="{71E049D1-3213-49D2-BE6D-3524E9B541AA}"/>
    <cellStyle name="Vírgula 2 3 3 8 2 2" xfId="30504" xr:uid="{5A5B8DD9-3F96-4C50-AAF7-6A3303399DC4}"/>
    <cellStyle name="Vírgula 2 3 3 8 3" xfId="21451" xr:uid="{D4484C11-0EB4-4193-90BD-7F7263E3FE8E}"/>
    <cellStyle name="Vírgula 2 3 3 9" xfId="6355" xr:uid="{A5C1E592-79C9-4F1C-A80B-7DEFABAD549E}"/>
    <cellStyle name="Vírgula 2 3 3 9 2" xfId="15408" xr:uid="{CA13D53A-A0DA-4811-B63B-B1D0D857FE49}"/>
    <cellStyle name="Vírgula 2 3 3 9 2 2" xfId="33518" xr:uid="{BC9CDC2E-AE6D-48A7-9A40-BA2E1C97610B}"/>
    <cellStyle name="Vírgula 2 3 3 9 3" xfId="24465" xr:uid="{10702AB4-A993-40EB-9821-194503CF45C8}"/>
    <cellStyle name="Vírgula 2 3 4" xfId="119" xr:uid="{E2E6C16D-2A51-4812-9D25-817142C78088}"/>
    <cellStyle name="Vírgula 2 3 4 10" xfId="18448" xr:uid="{EE5FCCFA-29BC-4FC0-A731-225A925B51E4}"/>
    <cellStyle name="Vírgula 2 3 4 2" xfId="446" xr:uid="{E0655962-1F64-4C21-BA22-4048B247FE75}"/>
    <cellStyle name="Vírgula 2 3 4 2 2" xfId="1126" xr:uid="{D712A2E9-487B-4C34-866A-97914E23A1C9}"/>
    <cellStyle name="Vírgula 2 3 4 2 2 2" xfId="2130" xr:uid="{1A5A6AD2-0BCE-4B83-9CBF-2BB106E88106}"/>
    <cellStyle name="Vírgula 2 3 4 2 2 2 2" xfId="5209" xr:uid="{A7F2318F-D4F1-4BF5-B7F9-27AB5C4F5BEE}"/>
    <cellStyle name="Vírgula 2 3 4 2 2 2 2 2" xfId="14262" xr:uid="{880280D9-B4BF-43CD-9E10-3CC796816E13}"/>
    <cellStyle name="Vírgula 2 3 4 2 2 2 2 2 2" xfId="32372" xr:uid="{50AF4108-4148-493B-A62C-A117D40F632C}"/>
    <cellStyle name="Vírgula 2 3 4 2 2 2 2 3" xfId="23319" xr:uid="{B6E55051-CC48-4BA0-9108-CB08135A8228}"/>
    <cellStyle name="Vírgula 2 3 4 2 2 2 3" xfId="8223" xr:uid="{AB848149-EB5B-4A77-80E1-40439F3CE4F0}"/>
    <cellStyle name="Vírgula 2 3 4 2 2 2 3 2" xfId="17276" xr:uid="{8847CC8B-8EE9-4933-A4D2-3573E497FA79}"/>
    <cellStyle name="Vírgula 2 3 4 2 2 2 3 2 2" xfId="35386" xr:uid="{C722942B-76F0-4E99-BB61-7D3F0F7823DE}"/>
    <cellStyle name="Vírgula 2 3 4 2 2 2 3 3" xfId="26333" xr:uid="{45F205F4-C59D-40DB-8438-86BE59BE0777}"/>
    <cellStyle name="Vírgula 2 3 4 2 2 2 4" xfId="11244" xr:uid="{C7C722BF-9C0C-4198-882D-068B035CC181}"/>
    <cellStyle name="Vírgula 2 3 4 2 2 2 4 2" xfId="29354" xr:uid="{53205449-C9AF-4A3F-B6C7-780D80386812}"/>
    <cellStyle name="Vírgula 2 3 4 2 2 2 5" xfId="20301" xr:uid="{4E046629-4B0C-41F7-9E0B-E0D0B97CAE90}"/>
    <cellStyle name="Vírgula 2 3 4 2 2 3" xfId="3134" xr:uid="{30EDD6C9-DCF6-4D58-86D2-154D54D454B5}"/>
    <cellStyle name="Vírgula 2 3 4 2 2 3 2" xfId="6213" xr:uid="{F3FE3098-07D0-4296-A3C0-3A4D7CFD61BE}"/>
    <cellStyle name="Vírgula 2 3 4 2 2 3 2 2" xfId="15266" xr:uid="{0B445C50-0451-43DA-A03A-2910D8CA6D53}"/>
    <cellStyle name="Vírgula 2 3 4 2 2 3 2 2 2" xfId="33376" xr:uid="{2D6F1BD4-767B-44D2-87FD-6AA463458086}"/>
    <cellStyle name="Vírgula 2 3 4 2 2 3 2 3" xfId="24323" xr:uid="{247AE13A-91EB-4936-A8FA-6E3D62B5CA07}"/>
    <cellStyle name="Vírgula 2 3 4 2 2 3 3" xfId="9227" xr:uid="{0588920A-074F-44A9-A97C-E215BFDC88FF}"/>
    <cellStyle name="Vírgula 2 3 4 2 2 3 3 2" xfId="18280" xr:uid="{70AEC429-E3B9-4B34-AD06-582450B14C1E}"/>
    <cellStyle name="Vírgula 2 3 4 2 2 3 3 2 2" xfId="36390" xr:uid="{AA125AC8-2B3B-406A-BFCC-4D326F9A0811}"/>
    <cellStyle name="Vírgula 2 3 4 2 2 3 3 3" xfId="27337" xr:uid="{6E6B4064-4EA7-4BE2-BBB6-114EDAA9C803}"/>
    <cellStyle name="Vírgula 2 3 4 2 2 3 4" xfId="12248" xr:uid="{F11B49A4-B74E-408E-84C8-EEB9F1FF5024}"/>
    <cellStyle name="Vírgula 2 3 4 2 2 3 4 2" xfId="30358" xr:uid="{34098F04-77D9-4E71-B60C-12B860D50BCB}"/>
    <cellStyle name="Vírgula 2 3 4 2 2 3 5" xfId="21305" xr:uid="{7DCAA13A-3F3C-4F24-AD87-71118D9214E1}"/>
    <cellStyle name="Vírgula 2 3 4 2 2 4" xfId="4205" xr:uid="{CAE50779-3056-4E41-90CE-2FA84488BFA2}"/>
    <cellStyle name="Vírgula 2 3 4 2 2 4 2" xfId="13258" xr:uid="{4391701F-42E6-46F5-BD27-854A9ED0E497}"/>
    <cellStyle name="Vírgula 2 3 4 2 2 4 2 2" xfId="31368" xr:uid="{F2C67EA3-3760-4B18-9277-D54CB13E1789}"/>
    <cellStyle name="Vírgula 2 3 4 2 2 4 3" xfId="22315" xr:uid="{29EC4552-43C4-4276-8A70-D1664975BDE2}"/>
    <cellStyle name="Vírgula 2 3 4 2 2 5" xfId="7219" xr:uid="{BCE51A45-A636-491C-9807-3845958F1FD4}"/>
    <cellStyle name="Vírgula 2 3 4 2 2 5 2" xfId="16272" xr:uid="{B6406381-3D98-4D92-B158-5FBF08BC1693}"/>
    <cellStyle name="Vírgula 2 3 4 2 2 5 2 2" xfId="34382" xr:uid="{EE72205C-9DE0-4719-BDF0-CE4384D8D12B}"/>
    <cellStyle name="Vírgula 2 3 4 2 2 5 3" xfId="25329" xr:uid="{9CF65AB4-4C73-4D5E-82CA-D945E08EEF59}"/>
    <cellStyle name="Vírgula 2 3 4 2 2 6" xfId="10240" xr:uid="{FAA37100-B489-4F00-83A9-76C8F8D61CB6}"/>
    <cellStyle name="Vírgula 2 3 4 2 2 6 2" xfId="28350" xr:uid="{F95FA57B-6BE8-475F-A931-269321D97CCB}"/>
    <cellStyle name="Vírgula 2 3 4 2 2 7" xfId="19297" xr:uid="{F5253F80-0925-4E63-A130-1B6DAD97D307}"/>
    <cellStyle name="Vírgula 2 3 4 2 3" xfId="1127" xr:uid="{6EE7C17D-F4DA-4B01-896A-926003393CBF}"/>
    <cellStyle name="Vírgula 2 3 4 2 3 2" xfId="2131" xr:uid="{A0EC48AA-03D9-443D-BD27-5748A308F652}"/>
    <cellStyle name="Vírgula 2 3 4 2 3 2 2" xfId="5210" xr:uid="{F91EBF87-147B-4CDB-8914-A31295A8F08F}"/>
    <cellStyle name="Vírgula 2 3 4 2 3 2 2 2" xfId="14263" xr:uid="{162D1DF8-D138-4FD6-8FD7-B8568888C859}"/>
    <cellStyle name="Vírgula 2 3 4 2 3 2 2 2 2" xfId="32373" xr:uid="{CBA41592-DA35-484B-8D5D-A97E58874B50}"/>
    <cellStyle name="Vírgula 2 3 4 2 3 2 2 3" xfId="23320" xr:uid="{39DF5C37-B1FC-44DE-9CFC-F33D539EE132}"/>
    <cellStyle name="Vírgula 2 3 4 2 3 2 3" xfId="8224" xr:uid="{9E20D556-E883-469B-A720-E2C5CC7D6C1E}"/>
    <cellStyle name="Vírgula 2 3 4 2 3 2 3 2" xfId="17277" xr:uid="{795FAB10-392A-4D6F-86F6-420A48C969CA}"/>
    <cellStyle name="Vírgula 2 3 4 2 3 2 3 2 2" xfId="35387" xr:uid="{3DBEBE19-C497-4639-87A2-ACE6188A4DF0}"/>
    <cellStyle name="Vírgula 2 3 4 2 3 2 3 3" xfId="26334" xr:uid="{72BEE9E0-4C41-47AA-AF12-F57A45C018A6}"/>
    <cellStyle name="Vírgula 2 3 4 2 3 2 4" xfId="11245" xr:uid="{8597F5E3-0E68-43F0-9778-19B0B0C6BD46}"/>
    <cellStyle name="Vírgula 2 3 4 2 3 2 4 2" xfId="29355" xr:uid="{F02100F9-79E7-49E8-8385-FCF1B2F43B52}"/>
    <cellStyle name="Vírgula 2 3 4 2 3 2 5" xfId="20302" xr:uid="{91A3635E-1A22-4E45-B718-408BC32C371E}"/>
    <cellStyle name="Vírgula 2 3 4 2 3 3" xfId="3135" xr:uid="{6745972F-8F6F-4419-9964-F33735D73921}"/>
    <cellStyle name="Vírgula 2 3 4 2 3 3 2" xfId="6214" xr:uid="{8A94C29C-59E7-4A12-B50C-12400713360B}"/>
    <cellStyle name="Vírgula 2 3 4 2 3 3 2 2" xfId="15267" xr:uid="{74E00938-6177-4053-83A2-BFBDA27A741B}"/>
    <cellStyle name="Vírgula 2 3 4 2 3 3 2 2 2" xfId="33377" xr:uid="{A0EA627E-4E3E-443A-8826-4866BF7B2957}"/>
    <cellStyle name="Vírgula 2 3 4 2 3 3 2 3" xfId="24324" xr:uid="{0588C8E0-EF32-412D-8583-09410CDBD427}"/>
    <cellStyle name="Vírgula 2 3 4 2 3 3 3" xfId="9228" xr:uid="{1CEAE6D4-BB10-4115-8581-D3F75A18C16E}"/>
    <cellStyle name="Vírgula 2 3 4 2 3 3 3 2" xfId="18281" xr:uid="{059EA4C7-980F-41BA-899A-D701DD481C39}"/>
    <cellStyle name="Vírgula 2 3 4 2 3 3 3 2 2" xfId="36391" xr:uid="{803037C2-A5A8-4A79-B180-47A419F56D3B}"/>
    <cellStyle name="Vírgula 2 3 4 2 3 3 3 3" xfId="27338" xr:uid="{9AEF99C4-E246-41A3-B820-E87E5D8DBE94}"/>
    <cellStyle name="Vírgula 2 3 4 2 3 3 4" xfId="12249" xr:uid="{26A4BFE3-D611-4169-A514-E5AC04DCCE47}"/>
    <cellStyle name="Vírgula 2 3 4 2 3 3 4 2" xfId="30359" xr:uid="{32BE5C71-BEE1-407D-8C93-6CEAF08D1276}"/>
    <cellStyle name="Vírgula 2 3 4 2 3 3 5" xfId="21306" xr:uid="{F962361B-2CC5-4055-ADA9-720E89EA68C1}"/>
    <cellStyle name="Vírgula 2 3 4 2 3 4" xfId="4206" xr:uid="{0BAA0B5E-A6A0-42BD-A561-726B7F22FE3D}"/>
    <cellStyle name="Vírgula 2 3 4 2 3 4 2" xfId="13259" xr:uid="{4D8AB977-F52A-4471-9910-89D14FAD4753}"/>
    <cellStyle name="Vírgula 2 3 4 2 3 4 2 2" xfId="31369" xr:uid="{DE97C62F-1DC1-4003-B0B4-EA2A714B2A82}"/>
    <cellStyle name="Vírgula 2 3 4 2 3 4 3" xfId="22316" xr:uid="{50AB09DF-22D6-403A-95F5-8E0AF8AAA6E5}"/>
    <cellStyle name="Vírgula 2 3 4 2 3 5" xfId="7220" xr:uid="{9BDA07A1-792A-4B94-B817-0843F8CC6E0D}"/>
    <cellStyle name="Vírgula 2 3 4 2 3 5 2" xfId="16273" xr:uid="{8129487F-FFFC-4EB3-9F13-097FC2E24012}"/>
    <cellStyle name="Vírgula 2 3 4 2 3 5 2 2" xfId="34383" xr:uid="{CFEAB216-C684-4B1C-9F93-7C6476021CF3}"/>
    <cellStyle name="Vírgula 2 3 4 2 3 5 3" xfId="25330" xr:uid="{1B05D6BE-3A4E-46E0-B87B-15AAC42D1D15}"/>
    <cellStyle name="Vírgula 2 3 4 2 3 6" xfId="10241" xr:uid="{621EEA82-5836-4304-A7ED-74D2E26886DE}"/>
    <cellStyle name="Vírgula 2 3 4 2 3 6 2" xfId="28351" xr:uid="{A7D60403-B153-4FBA-AE1E-FB7E5E6A4885}"/>
    <cellStyle name="Vírgula 2 3 4 2 3 7" xfId="19298" xr:uid="{E69392F2-BF2F-424B-8561-A4ED09DC9855}"/>
    <cellStyle name="Vírgula 2 3 4 2 4" xfId="1455" xr:uid="{B785D79E-ED9D-4AE4-9590-00D8A4B52BDB}"/>
    <cellStyle name="Vírgula 2 3 4 2 4 2" xfId="4534" xr:uid="{DB232369-8580-4B89-801C-C290219B241E}"/>
    <cellStyle name="Vírgula 2 3 4 2 4 2 2" xfId="13587" xr:uid="{62D2DD31-4CEF-42CC-9C1F-638133D0F6C5}"/>
    <cellStyle name="Vírgula 2 3 4 2 4 2 2 2" xfId="31697" xr:uid="{2EA5C3A6-ACC3-4084-89A0-81D28FD2C1A4}"/>
    <cellStyle name="Vírgula 2 3 4 2 4 2 3" xfId="22644" xr:uid="{5C2840B3-8A34-4BB8-843B-DFCD1B80A1CF}"/>
    <cellStyle name="Vírgula 2 3 4 2 4 3" xfId="7548" xr:uid="{B7431506-D82C-4AFB-A3FE-8AF3472B7F6D}"/>
    <cellStyle name="Vírgula 2 3 4 2 4 3 2" xfId="16601" xr:uid="{2103BFB7-2AA2-44EC-AEB9-A2B7DE33DD83}"/>
    <cellStyle name="Vírgula 2 3 4 2 4 3 2 2" xfId="34711" xr:uid="{A9751444-0B55-40AA-8709-6DFF69979EE1}"/>
    <cellStyle name="Vírgula 2 3 4 2 4 3 3" xfId="25658" xr:uid="{85B1C752-CC5E-487F-90B0-350C6B2630DC}"/>
    <cellStyle name="Vírgula 2 3 4 2 4 4" xfId="10569" xr:uid="{E5F803F5-2B4D-4047-8909-B5760EF79981}"/>
    <cellStyle name="Vírgula 2 3 4 2 4 4 2" xfId="28679" xr:uid="{54A60C7C-43E1-4A12-A422-EC5E7E3DD92F}"/>
    <cellStyle name="Vírgula 2 3 4 2 4 5" xfId="19626" xr:uid="{C8796418-66F9-46E3-8E58-F11DF2BC79E6}"/>
    <cellStyle name="Vírgula 2 3 4 2 5" xfId="2459" xr:uid="{BE6CAE72-92D4-4CF2-9EEB-D1D6329F4193}"/>
    <cellStyle name="Vírgula 2 3 4 2 5 2" xfId="5538" xr:uid="{9C5BE363-A534-4179-85AB-9036BDF7B9FC}"/>
    <cellStyle name="Vírgula 2 3 4 2 5 2 2" xfId="14591" xr:uid="{8FFB9E3E-7BD4-49BE-BB4C-FBF3F9BB85D7}"/>
    <cellStyle name="Vírgula 2 3 4 2 5 2 2 2" xfId="32701" xr:uid="{D2FE9DF1-ED00-4329-A3BA-7F190FBAC7C5}"/>
    <cellStyle name="Vírgula 2 3 4 2 5 2 3" xfId="23648" xr:uid="{9B999D5E-2963-40A6-A0B5-528A6C81390E}"/>
    <cellStyle name="Vírgula 2 3 4 2 5 3" xfId="8552" xr:uid="{A8342966-BB17-4BE2-AB1B-F09D61A0A47B}"/>
    <cellStyle name="Vírgula 2 3 4 2 5 3 2" xfId="17605" xr:uid="{40E50C13-6D1F-4B5F-AFBF-32A041237957}"/>
    <cellStyle name="Vírgula 2 3 4 2 5 3 2 2" xfId="35715" xr:uid="{8A08E809-4CF1-40BB-B6EA-BF7B2DCA469E}"/>
    <cellStyle name="Vírgula 2 3 4 2 5 3 3" xfId="26662" xr:uid="{6D9442DE-400B-4584-973B-7E4FBCE3FF8E}"/>
    <cellStyle name="Vírgula 2 3 4 2 5 4" xfId="11573" xr:uid="{ECD1CD6E-F254-48A2-B875-D927CB309EFC}"/>
    <cellStyle name="Vírgula 2 3 4 2 5 4 2" xfId="29683" xr:uid="{CB5DD53E-4B44-45DA-A5FB-94F9CA556AEC}"/>
    <cellStyle name="Vírgula 2 3 4 2 5 5" xfId="20630" xr:uid="{55A6F86C-4726-4534-99F6-1FA8C5D40B65}"/>
    <cellStyle name="Vírgula 2 3 4 2 6" xfId="3529" xr:uid="{772BB63F-28F1-49CC-AD9D-FE2AC00607BE}"/>
    <cellStyle name="Vírgula 2 3 4 2 6 2" xfId="12582" xr:uid="{C2BB0195-A83D-4E7D-B292-0A695A67613F}"/>
    <cellStyle name="Vírgula 2 3 4 2 6 2 2" xfId="30692" xr:uid="{7E22104B-D873-423B-B8EA-DB6A248EA5C4}"/>
    <cellStyle name="Vírgula 2 3 4 2 6 3" xfId="21639" xr:uid="{0C8B7892-DFFA-4C66-881C-C85E5656ACA0}"/>
    <cellStyle name="Vírgula 2 3 4 2 7" xfId="6543" xr:uid="{752FEA6C-540B-4325-9BE5-85B931B73533}"/>
    <cellStyle name="Vírgula 2 3 4 2 7 2" xfId="15596" xr:uid="{99F7C8D3-A6A6-4979-B391-2E335B49607D}"/>
    <cellStyle name="Vírgula 2 3 4 2 7 2 2" xfId="33706" xr:uid="{3ABB296E-FA7E-4B45-9B96-EE269DE742E4}"/>
    <cellStyle name="Vírgula 2 3 4 2 7 3" xfId="24653" xr:uid="{559843BA-0821-4DB3-88B5-851F40FAB13F}"/>
    <cellStyle name="Vírgula 2 3 4 2 8" xfId="9563" xr:uid="{1F1BFC44-1571-416A-A467-0F0DE6016EFA}"/>
    <cellStyle name="Vírgula 2 3 4 2 8 2" xfId="27673" xr:uid="{43A04D85-0D47-4903-ABC3-882E47B2D4DB}"/>
    <cellStyle name="Vírgula 2 3 4 2 9" xfId="18620" xr:uid="{BFB2A945-FD20-424A-8F79-821B118133BF}"/>
    <cellStyle name="Vírgula 2 3 4 3" xfId="1128" xr:uid="{B3E67A75-5826-4E34-9570-A5F283DEC195}"/>
    <cellStyle name="Vírgula 2 3 4 3 2" xfId="2132" xr:uid="{2787CF75-9A94-461D-8FA7-6998826EFC2E}"/>
    <cellStyle name="Vírgula 2 3 4 3 2 2" xfId="5211" xr:uid="{4DE0AE0C-E466-4136-92A5-EBD3B5DEE250}"/>
    <cellStyle name="Vírgula 2 3 4 3 2 2 2" xfId="14264" xr:uid="{6F6B8613-5E2B-4300-80CA-10BBB279FFDA}"/>
    <cellStyle name="Vírgula 2 3 4 3 2 2 2 2" xfId="32374" xr:uid="{E3E5C42D-D7A6-41F3-88FC-8D10ABDFED22}"/>
    <cellStyle name="Vírgula 2 3 4 3 2 2 3" xfId="23321" xr:uid="{28A3E1EE-97EB-4D2F-B52A-E37BC296FEFD}"/>
    <cellStyle name="Vírgula 2 3 4 3 2 3" xfId="8225" xr:uid="{977D94A0-BC24-4611-88F9-AC0F5076DA0F}"/>
    <cellStyle name="Vírgula 2 3 4 3 2 3 2" xfId="17278" xr:uid="{EA30749A-4752-4BB9-BD57-3E5C90F7D1D1}"/>
    <cellStyle name="Vírgula 2 3 4 3 2 3 2 2" xfId="35388" xr:uid="{2DB665DE-62A2-4181-8B60-FB8074A6EA0B}"/>
    <cellStyle name="Vírgula 2 3 4 3 2 3 3" xfId="26335" xr:uid="{93A8110F-CAF4-4820-8B06-A246F621CD9B}"/>
    <cellStyle name="Vírgula 2 3 4 3 2 4" xfId="11246" xr:uid="{ADB0DFDD-6668-4795-9F04-0EA733951D67}"/>
    <cellStyle name="Vírgula 2 3 4 3 2 4 2" xfId="29356" xr:uid="{1646A0C8-85FA-4BD3-B763-DF46C2EB3F64}"/>
    <cellStyle name="Vírgula 2 3 4 3 2 5" xfId="20303" xr:uid="{BE7EDF23-476F-479C-A6B9-34FCC1F3FCF0}"/>
    <cellStyle name="Vírgula 2 3 4 3 3" xfId="3136" xr:uid="{42ACA973-D101-4F2C-A608-69EBB5084F8A}"/>
    <cellStyle name="Vírgula 2 3 4 3 3 2" xfId="6215" xr:uid="{3B8CD93E-3EC2-4939-973D-93E171287FD3}"/>
    <cellStyle name="Vírgula 2 3 4 3 3 2 2" xfId="15268" xr:uid="{652CFE19-8F83-47BB-A9A1-F0FEAAE0DDBB}"/>
    <cellStyle name="Vírgula 2 3 4 3 3 2 2 2" xfId="33378" xr:uid="{B4EB88C3-147C-4A87-95D5-4A51414AD020}"/>
    <cellStyle name="Vírgula 2 3 4 3 3 2 3" xfId="24325" xr:uid="{AB3FB5EE-088E-4B54-B49A-63049964A6B0}"/>
    <cellStyle name="Vírgula 2 3 4 3 3 3" xfId="9229" xr:uid="{9A3DFCFD-57C9-4EB1-BC2E-251FFE43A8D1}"/>
    <cellStyle name="Vírgula 2 3 4 3 3 3 2" xfId="18282" xr:uid="{EDFB13D6-F826-416E-A7B2-67D27D38F4A0}"/>
    <cellStyle name="Vírgula 2 3 4 3 3 3 2 2" xfId="36392" xr:uid="{1E477F15-E42D-4E16-83E7-171423A0D742}"/>
    <cellStyle name="Vírgula 2 3 4 3 3 3 3" xfId="27339" xr:uid="{BB4B3223-7839-4332-A52E-FBC074DF754C}"/>
    <cellStyle name="Vírgula 2 3 4 3 3 4" xfId="12250" xr:uid="{149187BE-0AF6-47D6-8AB1-5BE3A2808025}"/>
    <cellStyle name="Vírgula 2 3 4 3 3 4 2" xfId="30360" xr:uid="{9E45A434-5856-4998-9589-7C8B1FADAEF6}"/>
    <cellStyle name="Vírgula 2 3 4 3 3 5" xfId="21307" xr:uid="{66827E7E-455D-43CA-8CC7-12279B724E4C}"/>
    <cellStyle name="Vírgula 2 3 4 3 4" xfId="4207" xr:uid="{C8618C28-3F80-4D62-8486-1113DDE0A0AE}"/>
    <cellStyle name="Vírgula 2 3 4 3 4 2" xfId="13260" xr:uid="{4EDE6511-3CFE-49AC-B794-A2478D9F97EA}"/>
    <cellStyle name="Vírgula 2 3 4 3 4 2 2" xfId="31370" xr:uid="{62CC2763-39DF-4125-9AE3-5D8A41E42E61}"/>
    <cellStyle name="Vírgula 2 3 4 3 4 3" xfId="22317" xr:uid="{1A313921-82B3-43A5-AB3D-59956A83CC42}"/>
    <cellStyle name="Vírgula 2 3 4 3 5" xfId="7221" xr:uid="{CC690BF9-1072-4FDD-9256-D18484A1A39E}"/>
    <cellStyle name="Vírgula 2 3 4 3 5 2" xfId="16274" xr:uid="{1A54BA7D-F178-4D73-B537-945A9332767C}"/>
    <cellStyle name="Vírgula 2 3 4 3 5 2 2" xfId="34384" xr:uid="{F6C6029C-8946-4114-B497-803F169F5F02}"/>
    <cellStyle name="Vírgula 2 3 4 3 5 3" xfId="25331" xr:uid="{65BD76B3-4CA7-47F4-97CA-AE3BDAA52FE1}"/>
    <cellStyle name="Vírgula 2 3 4 3 6" xfId="10242" xr:uid="{1EA90D7B-F070-42CA-AEF5-FA73D1469587}"/>
    <cellStyle name="Vírgula 2 3 4 3 6 2" xfId="28352" xr:uid="{B9349C50-E5A0-4A23-83AB-CC3ABDB7038F}"/>
    <cellStyle name="Vírgula 2 3 4 3 7" xfId="19299" xr:uid="{9A28166F-B20B-45C3-ACD3-538C9A915F20}"/>
    <cellStyle name="Vírgula 2 3 4 4" xfId="1129" xr:uid="{E54CD626-BC5F-436F-AC9D-EC05F0D756A2}"/>
    <cellStyle name="Vírgula 2 3 4 4 2" xfId="2133" xr:uid="{3FA6361E-BFF2-41FF-BF5F-1C5CD0F1AE10}"/>
    <cellStyle name="Vírgula 2 3 4 4 2 2" xfId="5212" xr:uid="{75B64BCD-0912-4D72-A657-47372FB11C48}"/>
    <cellStyle name="Vírgula 2 3 4 4 2 2 2" xfId="14265" xr:uid="{13FE7A46-7A62-41E5-AC7F-C972BDFB3C58}"/>
    <cellStyle name="Vírgula 2 3 4 4 2 2 2 2" xfId="32375" xr:uid="{085AF8ED-905C-41DB-9081-DC6701FACCFE}"/>
    <cellStyle name="Vírgula 2 3 4 4 2 2 3" xfId="23322" xr:uid="{7B092BF8-FF65-48A8-9AD8-158FD60ADB55}"/>
    <cellStyle name="Vírgula 2 3 4 4 2 3" xfId="8226" xr:uid="{E8F0EC31-10AA-43A5-96EC-F061A591BCAC}"/>
    <cellStyle name="Vírgula 2 3 4 4 2 3 2" xfId="17279" xr:uid="{EBC573B4-474D-4B8A-8112-27E818C8C824}"/>
    <cellStyle name="Vírgula 2 3 4 4 2 3 2 2" xfId="35389" xr:uid="{972D2304-0D0C-4CA0-A4B4-C44F83370DA7}"/>
    <cellStyle name="Vírgula 2 3 4 4 2 3 3" xfId="26336" xr:uid="{992139E0-BE3E-4DCD-B673-AAA2958DA4F7}"/>
    <cellStyle name="Vírgula 2 3 4 4 2 4" xfId="11247" xr:uid="{F54D32ED-98C3-4039-A744-2EDE39023C61}"/>
    <cellStyle name="Vírgula 2 3 4 4 2 4 2" xfId="29357" xr:uid="{B1A8A29F-AD02-4B3E-97AE-B45DC5A2B63C}"/>
    <cellStyle name="Vírgula 2 3 4 4 2 5" xfId="20304" xr:uid="{402475A0-421D-46FA-9E8F-4880281AB102}"/>
    <cellStyle name="Vírgula 2 3 4 4 3" xfId="3137" xr:uid="{C403FFCB-1327-457C-808C-0AB6F39FA8E2}"/>
    <cellStyle name="Vírgula 2 3 4 4 3 2" xfId="6216" xr:uid="{4C4421BC-F6AE-44CE-8286-255BAB29D739}"/>
    <cellStyle name="Vírgula 2 3 4 4 3 2 2" xfId="15269" xr:uid="{6ED5BA7E-98E8-4010-96D4-85EA1A6E0F08}"/>
    <cellStyle name="Vírgula 2 3 4 4 3 2 2 2" xfId="33379" xr:uid="{7E29F574-1F0A-4DA4-AE5C-AE01D7629CA7}"/>
    <cellStyle name="Vírgula 2 3 4 4 3 2 3" xfId="24326" xr:uid="{8E3C307B-F254-4B3F-88FA-FE0438BF3544}"/>
    <cellStyle name="Vírgula 2 3 4 4 3 3" xfId="9230" xr:uid="{5BF22122-3944-41D6-9ABD-C9308FB5227F}"/>
    <cellStyle name="Vírgula 2 3 4 4 3 3 2" xfId="18283" xr:uid="{798452A0-DE01-4552-82B7-A25E35BE9A95}"/>
    <cellStyle name="Vírgula 2 3 4 4 3 3 2 2" xfId="36393" xr:uid="{E1FDE8B7-B61F-4CE9-9ED7-FC5B4B79BCDC}"/>
    <cellStyle name="Vírgula 2 3 4 4 3 3 3" xfId="27340" xr:uid="{060D4D9C-1598-4E2E-A25C-A412704E9D9C}"/>
    <cellStyle name="Vírgula 2 3 4 4 3 4" xfId="12251" xr:uid="{0DB62D17-E116-4A88-9E70-7F30E3F5A3BB}"/>
    <cellStyle name="Vírgula 2 3 4 4 3 4 2" xfId="30361" xr:uid="{4769E1C5-1075-4BD0-86CD-5E73E20AB3F1}"/>
    <cellStyle name="Vírgula 2 3 4 4 3 5" xfId="21308" xr:uid="{5A276109-8D0B-43AD-9411-3FA34595A8FD}"/>
    <cellStyle name="Vírgula 2 3 4 4 4" xfId="4208" xr:uid="{A1C72A57-814E-4B6B-87CF-5C8A8769D445}"/>
    <cellStyle name="Vírgula 2 3 4 4 4 2" xfId="13261" xr:uid="{9F2DD98D-D55C-495B-B099-A76AB1E17DC4}"/>
    <cellStyle name="Vírgula 2 3 4 4 4 2 2" xfId="31371" xr:uid="{21D4D5C2-D707-40F2-AAEB-4240FDFE996C}"/>
    <cellStyle name="Vírgula 2 3 4 4 4 3" xfId="22318" xr:uid="{456981E1-2D04-4780-9EB1-EA6AA37D2308}"/>
    <cellStyle name="Vírgula 2 3 4 4 5" xfId="7222" xr:uid="{96D02D12-0266-4CD0-B4E2-7304D388A12C}"/>
    <cellStyle name="Vírgula 2 3 4 4 5 2" xfId="16275" xr:uid="{F1ACF7EE-49DB-48B1-BE25-FAB5D0340910}"/>
    <cellStyle name="Vírgula 2 3 4 4 5 2 2" xfId="34385" xr:uid="{62AF4E65-2C4B-4CC5-B345-6E8DFD818029}"/>
    <cellStyle name="Vírgula 2 3 4 4 5 3" xfId="25332" xr:uid="{18A29B86-6607-47DC-A150-E5B8136E1AEF}"/>
    <cellStyle name="Vírgula 2 3 4 4 6" xfId="10243" xr:uid="{6C435559-2B0C-46D8-802F-ECBDEE8DEC77}"/>
    <cellStyle name="Vírgula 2 3 4 4 6 2" xfId="28353" xr:uid="{DD91B6A2-077A-4574-A080-624ED06CB9CA}"/>
    <cellStyle name="Vírgula 2 3 4 4 7" xfId="19300" xr:uid="{0582C261-7E8F-49BB-B5DB-AC4E9736B90D}"/>
    <cellStyle name="Vírgula 2 3 4 5" xfId="1284" xr:uid="{408EDAA9-E4DA-4B5C-AEFD-5D1D9E24A423}"/>
    <cellStyle name="Vírgula 2 3 4 5 2" xfId="4363" xr:uid="{445B74DE-2004-4799-837B-70294C629784}"/>
    <cellStyle name="Vírgula 2 3 4 5 2 2" xfId="13416" xr:uid="{718D8DBA-5984-45FD-8194-9DA6DD47C3B7}"/>
    <cellStyle name="Vírgula 2 3 4 5 2 2 2" xfId="31526" xr:uid="{86991EA1-8463-45F4-BEEC-8DAFDD8157C8}"/>
    <cellStyle name="Vírgula 2 3 4 5 2 3" xfId="22473" xr:uid="{0253B481-96CE-4DF5-B475-6B3E0DD3F849}"/>
    <cellStyle name="Vírgula 2 3 4 5 3" xfId="7377" xr:uid="{43A8108C-F15E-4085-8865-9A7C73E16098}"/>
    <cellStyle name="Vírgula 2 3 4 5 3 2" xfId="16430" xr:uid="{95B9A304-767A-4503-847F-7BD5B1045578}"/>
    <cellStyle name="Vírgula 2 3 4 5 3 2 2" xfId="34540" xr:uid="{B32B876C-5357-40AA-9C40-6FFEDBB4CB46}"/>
    <cellStyle name="Vírgula 2 3 4 5 3 3" xfId="25487" xr:uid="{845DA50B-2168-45D5-B1A7-A09E9505705C}"/>
    <cellStyle name="Vírgula 2 3 4 5 4" xfId="10398" xr:uid="{546C329B-AA22-460B-882C-DFFCCE07FE58}"/>
    <cellStyle name="Vírgula 2 3 4 5 4 2" xfId="28508" xr:uid="{D01B051A-3855-44C2-8BC0-91CF55D57A1A}"/>
    <cellStyle name="Vírgula 2 3 4 5 5" xfId="19455" xr:uid="{900B3832-718B-4152-B8F7-295D93CE4BC7}"/>
    <cellStyle name="Vírgula 2 3 4 6" xfId="2288" xr:uid="{E0931820-6FE4-484F-8BBE-E00291313F61}"/>
    <cellStyle name="Vírgula 2 3 4 6 2" xfId="5367" xr:uid="{2975E498-378A-4639-9465-366D031E963C}"/>
    <cellStyle name="Vírgula 2 3 4 6 2 2" xfId="14420" xr:uid="{47FB912D-9399-447E-AF86-526A2609FB01}"/>
    <cellStyle name="Vírgula 2 3 4 6 2 2 2" xfId="32530" xr:uid="{F437C18D-CDC4-4FC5-A807-AD2AF0E45493}"/>
    <cellStyle name="Vírgula 2 3 4 6 2 3" xfId="23477" xr:uid="{5B24A720-85D9-4B15-B7AB-060309EE8646}"/>
    <cellStyle name="Vírgula 2 3 4 6 3" xfId="8381" xr:uid="{0CCC2744-C6EB-4946-9828-563F4F2DBAAF}"/>
    <cellStyle name="Vírgula 2 3 4 6 3 2" xfId="17434" xr:uid="{A74ACCC6-2D6E-4653-9979-BF74283145B0}"/>
    <cellStyle name="Vírgula 2 3 4 6 3 2 2" xfId="35544" xr:uid="{0F9FE0A3-F98B-41CD-AB4F-F405CBF59E4A}"/>
    <cellStyle name="Vírgula 2 3 4 6 3 3" xfId="26491" xr:uid="{A16370FC-716F-4778-A334-20B0AA2AC3D0}"/>
    <cellStyle name="Vírgula 2 3 4 6 4" xfId="11402" xr:uid="{14CDD8E2-F668-4678-A39E-60AB2CFFD6F1}"/>
    <cellStyle name="Vírgula 2 3 4 6 4 2" xfId="29512" xr:uid="{AFEBBA81-3902-4A8A-88AA-306501F180C1}"/>
    <cellStyle name="Vírgula 2 3 4 6 5" xfId="20459" xr:uid="{F6B6B15B-ED92-4DE8-8D06-EF3C778E1416}"/>
    <cellStyle name="Vírgula 2 3 4 7" xfId="3357" xr:uid="{B9CBF84C-B815-45D1-9CB9-6731939F0411}"/>
    <cellStyle name="Vírgula 2 3 4 7 2" xfId="12410" xr:uid="{BDE0444E-C05A-4B01-93DE-1641AD536C45}"/>
    <cellStyle name="Vírgula 2 3 4 7 2 2" xfId="30520" xr:uid="{5BEAD3DF-F971-4ADD-AA36-7D91EB89F1EC}"/>
    <cellStyle name="Vírgula 2 3 4 7 3" xfId="21467" xr:uid="{BBFDA61E-8531-497F-BB13-F48E5A947DD3}"/>
    <cellStyle name="Vírgula 2 3 4 8" xfId="6371" xr:uid="{12314117-F50E-4B14-A50C-B52C8D9FDC50}"/>
    <cellStyle name="Vírgula 2 3 4 8 2" xfId="15424" xr:uid="{4AD97793-B3F2-4CF4-807F-1C00B1C4C2B8}"/>
    <cellStyle name="Vírgula 2 3 4 8 2 2" xfId="33534" xr:uid="{36F48701-B229-488F-936D-570EF86805F7}"/>
    <cellStyle name="Vírgula 2 3 4 8 3" xfId="24481" xr:uid="{96E55EB0-F022-4AB7-922F-428B3F288487}"/>
    <cellStyle name="Vírgula 2 3 4 9" xfId="9391" xr:uid="{BE0B57F4-B54D-48CC-8CBC-6F3B53380127}"/>
    <cellStyle name="Vírgula 2 3 4 9 2" xfId="27501" xr:uid="{982FCD6D-4074-45BD-BCCF-58E737382F5D}"/>
    <cellStyle name="Vírgula 2 3 5" xfId="413" xr:uid="{38729E4B-1C4C-4036-B1C0-BD04FCC43F45}"/>
    <cellStyle name="Vírgula 2 3 5 2" xfId="1130" xr:uid="{0D635C29-1B6E-4F5F-98C9-5DFA7E3EA501}"/>
    <cellStyle name="Vírgula 2 3 5 2 2" xfId="2134" xr:uid="{B503D4B8-6C2B-4450-9FAE-A5C4C1FED0EB}"/>
    <cellStyle name="Vírgula 2 3 5 2 2 2" xfId="5213" xr:uid="{CC9B8C01-E967-4663-8459-BA59C4679D13}"/>
    <cellStyle name="Vírgula 2 3 5 2 2 2 2" xfId="14266" xr:uid="{8247C2EC-756E-4A11-913B-1779842FF862}"/>
    <cellStyle name="Vírgula 2 3 5 2 2 2 2 2" xfId="32376" xr:uid="{839E0886-4AD3-4DD4-B631-D87A8EA362DB}"/>
    <cellStyle name="Vírgula 2 3 5 2 2 2 3" xfId="23323" xr:uid="{D2B29B59-2C4B-407F-B048-3176567ED968}"/>
    <cellStyle name="Vírgula 2 3 5 2 2 3" xfId="8227" xr:uid="{D3D26BDD-6388-4691-A6CC-271F0124C3B3}"/>
    <cellStyle name="Vírgula 2 3 5 2 2 3 2" xfId="17280" xr:uid="{BAE926DB-3524-46AB-8119-59AA6501C8D6}"/>
    <cellStyle name="Vírgula 2 3 5 2 2 3 2 2" xfId="35390" xr:uid="{EC3855A6-E197-4C6B-BE75-9D934C6AAAAE}"/>
    <cellStyle name="Vírgula 2 3 5 2 2 3 3" xfId="26337" xr:uid="{5F45CA94-23C4-4501-8E9C-8A78B27B72BA}"/>
    <cellStyle name="Vírgula 2 3 5 2 2 4" xfId="11248" xr:uid="{564D2A7B-3E1A-4E7E-8128-FFA00987F768}"/>
    <cellStyle name="Vírgula 2 3 5 2 2 4 2" xfId="29358" xr:uid="{49D8B764-F244-4204-B176-5D9A84D4E3EB}"/>
    <cellStyle name="Vírgula 2 3 5 2 2 5" xfId="20305" xr:uid="{5DD7C3C7-7C8F-4ECE-91B4-97500AF85582}"/>
    <cellStyle name="Vírgula 2 3 5 2 3" xfId="3138" xr:uid="{5159E83E-CFB9-435F-809E-FE1200219E7A}"/>
    <cellStyle name="Vírgula 2 3 5 2 3 2" xfId="6217" xr:uid="{D8BB239F-72F4-42E7-A77B-A98A7F672DA4}"/>
    <cellStyle name="Vírgula 2 3 5 2 3 2 2" xfId="15270" xr:uid="{F4E90CD6-03FB-45BF-883C-C2338B23146F}"/>
    <cellStyle name="Vírgula 2 3 5 2 3 2 2 2" xfId="33380" xr:uid="{4962B084-BB36-48F3-9807-9CFC589E6DD2}"/>
    <cellStyle name="Vírgula 2 3 5 2 3 2 3" xfId="24327" xr:uid="{A8CFF680-7FB5-4F49-9A82-1A539E638902}"/>
    <cellStyle name="Vírgula 2 3 5 2 3 3" xfId="9231" xr:uid="{77792810-29E9-42D2-841E-8DD3A64C8BF2}"/>
    <cellStyle name="Vírgula 2 3 5 2 3 3 2" xfId="18284" xr:uid="{ADF3D73E-1B25-4B3C-BFD4-E28FBD98CB39}"/>
    <cellStyle name="Vírgula 2 3 5 2 3 3 2 2" xfId="36394" xr:uid="{3D0D8076-166C-4103-9916-7CE6DCA02D60}"/>
    <cellStyle name="Vírgula 2 3 5 2 3 3 3" xfId="27341" xr:uid="{A9722B17-505B-495C-855B-0E1FA1A619B7}"/>
    <cellStyle name="Vírgula 2 3 5 2 3 4" xfId="12252" xr:uid="{553B48B4-000B-474A-B7BE-CCF44C37098D}"/>
    <cellStyle name="Vírgula 2 3 5 2 3 4 2" xfId="30362" xr:uid="{E9E78917-B762-415C-A82F-54014373DBA3}"/>
    <cellStyle name="Vírgula 2 3 5 2 3 5" xfId="21309" xr:uid="{EB018E3B-E261-44BD-8A1D-CA15AF8FB6E1}"/>
    <cellStyle name="Vírgula 2 3 5 2 4" xfId="4209" xr:uid="{186077B0-9CA2-42D3-BC7C-8890BCDF8A7B}"/>
    <cellStyle name="Vírgula 2 3 5 2 4 2" xfId="13262" xr:uid="{44B1C852-528F-42A1-8637-CFA7C895FBD6}"/>
    <cellStyle name="Vírgula 2 3 5 2 4 2 2" xfId="31372" xr:uid="{09AE6AFC-1311-4C64-B051-735C8BE1398D}"/>
    <cellStyle name="Vírgula 2 3 5 2 4 3" xfId="22319" xr:uid="{85842050-E590-41FB-B83D-A690AFA73695}"/>
    <cellStyle name="Vírgula 2 3 5 2 5" xfId="7223" xr:uid="{D55126B9-0101-47D0-ADC4-475EB9F9036B}"/>
    <cellStyle name="Vírgula 2 3 5 2 5 2" xfId="16276" xr:uid="{22C35AE3-6FC7-4631-A795-D79431FFB319}"/>
    <cellStyle name="Vírgula 2 3 5 2 5 2 2" xfId="34386" xr:uid="{5B1D1891-E54A-4174-8239-384FEEA94F08}"/>
    <cellStyle name="Vírgula 2 3 5 2 5 3" xfId="25333" xr:uid="{C38DB582-409D-4A88-B544-753AED5BBDE4}"/>
    <cellStyle name="Vírgula 2 3 5 2 6" xfId="10244" xr:uid="{DACB732C-9F1E-4D9F-BA36-0E251030037A}"/>
    <cellStyle name="Vírgula 2 3 5 2 6 2" xfId="28354" xr:uid="{07495257-0118-4C3B-ADD8-A57A8EB6CB9B}"/>
    <cellStyle name="Vírgula 2 3 5 2 7" xfId="19301" xr:uid="{094342EC-7071-4A96-ADC1-7DB96F3182E5}"/>
    <cellStyle name="Vírgula 2 3 5 3" xfId="1131" xr:uid="{66C4C77F-8663-435D-A53B-84A3BDBBC5E5}"/>
    <cellStyle name="Vírgula 2 3 5 3 2" xfId="2135" xr:uid="{E28DEBDB-3BF2-4D60-9759-18A583E8024B}"/>
    <cellStyle name="Vírgula 2 3 5 3 2 2" xfId="5214" xr:uid="{FDA4FC51-DBC4-4906-A3C8-C3AC50E9BC74}"/>
    <cellStyle name="Vírgula 2 3 5 3 2 2 2" xfId="14267" xr:uid="{68B248E4-16DA-4D51-9471-E0B0B114AA1F}"/>
    <cellStyle name="Vírgula 2 3 5 3 2 2 2 2" xfId="32377" xr:uid="{417D9825-77FB-47AA-B563-CD2A6B004F4E}"/>
    <cellStyle name="Vírgula 2 3 5 3 2 2 3" xfId="23324" xr:uid="{FBFB7C78-E75C-46AC-90BA-E95A88920DEB}"/>
    <cellStyle name="Vírgula 2 3 5 3 2 3" xfId="8228" xr:uid="{DE357825-CB53-447B-8705-AA89E2088120}"/>
    <cellStyle name="Vírgula 2 3 5 3 2 3 2" xfId="17281" xr:uid="{81524B13-2F44-4D31-85F1-C3ED5ACB7816}"/>
    <cellStyle name="Vírgula 2 3 5 3 2 3 2 2" xfId="35391" xr:uid="{0A91B17B-2612-4AC7-B1E4-3638F6961EFF}"/>
    <cellStyle name="Vírgula 2 3 5 3 2 3 3" xfId="26338" xr:uid="{437A68A3-58C4-4ABD-B475-9EB9D4C02143}"/>
    <cellStyle name="Vírgula 2 3 5 3 2 4" xfId="11249" xr:uid="{2C387AA1-2421-43A7-B29E-5DDDE7C2DBAB}"/>
    <cellStyle name="Vírgula 2 3 5 3 2 4 2" xfId="29359" xr:uid="{2658DE82-939D-4418-BC97-8E95AECD4259}"/>
    <cellStyle name="Vírgula 2 3 5 3 2 5" xfId="20306" xr:uid="{C7B21649-0EF5-4B2C-9FBE-7C4B75108DD9}"/>
    <cellStyle name="Vírgula 2 3 5 3 3" xfId="3139" xr:uid="{F15C73C7-F84A-42A2-822E-24F09A26E35E}"/>
    <cellStyle name="Vírgula 2 3 5 3 3 2" xfId="6218" xr:uid="{D26B927A-BAAD-4D17-89E3-537B442E6B4B}"/>
    <cellStyle name="Vírgula 2 3 5 3 3 2 2" xfId="15271" xr:uid="{21BDCD0E-80DC-4FE5-B33F-DD2D820A24A9}"/>
    <cellStyle name="Vírgula 2 3 5 3 3 2 2 2" xfId="33381" xr:uid="{55CCEBD7-37B6-46C5-8713-4EF4BD404D48}"/>
    <cellStyle name="Vírgula 2 3 5 3 3 2 3" xfId="24328" xr:uid="{7299EADF-C24A-4DAF-9130-08899F26655E}"/>
    <cellStyle name="Vírgula 2 3 5 3 3 3" xfId="9232" xr:uid="{0D340103-B409-4EF6-9CE6-3637A9211381}"/>
    <cellStyle name="Vírgula 2 3 5 3 3 3 2" xfId="18285" xr:uid="{C9DE250C-F7A9-4D13-90B0-500647DAC5BC}"/>
    <cellStyle name="Vírgula 2 3 5 3 3 3 2 2" xfId="36395" xr:uid="{EF3B16CC-9BA0-4F23-85CA-E7DF588C985D}"/>
    <cellStyle name="Vírgula 2 3 5 3 3 3 3" xfId="27342" xr:uid="{D3CE508E-8BE0-4A24-8C6F-483AF6527A4D}"/>
    <cellStyle name="Vírgula 2 3 5 3 3 4" xfId="12253" xr:uid="{5B2D93B6-E4F4-4D94-94B4-51360B22C2E8}"/>
    <cellStyle name="Vírgula 2 3 5 3 3 4 2" xfId="30363" xr:uid="{5F39D452-E513-47EF-A5B1-5A09B3075AE9}"/>
    <cellStyle name="Vírgula 2 3 5 3 3 5" xfId="21310" xr:uid="{A3610679-B0C0-47F7-9B87-7FF6E8826E16}"/>
    <cellStyle name="Vírgula 2 3 5 3 4" xfId="4210" xr:uid="{E0D6687E-8C03-46A5-8C67-C8661BB6A322}"/>
    <cellStyle name="Vírgula 2 3 5 3 4 2" xfId="13263" xr:uid="{91A78163-439E-4EF7-BA1F-F0992B925B53}"/>
    <cellStyle name="Vírgula 2 3 5 3 4 2 2" xfId="31373" xr:uid="{3706C511-32D2-4024-ACDF-0B1028261BAF}"/>
    <cellStyle name="Vírgula 2 3 5 3 4 3" xfId="22320" xr:uid="{4496E0E3-4474-4781-AD69-385839A45784}"/>
    <cellStyle name="Vírgula 2 3 5 3 5" xfId="7224" xr:uid="{E5DC8014-0D65-4D46-A46D-1D9198E31FEF}"/>
    <cellStyle name="Vírgula 2 3 5 3 5 2" xfId="16277" xr:uid="{FD592ED4-FA18-44FA-BDCA-4045FA5A5DC5}"/>
    <cellStyle name="Vírgula 2 3 5 3 5 2 2" xfId="34387" xr:uid="{5D1F3DED-1627-4DF7-80D6-1E16603D6E3C}"/>
    <cellStyle name="Vírgula 2 3 5 3 5 3" xfId="25334" xr:uid="{D5989C08-0C6A-46D2-A6F7-C93E0B8E65AA}"/>
    <cellStyle name="Vírgula 2 3 5 3 6" xfId="10245" xr:uid="{F166100F-1755-405B-B801-B4B5FEA06CCE}"/>
    <cellStyle name="Vírgula 2 3 5 3 6 2" xfId="28355" xr:uid="{0BB69E81-69A6-4700-BA65-F43244C27DAA}"/>
    <cellStyle name="Vírgula 2 3 5 3 7" xfId="19302" xr:uid="{9B54E00F-21D5-428D-85D4-6395498DE7FA}"/>
    <cellStyle name="Vírgula 2 3 5 4" xfId="1423" xr:uid="{AC81176C-06E6-44B2-BAE1-F7E22A85D2E1}"/>
    <cellStyle name="Vírgula 2 3 5 4 2" xfId="4502" xr:uid="{BD21C994-A323-49D6-B40C-C287A002B969}"/>
    <cellStyle name="Vírgula 2 3 5 4 2 2" xfId="13555" xr:uid="{B78AD033-E903-4955-B848-8299C0CBE1DA}"/>
    <cellStyle name="Vírgula 2 3 5 4 2 2 2" xfId="31665" xr:uid="{3C741414-3309-4510-AD6D-DB34D62982DA}"/>
    <cellStyle name="Vírgula 2 3 5 4 2 3" xfId="22612" xr:uid="{872D893A-0940-40F9-8534-4DF66614256F}"/>
    <cellStyle name="Vírgula 2 3 5 4 3" xfId="7516" xr:uid="{E9F0B252-E01F-4858-BF98-94BB1A79591E}"/>
    <cellStyle name="Vírgula 2 3 5 4 3 2" xfId="16569" xr:uid="{AF5C784F-3E43-403C-8D64-5BD8329310EE}"/>
    <cellStyle name="Vírgula 2 3 5 4 3 2 2" xfId="34679" xr:uid="{5DB9BC7E-2823-4B1C-9BA3-82848829A3D7}"/>
    <cellStyle name="Vírgula 2 3 5 4 3 3" xfId="25626" xr:uid="{3DE46B8D-2E1C-4246-8375-064EBEB20866}"/>
    <cellStyle name="Vírgula 2 3 5 4 4" xfId="10537" xr:uid="{F89D7C25-2B83-406B-926B-5D488F51102C}"/>
    <cellStyle name="Vírgula 2 3 5 4 4 2" xfId="28647" xr:uid="{AF51C7B9-5E9C-4BEF-AE0B-7E6B477F36C5}"/>
    <cellStyle name="Vírgula 2 3 5 4 5" xfId="19594" xr:uid="{CCB33243-3F47-4878-83E8-9EFD01129C83}"/>
    <cellStyle name="Vírgula 2 3 5 5" xfId="2427" xr:uid="{69167FC4-5F01-4A24-8600-5BD89AA44F9D}"/>
    <cellStyle name="Vírgula 2 3 5 5 2" xfId="5506" xr:uid="{B09B0F9E-E733-45E6-887B-95EC859DDB2B}"/>
    <cellStyle name="Vírgula 2 3 5 5 2 2" xfId="14559" xr:uid="{E0DAEF8C-FCA5-4A47-9838-15FDD53CFD64}"/>
    <cellStyle name="Vírgula 2 3 5 5 2 2 2" xfId="32669" xr:uid="{2D048A66-8E24-44E0-BDFE-77EB320600E6}"/>
    <cellStyle name="Vírgula 2 3 5 5 2 3" xfId="23616" xr:uid="{5708A743-5340-4C2B-87BF-32B65973845C}"/>
    <cellStyle name="Vírgula 2 3 5 5 3" xfId="8520" xr:uid="{5523A070-CFEF-43A6-B5C1-D603511510E4}"/>
    <cellStyle name="Vírgula 2 3 5 5 3 2" xfId="17573" xr:uid="{BD9F8F7E-8D0D-4023-A9CB-DC156D03FF47}"/>
    <cellStyle name="Vírgula 2 3 5 5 3 2 2" xfId="35683" xr:uid="{356366BE-FB98-473D-9E6A-C6BD283EF897}"/>
    <cellStyle name="Vírgula 2 3 5 5 3 3" xfId="26630" xr:uid="{0BAEED22-79C0-45CE-A4FE-69F6651776B7}"/>
    <cellStyle name="Vírgula 2 3 5 5 4" xfId="11541" xr:uid="{4E15AC11-B9AA-4716-90D5-673D9C936054}"/>
    <cellStyle name="Vírgula 2 3 5 5 4 2" xfId="29651" xr:uid="{BF3000C4-1256-4F1E-8C11-E94655FC5D7C}"/>
    <cellStyle name="Vírgula 2 3 5 5 5" xfId="20598" xr:uid="{5FFB1A3A-B2DD-42C9-9667-FF07BBE07C36}"/>
    <cellStyle name="Vírgula 2 3 5 6" xfId="3497" xr:uid="{134C42D7-5639-4757-A28E-5C42F74A3386}"/>
    <cellStyle name="Vírgula 2 3 5 6 2" xfId="12550" xr:uid="{8B5AF6B9-35EB-4FBB-A56F-03AFDD88E575}"/>
    <cellStyle name="Vírgula 2 3 5 6 2 2" xfId="30660" xr:uid="{C7E8B81E-C56F-48CC-82C9-F03D9C729E92}"/>
    <cellStyle name="Vírgula 2 3 5 6 3" xfId="21607" xr:uid="{FF767918-D041-477F-954B-2E1D82B77FC2}"/>
    <cellStyle name="Vírgula 2 3 5 7" xfId="6511" xr:uid="{25695C0E-D728-4053-973E-69F2783C7B74}"/>
    <cellStyle name="Vírgula 2 3 5 7 2" xfId="15564" xr:uid="{4BD0671A-A9A1-4F71-908E-47B86B24999F}"/>
    <cellStyle name="Vírgula 2 3 5 7 2 2" xfId="33674" xr:uid="{A4EBA0DB-EDD3-4966-8332-9C706B3557CE}"/>
    <cellStyle name="Vírgula 2 3 5 7 3" xfId="24621" xr:uid="{BBE84D76-E733-4055-A891-F66083285ECA}"/>
    <cellStyle name="Vírgula 2 3 5 8" xfId="9531" xr:uid="{F244E012-CD61-4B3D-A06D-6DC95B35EF83}"/>
    <cellStyle name="Vírgula 2 3 5 8 2" xfId="27641" xr:uid="{2935DCAE-457E-4F90-84CA-CAF526E5D9B6}"/>
    <cellStyle name="Vírgula 2 3 5 9" xfId="18588" xr:uid="{C202A526-32F2-4DDF-820C-4CA1EB90373B}"/>
    <cellStyle name="Vírgula 2 3 6" xfId="396" xr:uid="{34FB9B3D-841F-40F0-B3BE-4904D356AE04}"/>
    <cellStyle name="Vírgula 2 3 7" xfId="1132" xr:uid="{802AE440-20BF-46A4-83DF-466C1AEF86E5}"/>
    <cellStyle name="Vírgula 2 3 7 2" xfId="2136" xr:uid="{7C926BD8-4CBF-48A2-B2BF-723C3E98E263}"/>
    <cellStyle name="Vírgula 2 3 7 2 2" xfId="5215" xr:uid="{A015ADCC-9F08-468C-A341-CCD738B07387}"/>
    <cellStyle name="Vírgula 2 3 7 2 2 2" xfId="14268" xr:uid="{6B6CE4D6-A133-460E-BCD8-45F83ACBDE6C}"/>
    <cellStyle name="Vírgula 2 3 7 2 2 2 2" xfId="32378" xr:uid="{5F2E8308-4704-47CF-8402-FF5AE7CB02FA}"/>
    <cellStyle name="Vírgula 2 3 7 2 2 3" xfId="23325" xr:uid="{64CBFC56-051A-48D1-931D-1E3856087B6B}"/>
    <cellStyle name="Vírgula 2 3 7 2 3" xfId="8229" xr:uid="{BE97F66F-0038-443C-B0C5-C882F0EC1447}"/>
    <cellStyle name="Vírgula 2 3 7 2 3 2" xfId="17282" xr:uid="{D3F6152B-E309-4A84-B291-158D3C39065B}"/>
    <cellStyle name="Vírgula 2 3 7 2 3 2 2" xfId="35392" xr:uid="{526400DB-1760-4385-8B95-ABCB4EDDC345}"/>
    <cellStyle name="Vírgula 2 3 7 2 3 3" xfId="26339" xr:uid="{1CC83B8E-BF90-47F0-BC1F-4BC70E343DDD}"/>
    <cellStyle name="Vírgula 2 3 7 2 4" xfId="11250" xr:uid="{0CFB7B18-37E6-4929-8BFB-6EE2DB34747D}"/>
    <cellStyle name="Vírgula 2 3 7 2 4 2" xfId="29360" xr:uid="{4589E109-1F3C-4EB9-A504-D6B14A4D6C84}"/>
    <cellStyle name="Vírgula 2 3 7 2 5" xfId="20307" xr:uid="{2D97D4AD-F80D-422F-BD38-AECE76BD1A6E}"/>
    <cellStyle name="Vírgula 2 3 7 3" xfId="3140" xr:uid="{CFCC8141-989F-4D7F-A70B-237A43E2DAFD}"/>
    <cellStyle name="Vírgula 2 3 7 3 2" xfId="6219" xr:uid="{C2204226-35D0-4890-9A8B-1F7901E7BD27}"/>
    <cellStyle name="Vírgula 2 3 7 3 2 2" xfId="15272" xr:uid="{C7490DE3-5223-472E-9D33-C975F1D06BF2}"/>
    <cellStyle name="Vírgula 2 3 7 3 2 2 2" xfId="33382" xr:uid="{7B058047-7DC1-4FE7-B90C-8678FEA94670}"/>
    <cellStyle name="Vírgula 2 3 7 3 2 3" xfId="24329" xr:uid="{5AA5DE01-9296-4E03-BD68-E1B5B62D2081}"/>
    <cellStyle name="Vírgula 2 3 7 3 3" xfId="9233" xr:uid="{DF92DD3A-32A0-4EAD-8A4A-E70CD3D30661}"/>
    <cellStyle name="Vírgula 2 3 7 3 3 2" xfId="18286" xr:uid="{FF6F286A-D63A-4832-A7AA-E8FA5555DECC}"/>
    <cellStyle name="Vírgula 2 3 7 3 3 2 2" xfId="36396" xr:uid="{03590829-534E-40AB-9E68-0E0A905D4D26}"/>
    <cellStyle name="Vírgula 2 3 7 3 3 3" xfId="27343" xr:uid="{3BAE155A-7DDF-4B27-826A-DC797EEEC752}"/>
    <cellStyle name="Vírgula 2 3 7 3 4" xfId="12254" xr:uid="{6F469E5F-4D61-441C-B7EF-B0B021E1EA11}"/>
    <cellStyle name="Vírgula 2 3 7 3 4 2" xfId="30364" xr:uid="{E18AFB15-23D6-464A-9006-6EA121449731}"/>
    <cellStyle name="Vírgula 2 3 7 3 5" xfId="21311" xr:uid="{62F3BD2D-7783-48A0-930E-DA9CDFD6F702}"/>
    <cellStyle name="Vírgula 2 3 7 4" xfId="4211" xr:uid="{54FA12FB-6FA9-45C2-AE85-589DC779354A}"/>
    <cellStyle name="Vírgula 2 3 7 4 2" xfId="13264" xr:uid="{005E05C9-288E-4152-B511-DCF09FAAE796}"/>
    <cellStyle name="Vírgula 2 3 7 4 2 2" xfId="31374" xr:uid="{BD901B1A-D4A3-4258-A42C-0181C32915EA}"/>
    <cellStyle name="Vírgula 2 3 7 4 3" xfId="22321" xr:uid="{615FABD2-EC9D-412F-8A7A-57EE3F9316E3}"/>
    <cellStyle name="Vírgula 2 3 7 5" xfId="7225" xr:uid="{B11AB455-87C8-4C91-A438-341ACF90B7DA}"/>
    <cellStyle name="Vírgula 2 3 7 5 2" xfId="16278" xr:uid="{59A64717-39FC-4E13-A7F6-A5DDF3FC0A12}"/>
    <cellStyle name="Vírgula 2 3 7 5 2 2" xfId="34388" xr:uid="{683AD9C3-9344-4029-AD3B-CCED2D3582F9}"/>
    <cellStyle name="Vírgula 2 3 7 5 3" xfId="25335" xr:uid="{2D1531D0-18E2-4A37-AAB8-82A468795994}"/>
    <cellStyle name="Vírgula 2 3 7 6" xfId="10246" xr:uid="{C213FD7E-A3B9-454F-8225-A588D61FA584}"/>
    <cellStyle name="Vírgula 2 3 7 6 2" xfId="28356" xr:uid="{BEFBEE62-ACFE-45B1-9B47-25B012FCBED9}"/>
    <cellStyle name="Vírgula 2 3 7 7" xfId="19303" xr:uid="{9FDC0280-7BCC-4758-A06A-DCE53862ABDB}"/>
    <cellStyle name="Vírgula 2 3 8" xfId="1133" xr:uid="{E3133CC1-A12D-4F6A-9FCA-629707CDFCC6}"/>
    <cellStyle name="Vírgula 2 3 8 2" xfId="2137" xr:uid="{92EF4255-1B95-4943-9C0F-885E3D383739}"/>
    <cellStyle name="Vírgula 2 3 8 2 2" xfId="5216" xr:uid="{45818CFD-075D-42DD-A944-BD8DF43B0033}"/>
    <cellStyle name="Vírgula 2 3 8 2 2 2" xfId="14269" xr:uid="{DF5B772B-D905-42E4-A0B1-2C31DC86103F}"/>
    <cellStyle name="Vírgula 2 3 8 2 2 2 2" xfId="32379" xr:uid="{747A7A71-D040-4B9C-9EAE-40EBD91B27F7}"/>
    <cellStyle name="Vírgula 2 3 8 2 2 3" xfId="23326" xr:uid="{E88A5BD4-BEC8-439B-9DBB-49D9592B84C2}"/>
    <cellStyle name="Vírgula 2 3 8 2 3" xfId="8230" xr:uid="{771F34E2-E991-41AC-8A7A-4734AFA573FF}"/>
    <cellStyle name="Vírgula 2 3 8 2 3 2" xfId="17283" xr:uid="{626F5BB2-8503-440B-9193-CC661D2ADF7D}"/>
    <cellStyle name="Vírgula 2 3 8 2 3 2 2" xfId="35393" xr:uid="{665D0773-5B07-4959-A8EC-4982178AD2C4}"/>
    <cellStyle name="Vírgula 2 3 8 2 3 3" xfId="26340" xr:uid="{5BB1A1E5-C013-4335-88BA-9160FACE76BE}"/>
    <cellStyle name="Vírgula 2 3 8 2 4" xfId="11251" xr:uid="{ABCFAC84-14D0-4FC0-BF67-C5C7FC111E9C}"/>
    <cellStyle name="Vírgula 2 3 8 2 4 2" xfId="29361" xr:uid="{54B647F0-0145-462E-A1B1-C42509CF3DA5}"/>
    <cellStyle name="Vírgula 2 3 8 2 5" xfId="20308" xr:uid="{CA47B27D-AD25-40DD-B650-5A7E7A0A136C}"/>
    <cellStyle name="Vírgula 2 3 8 3" xfId="3141" xr:uid="{8A37D647-3D83-4274-B1D6-CC7FA09E43B1}"/>
    <cellStyle name="Vírgula 2 3 8 3 2" xfId="6220" xr:uid="{52A30C3E-8F5C-4A56-916D-32B1F2513BD9}"/>
    <cellStyle name="Vírgula 2 3 8 3 2 2" xfId="15273" xr:uid="{CB5068E8-12C9-48DE-8B14-00B8ED2749F8}"/>
    <cellStyle name="Vírgula 2 3 8 3 2 2 2" xfId="33383" xr:uid="{C778BAAC-AF87-4F13-A98C-EFADB5210993}"/>
    <cellStyle name="Vírgula 2 3 8 3 2 3" xfId="24330" xr:uid="{1B476C10-D0FE-443D-8BDE-B08F26117BB1}"/>
    <cellStyle name="Vírgula 2 3 8 3 3" xfId="9234" xr:uid="{C42C8E99-36ED-42C6-92D5-ABC234808CB2}"/>
    <cellStyle name="Vírgula 2 3 8 3 3 2" xfId="18287" xr:uid="{2814CF8D-FA6A-4027-BC6B-F312E4452D2E}"/>
    <cellStyle name="Vírgula 2 3 8 3 3 2 2" xfId="36397" xr:uid="{A3D4F081-94E1-4038-BD1C-40D05F99521F}"/>
    <cellStyle name="Vírgula 2 3 8 3 3 3" xfId="27344" xr:uid="{3DEE199E-E212-4E01-8B80-FF7FF5368FAA}"/>
    <cellStyle name="Vírgula 2 3 8 3 4" xfId="12255" xr:uid="{4BE8236C-043F-48C1-8BF6-C3E98202FCC8}"/>
    <cellStyle name="Vírgula 2 3 8 3 4 2" xfId="30365" xr:uid="{24DDEC50-937D-4FD8-A8BD-5D765CE76577}"/>
    <cellStyle name="Vírgula 2 3 8 3 5" xfId="21312" xr:uid="{A717FE4E-4EAA-45B9-A033-385ECCC23198}"/>
    <cellStyle name="Vírgula 2 3 8 4" xfId="4212" xr:uid="{4A3649E3-051B-4B28-9086-A1741C6537A7}"/>
    <cellStyle name="Vírgula 2 3 8 4 2" xfId="13265" xr:uid="{253B9E79-5C8A-4625-8F41-F329E460B8C4}"/>
    <cellStyle name="Vírgula 2 3 8 4 2 2" xfId="31375" xr:uid="{0D30D372-37DA-452C-9B90-E9859DEF667D}"/>
    <cellStyle name="Vírgula 2 3 8 4 3" xfId="22322" xr:uid="{8E10F581-752F-413B-A1C3-97074684638D}"/>
    <cellStyle name="Vírgula 2 3 8 5" xfId="7226" xr:uid="{C0EF5E5E-3CA3-4F6F-814A-45721AAAC1A0}"/>
    <cellStyle name="Vírgula 2 3 8 5 2" xfId="16279" xr:uid="{F18FDF4A-ED05-4341-A303-9C9877DFA170}"/>
    <cellStyle name="Vírgula 2 3 8 5 2 2" xfId="34389" xr:uid="{FCC42ECB-3F5F-48EE-89BF-2936ED526071}"/>
    <cellStyle name="Vírgula 2 3 8 5 3" xfId="25336" xr:uid="{FFEDF002-BB2B-4E59-80EE-ACEE4A6BF18D}"/>
    <cellStyle name="Vírgula 2 3 8 6" xfId="10247" xr:uid="{44630AAD-3D79-46A7-9493-1F1DD189D647}"/>
    <cellStyle name="Vírgula 2 3 8 6 2" xfId="28357" xr:uid="{CA312E09-A4E8-4204-AFA8-1883B8067116}"/>
    <cellStyle name="Vírgula 2 3 8 7" xfId="19304" xr:uid="{876FFB40-E625-4DE0-AD1C-F8C19858082C}"/>
    <cellStyle name="Vírgula 2 3 9" xfId="1252" xr:uid="{DC7390AC-A30C-4CD1-AED7-D1CFF8081282}"/>
    <cellStyle name="Vírgula 2 3 9 2" xfId="4331" xr:uid="{1092CAA6-C826-43F8-ACEC-F0CFCA5C5C34}"/>
    <cellStyle name="Vírgula 2 3 9 2 2" xfId="13384" xr:uid="{E85FA962-6A11-496F-A8E0-51DC4FF640C6}"/>
    <cellStyle name="Vírgula 2 3 9 2 2 2" xfId="31494" xr:uid="{0CD4F7EA-D79A-46CD-A9B9-D2B143762324}"/>
    <cellStyle name="Vírgula 2 3 9 2 3" xfId="22441" xr:uid="{C7BAC1C6-1161-4477-9F97-BB6B87F10AB7}"/>
    <cellStyle name="Vírgula 2 3 9 3" xfId="7345" xr:uid="{EFD508EC-F9D2-434B-9295-68948DC129CE}"/>
    <cellStyle name="Vírgula 2 3 9 3 2" xfId="16398" xr:uid="{1A342BBC-B67E-4204-9D9D-D2240FE1AF9D}"/>
    <cellStyle name="Vírgula 2 3 9 3 2 2" xfId="34508" xr:uid="{0B2D8C8A-B1A5-4162-B8A8-3190A0F8040B}"/>
    <cellStyle name="Vírgula 2 3 9 3 3" xfId="25455" xr:uid="{06EA27F5-D6EF-4EF2-A5F6-318CA64537AD}"/>
    <cellStyle name="Vírgula 2 3 9 4" xfId="10366" xr:uid="{8CA67169-968A-4DF0-95C0-130ACE766069}"/>
    <cellStyle name="Vírgula 2 3 9 4 2" xfId="28476" xr:uid="{DD61032C-AD6E-420E-B43D-2EAA58D7735C}"/>
    <cellStyle name="Vírgula 2 3 9 5" xfId="19423" xr:uid="{DB3C1440-C4FE-4515-84B8-1E0C0AF5B2E7}"/>
    <cellStyle name="Vírgula 2 4" xfId="91" xr:uid="{32C83B96-9216-4597-AA91-1749D2B2EBE4}"/>
    <cellStyle name="Vírgula 2 4 10" xfId="3329" xr:uid="{0C5962C2-59F6-4134-81E3-B03A4A8F79A6}"/>
    <cellStyle name="Vírgula 2 4 10 2" xfId="12382" xr:uid="{9C895A32-790B-43FD-82AD-47D751588B95}"/>
    <cellStyle name="Vírgula 2 4 10 2 2" xfId="30492" xr:uid="{54F6BB82-7422-4767-921D-13D75F74593A}"/>
    <cellStyle name="Vírgula 2 4 10 3" xfId="21439" xr:uid="{685C16A2-8D47-4612-8385-FD1D05790841}"/>
    <cellStyle name="Vírgula 2 4 11" xfId="6343" xr:uid="{66982798-F60F-41DA-A5B1-D1D86AF8717F}"/>
    <cellStyle name="Vírgula 2 4 11 2" xfId="15396" xr:uid="{9311FDF8-642A-41AF-BD8E-4DAFA84A2C71}"/>
    <cellStyle name="Vírgula 2 4 11 2 2" xfId="33506" xr:uid="{153C05EE-82C8-40C9-A771-C95FBCC7C25A}"/>
    <cellStyle name="Vírgula 2 4 11 3" xfId="24453" xr:uid="{93D394C6-D29E-411E-975F-45518B556D1F}"/>
    <cellStyle name="Vírgula 2 4 12" xfId="9363" xr:uid="{E9460102-067F-457B-A5A8-C99B693095DA}"/>
    <cellStyle name="Vírgula 2 4 12 2" xfId="27473" xr:uid="{F110B714-88A5-40C4-AE49-70EA39EE8532}"/>
    <cellStyle name="Vírgula 2 4 13" xfId="18420" xr:uid="{108D8E39-720C-4CFF-9C06-DD5FD44F6F96}"/>
    <cellStyle name="Vírgula 2 4 2" xfId="107" xr:uid="{3E245D75-B452-401B-A99E-E94F00031AFE}"/>
    <cellStyle name="Vírgula 2 4 2 10" xfId="9379" xr:uid="{6616A69D-6DFF-4B0D-9980-40E15B3054BC}"/>
    <cellStyle name="Vírgula 2 4 2 10 2" xfId="27489" xr:uid="{469F25C6-5C16-4658-B325-D5CD7EDD83AA}"/>
    <cellStyle name="Vírgula 2 4 2 11" xfId="18436" xr:uid="{85313076-8F43-4A15-9058-C5286C028499}"/>
    <cellStyle name="Vírgula 2 4 2 2" xfId="139" xr:uid="{B0BC700B-1947-4406-948E-C2C4335A7C5D}"/>
    <cellStyle name="Vírgula 2 4 2 2 10" xfId="18468" xr:uid="{F9B4E638-1844-42E5-9BEB-8B77BCA90CEE}"/>
    <cellStyle name="Vírgula 2 4 2 2 2" xfId="466" xr:uid="{18A98AE4-F59D-4991-933A-83FDFA7A9EEE}"/>
    <cellStyle name="Vírgula 2 4 2 2 2 2" xfId="1134" xr:uid="{20C095F5-7DDD-4DD9-85EC-4B050C3F2355}"/>
    <cellStyle name="Vírgula 2 4 2 2 2 2 2" xfId="2138" xr:uid="{9D30A689-599A-43C8-895C-FAB6DC8DC745}"/>
    <cellStyle name="Vírgula 2 4 2 2 2 2 2 2" xfId="5217" xr:uid="{E35B20D4-18E5-4B43-B6E8-E9FD3723F3BC}"/>
    <cellStyle name="Vírgula 2 4 2 2 2 2 2 2 2" xfId="14270" xr:uid="{592E685E-A3EF-4B35-B823-6288DAAB08D4}"/>
    <cellStyle name="Vírgula 2 4 2 2 2 2 2 2 2 2" xfId="32380" xr:uid="{8ADF4705-1505-4912-9755-4E53FC45D941}"/>
    <cellStyle name="Vírgula 2 4 2 2 2 2 2 2 3" xfId="23327" xr:uid="{3E21F081-8921-4EFE-9CD6-D69E6044EDCE}"/>
    <cellStyle name="Vírgula 2 4 2 2 2 2 2 3" xfId="8231" xr:uid="{C229FC0B-210E-43CA-8C52-75A59142E24A}"/>
    <cellStyle name="Vírgula 2 4 2 2 2 2 2 3 2" xfId="17284" xr:uid="{EFB2A092-D19D-457F-99FB-E1696AFDF1F5}"/>
    <cellStyle name="Vírgula 2 4 2 2 2 2 2 3 2 2" xfId="35394" xr:uid="{83C45680-404A-412F-B2F9-B0507B6CA8FA}"/>
    <cellStyle name="Vírgula 2 4 2 2 2 2 2 3 3" xfId="26341" xr:uid="{76D45252-4EC1-439C-9DE1-49307BB99B77}"/>
    <cellStyle name="Vírgula 2 4 2 2 2 2 2 4" xfId="11252" xr:uid="{02BCF310-6B90-457D-857B-E8366035668F}"/>
    <cellStyle name="Vírgula 2 4 2 2 2 2 2 4 2" xfId="29362" xr:uid="{67553833-1975-4BEE-B458-136F26598BCA}"/>
    <cellStyle name="Vírgula 2 4 2 2 2 2 2 5" xfId="20309" xr:uid="{253083B6-BDFE-4C3B-BB9D-DBBDA0D8A9E6}"/>
    <cellStyle name="Vírgula 2 4 2 2 2 2 3" xfId="3142" xr:uid="{5DAAF970-EC53-4F8E-A3A8-B213C2926506}"/>
    <cellStyle name="Vírgula 2 4 2 2 2 2 3 2" xfId="6221" xr:uid="{CB2F359A-DD95-43A2-A45A-586CDFC323B6}"/>
    <cellStyle name="Vírgula 2 4 2 2 2 2 3 2 2" xfId="15274" xr:uid="{3A082A55-F5EC-4D22-AE09-2DD7179352A1}"/>
    <cellStyle name="Vírgula 2 4 2 2 2 2 3 2 2 2" xfId="33384" xr:uid="{71835972-CE5B-45C3-8F22-AAA9021BFDBD}"/>
    <cellStyle name="Vírgula 2 4 2 2 2 2 3 2 3" xfId="24331" xr:uid="{EE0639BD-2E5A-4987-B2C8-1C884A71AAF8}"/>
    <cellStyle name="Vírgula 2 4 2 2 2 2 3 3" xfId="9235" xr:uid="{7559F6E6-A299-4BA4-B4D0-3B7830E7D677}"/>
    <cellStyle name="Vírgula 2 4 2 2 2 2 3 3 2" xfId="18288" xr:uid="{478106A3-DDB9-412A-BB4F-24FCDB1FF1B1}"/>
    <cellStyle name="Vírgula 2 4 2 2 2 2 3 3 2 2" xfId="36398" xr:uid="{F872A2EF-48E1-48F5-97FC-4FC867089BA7}"/>
    <cellStyle name="Vírgula 2 4 2 2 2 2 3 3 3" xfId="27345" xr:uid="{DD3C43C4-500C-4DD9-9597-50218994421A}"/>
    <cellStyle name="Vírgula 2 4 2 2 2 2 3 4" xfId="12256" xr:uid="{1745937F-8CA6-4FC4-AF0E-1DB0B2CC9426}"/>
    <cellStyle name="Vírgula 2 4 2 2 2 2 3 4 2" xfId="30366" xr:uid="{FF3A9A60-38BC-4A93-BE09-AC2F45E34D81}"/>
    <cellStyle name="Vírgula 2 4 2 2 2 2 3 5" xfId="21313" xr:uid="{2B23F49B-FE67-4999-B024-D1B743E07913}"/>
    <cellStyle name="Vírgula 2 4 2 2 2 2 4" xfId="4213" xr:uid="{D94A8502-3998-4FD1-B4D7-FEB5B62A36C1}"/>
    <cellStyle name="Vírgula 2 4 2 2 2 2 4 2" xfId="13266" xr:uid="{366E3BD0-8E5E-4CBB-9FDF-6A7846C2D0A5}"/>
    <cellStyle name="Vírgula 2 4 2 2 2 2 4 2 2" xfId="31376" xr:uid="{E73E8AC6-22D3-4D55-8BF1-7D8048E41C4F}"/>
    <cellStyle name="Vírgula 2 4 2 2 2 2 4 3" xfId="22323" xr:uid="{E261A1E4-1868-4B88-92C0-A52D995511A7}"/>
    <cellStyle name="Vírgula 2 4 2 2 2 2 5" xfId="7227" xr:uid="{EB3B8981-18C5-4191-B15B-65938CDCEE7C}"/>
    <cellStyle name="Vírgula 2 4 2 2 2 2 5 2" xfId="16280" xr:uid="{EA449E97-8B58-41C8-9780-8A197EDD2D65}"/>
    <cellStyle name="Vírgula 2 4 2 2 2 2 5 2 2" xfId="34390" xr:uid="{7E85EF4D-B890-4D39-8775-3ECD9499D88D}"/>
    <cellStyle name="Vírgula 2 4 2 2 2 2 5 3" xfId="25337" xr:uid="{EC5BE476-8965-4E6F-A552-77079BF88C6E}"/>
    <cellStyle name="Vírgula 2 4 2 2 2 2 6" xfId="10248" xr:uid="{C87A4139-5A4A-4B10-A76B-63A179FF3342}"/>
    <cellStyle name="Vírgula 2 4 2 2 2 2 6 2" xfId="28358" xr:uid="{A4F85DFC-8C12-4116-8961-F0CF31CA76E8}"/>
    <cellStyle name="Vírgula 2 4 2 2 2 2 7" xfId="19305" xr:uid="{37FF15B4-406B-41A0-813A-617AF31C1300}"/>
    <cellStyle name="Vírgula 2 4 2 2 2 3" xfId="1135" xr:uid="{D49DD749-A427-4145-8B1A-95AC430CD3B8}"/>
    <cellStyle name="Vírgula 2 4 2 2 2 3 2" xfId="2139" xr:uid="{8EB0440C-E195-4580-9EC3-6BDDC11F1C7C}"/>
    <cellStyle name="Vírgula 2 4 2 2 2 3 2 2" xfId="5218" xr:uid="{556F96D7-189C-4C79-8C60-487AD74729EC}"/>
    <cellStyle name="Vírgula 2 4 2 2 2 3 2 2 2" xfId="14271" xr:uid="{7D83FCC3-A9EC-4CF7-BD51-0593C4EBF74D}"/>
    <cellStyle name="Vírgula 2 4 2 2 2 3 2 2 2 2" xfId="32381" xr:uid="{01AE46BB-A504-45F3-8A24-2EF9CED91F10}"/>
    <cellStyle name="Vírgula 2 4 2 2 2 3 2 2 3" xfId="23328" xr:uid="{A810E5E1-9400-47AB-9DAD-8A14F895B3D5}"/>
    <cellStyle name="Vírgula 2 4 2 2 2 3 2 3" xfId="8232" xr:uid="{F4377E9B-26DE-41FD-A299-6DE9C4072086}"/>
    <cellStyle name="Vírgula 2 4 2 2 2 3 2 3 2" xfId="17285" xr:uid="{22127115-2AE4-471B-AF3B-9E39BAF82984}"/>
    <cellStyle name="Vírgula 2 4 2 2 2 3 2 3 2 2" xfId="35395" xr:uid="{1A5AF74B-9F49-453B-8E9F-A53F7F36E3D7}"/>
    <cellStyle name="Vírgula 2 4 2 2 2 3 2 3 3" xfId="26342" xr:uid="{609FC2C3-A250-431C-AC4D-5825EDE417B0}"/>
    <cellStyle name="Vírgula 2 4 2 2 2 3 2 4" xfId="11253" xr:uid="{A127D59A-89EE-492D-9D6F-01DC88801FE9}"/>
    <cellStyle name="Vírgula 2 4 2 2 2 3 2 4 2" xfId="29363" xr:uid="{EF743E40-63FF-4469-9552-4C85668BDE8C}"/>
    <cellStyle name="Vírgula 2 4 2 2 2 3 2 5" xfId="20310" xr:uid="{D80D6D4A-3415-4CEC-9793-DF54666C9746}"/>
    <cellStyle name="Vírgula 2 4 2 2 2 3 3" xfId="3143" xr:uid="{362C21FC-2051-4C02-A9CE-CD0CEA4DB735}"/>
    <cellStyle name="Vírgula 2 4 2 2 2 3 3 2" xfId="6222" xr:uid="{394E5E78-BAAE-4E10-B12E-DA59BF6A22FA}"/>
    <cellStyle name="Vírgula 2 4 2 2 2 3 3 2 2" xfId="15275" xr:uid="{8F5E500F-3128-4CF1-B8FA-580156F04300}"/>
    <cellStyle name="Vírgula 2 4 2 2 2 3 3 2 2 2" xfId="33385" xr:uid="{A8D6A28F-14D5-4F32-9DA6-E629E6BCF631}"/>
    <cellStyle name="Vírgula 2 4 2 2 2 3 3 2 3" xfId="24332" xr:uid="{B6B9CE78-B434-4D73-B288-3A2512D6F588}"/>
    <cellStyle name="Vírgula 2 4 2 2 2 3 3 3" xfId="9236" xr:uid="{6029EEB6-1ACB-46B8-A7CF-3842C26D4B0E}"/>
    <cellStyle name="Vírgula 2 4 2 2 2 3 3 3 2" xfId="18289" xr:uid="{92A9B8BD-A743-4ACA-BCFE-11EEEC2F6C64}"/>
    <cellStyle name="Vírgula 2 4 2 2 2 3 3 3 2 2" xfId="36399" xr:uid="{5FCC97C4-A3EA-4BEA-B5FA-6FB2D55D653F}"/>
    <cellStyle name="Vírgula 2 4 2 2 2 3 3 3 3" xfId="27346" xr:uid="{BE589BD4-BEBF-46CA-BECA-BB5A89F9BE52}"/>
    <cellStyle name="Vírgula 2 4 2 2 2 3 3 4" xfId="12257" xr:uid="{9843BF7B-9AEF-421F-A5D3-825D545692A3}"/>
    <cellStyle name="Vírgula 2 4 2 2 2 3 3 4 2" xfId="30367" xr:uid="{EA895A72-D617-4A1E-A345-AD40004D18E5}"/>
    <cellStyle name="Vírgula 2 4 2 2 2 3 3 5" xfId="21314" xr:uid="{34DA5F4B-D7D4-424D-9FA2-DEAEF5788342}"/>
    <cellStyle name="Vírgula 2 4 2 2 2 3 4" xfId="4214" xr:uid="{E0DDB1F0-D3DD-4A15-98FC-325EC48009B1}"/>
    <cellStyle name="Vírgula 2 4 2 2 2 3 4 2" xfId="13267" xr:uid="{9D0F7AEA-B8E0-493A-AD41-B27E5D4F88E7}"/>
    <cellStyle name="Vírgula 2 4 2 2 2 3 4 2 2" xfId="31377" xr:uid="{58987418-B710-493B-B847-85E929EC4134}"/>
    <cellStyle name="Vírgula 2 4 2 2 2 3 4 3" xfId="22324" xr:uid="{9D3C8381-2AE3-409D-AD19-04AAB48356A5}"/>
    <cellStyle name="Vírgula 2 4 2 2 2 3 5" xfId="7228" xr:uid="{98E147D8-B000-436A-913C-DB6278CDB58D}"/>
    <cellStyle name="Vírgula 2 4 2 2 2 3 5 2" xfId="16281" xr:uid="{5BF37E6D-CD92-44A0-AB83-653BA2FA500E}"/>
    <cellStyle name="Vírgula 2 4 2 2 2 3 5 2 2" xfId="34391" xr:uid="{160C310E-1AA2-4FF4-A838-F60E792B06D9}"/>
    <cellStyle name="Vírgula 2 4 2 2 2 3 5 3" xfId="25338" xr:uid="{B2A47ED9-DD32-466E-95EB-6BC10CABD516}"/>
    <cellStyle name="Vírgula 2 4 2 2 2 3 6" xfId="10249" xr:uid="{BF4CF562-0DEA-431A-97B8-7620CD96A28D}"/>
    <cellStyle name="Vírgula 2 4 2 2 2 3 6 2" xfId="28359" xr:uid="{A7538374-DDEE-42E8-B53E-C3A7E9733599}"/>
    <cellStyle name="Vírgula 2 4 2 2 2 3 7" xfId="19306" xr:uid="{435D9506-E662-45BC-9A79-B9791F95C3CC}"/>
    <cellStyle name="Vírgula 2 4 2 2 2 4" xfId="1475" xr:uid="{863631FB-8069-4723-856D-38E47CE517DC}"/>
    <cellStyle name="Vírgula 2 4 2 2 2 4 2" xfId="4554" xr:uid="{496F5C55-6300-4C48-9FAB-39CB0C2088BD}"/>
    <cellStyle name="Vírgula 2 4 2 2 2 4 2 2" xfId="13607" xr:uid="{0A09C7A1-47C3-451B-A593-66E3905CB997}"/>
    <cellStyle name="Vírgula 2 4 2 2 2 4 2 2 2" xfId="31717" xr:uid="{47EE4974-59B8-437A-86E0-D530D02D5E87}"/>
    <cellStyle name="Vírgula 2 4 2 2 2 4 2 3" xfId="22664" xr:uid="{BC3759F4-5624-437D-8872-DE2C77468E8D}"/>
    <cellStyle name="Vírgula 2 4 2 2 2 4 3" xfId="7568" xr:uid="{6DF616D9-5ADE-4A23-8837-201326461FFF}"/>
    <cellStyle name="Vírgula 2 4 2 2 2 4 3 2" xfId="16621" xr:uid="{C622AF2D-B8A1-4B10-8C71-AEB7D3093758}"/>
    <cellStyle name="Vírgula 2 4 2 2 2 4 3 2 2" xfId="34731" xr:uid="{0A9A8479-C217-4AD7-8443-1A59BC6AD2CC}"/>
    <cellStyle name="Vírgula 2 4 2 2 2 4 3 3" xfId="25678" xr:uid="{BBFDCCE7-EE01-4D44-A0AF-9D21DEAADB01}"/>
    <cellStyle name="Vírgula 2 4 2 2 2 4 4" xfId="10589" xr:uid="{36440C8B-A89E-4CF8-A1A1-98A709686D26}"/>
    <cellStyle name="Vírgula 2 4 2 2 2 4 4 2" xfId="28699" xr:uid="{20AFA3E0-0184-4942-ADFE-1030E039BC6A}"/>
    <cellStyle name="Vírgula 2 4 2 2 2 4 5" xfId="19646" xr:uid="{2C6755DE-8064-4975-8C9A-4FAE6D1ED9FA}"/>
    <cellStyle name="Vírgula 2 4 2 2 2 5" xfId="2479" xr:uid="{F1174268-A3E8-4574-A947-3652C8646EF2}"/>
    <cellStyle name="Vírgula 2 4 2 2 2 5 2" xfId="5558" xr:uid="{F15FDC78-DB47-454A-9112-17EB64DBA96A}"/>
    <cellStyle name="Vírgula 2 4 2 2 2 5 2 2" xfId="14611" xr:uid="{B9E589A7-973D-41E6-9E89-3E0244928125}"/>
    <cellStyle name="Vírgula 2 4 2 2 2 5 2 2 2" xfId="32721" xr:uid="{EA2967D8-473A-42CD-B2A0-74568115CEAD}"/>
    <cellStyle name="Vírgula 2 4 2 2 2 5 2 3" xfId="23668" xr:uid="{3F44C063-56D3-4150-8B0E-338DA56808D3}"/>
    <cellStyle name="Vírgula 2 4 2 2 2 5 3" xfId="8572" xr:uid="{188D22DD-D439-49EB-9F04-66A077C27E17}"/>
    <cellStyle name="Vírgula 2 4 2 2 2 5 3 2" xfId="17625" xr:uid="{C2C11E9C-E5FD-4CCB-9A52-F205DE864760}"/>
    <cellStyle name="Vírgula 2 4 2 2 2 5 3 2 2" xfId="35735" xr:uid="{152B3A59-A460-4E08-A33E-0E6E9A12AABA}"/>
    <cellStyle name="Vírgula 2 4 2 2 2 5 3 3" xfId="26682" xr:uid="{26649552-184A-4FB6-BBCD-DB62EE0B19D5}"/>
    <cellStyle name="Vírgula 2 4 2 2 2 5 4" xfId="11593" xr:uid="{F7F514E9-8AE9-4657-9423-324687D4E5C5}"/>
    <cellStyle name="Vírgula 2 4 2 2 2 5 4 2" xfId="29703" xr:uid="{CFB924CC-7611-40D6-8BB0-FA3DA783CA88}"/>
    <cellStyle name="Vírgula 2 4 2 2 2 5 5" xfId="20650" xr:uid="{4EDF4E1C-5FEA-494B-B204-7AC12C90D865}"/>
    <cellStyle name="Vírgula 2 4 2 2 2 6" xfId="3549" xr:uid="{C9149F82-4865-479F-AF5A-9D097268EB8A}"/>
    <cellStyle name="Vírgula 2 4 2 2 2 6 2" xfId="12602" xr:uid="{10F013D1-AED7-42D2-BD02-B0CA5C02EA99}"/>
    <cellStyle name="Vírgula 2 4 2 2 2 6 2 2" xfId="30712" xr:uid="{39C22B52-11BE-45C4-9F0F-1A818C34F22D}"/>
    <cellStyle name="Vírgula 2 4 2 2 2 6 3" xfId="21659" xr:uid="{88F23198-F924-40B0-9CA4-D3A550BAD1B6}"/>
    <cellStyle name="Vírgula 2 4 2 2 2 7" xfId="6563" xr:uid="{20A322CF-994E-4EBE-BD64-590F29FC6BC3}"/>
    <cellStyle name="Vírgula 2 4 2 2 2 7 2" xfId="15616" xr:uid="{794E6A31-9CFD-4100-9C1B-562C16D22CC8}"/>
    <cellStyle name="Vírgula 2 4 2 2 2 7 2 2" xfId="33726" xr:uid="{F28ADEF1-A468-431A-A853-7B206E4FD8ED}"/>
    <cellStyle name="Vírgula 2 4 2 2 2 7 3" xfId="24673" xr:uid="{8C9D33B4-CE5E-4897-A4E6-FFA07401B58E}"/>
    <cellStyle name="Vírgula 2 4 2 2 2 8" xfId="9583" xr:uid="{DCCFAE2F-E9B9-444A-AE53-CC100CA5DC05}"/>
    <cellStyle name="Vírgula 2 4 2 2 2 8 2" xfId="27693" xr:uid="{60807528-59E7-47B1-862C-DAA0ED213FC8}"/>
    <cellStyle name="Vírgula 2 4 2 2 2 9" xfId="18640" xr:uid="{5E21C2A5-CBEA-4E39-9621-EDEEF186BBD1}"/>
    <cellStyle name="Vírgula 2 4 2 2 3" xfId="1136" xr:uid="{CC2DCF59-0C3A-43E2-814E-6DDEDCD36C4E}"/>
    <cellStyle name="Vírgula 2 4 2 2 3 2" xfId="2140" xr:uid="{E86EB949-F22B-464E-88E3-3C19F4C6F064}"/>
    <cellStyle name="Vírgula 2 4 2 2 3 2 2" xfId="5219" xr:uid="{D4E97D2E-230B-4E8A-BA21-62F22E01D3AD}"/>
    <cellStyle name="Vírgula 2 4 2 2 3 2 2 2" xfId="14272" xr:uid="{E2F2BC31-8D4E-460F-902E-586A09D221A7}"/>
    <cellStyle name="Vírgula 2 4 2 2 3 2 2 2 2" xfId="32382" xr:uid="{84351C27-A1CB-4CD7-B44F-B7E40FE84632}"/>
    <cellStyle name="Vírgula 2 4 2 2 3 2 2 3" xfId="23329" xr:uid="{3E3BBBE6-F117-4AC9-B855-FEADFF85425A}"/>
    <cellStyle name="Vírgula 2 4 2 2 3 2 3" xfId="8233" xr:uid="{DF464701-8E0C-463D-A1E8-2AD68F6D783A}"/>
    <cellStyle name="Vírgula 2 4 2 2 3 2 3 2" xfId="17286" xr:uid="{4378651B-B09B-4A41-A341-DFA391D1BF0F}"/>
    <cellStyle name="Vírgula 2 4 2 2 3 2 3 2 2" xfId="35396" xr:uid="{D136797C-5362-49DB-BEA7-8067F0AEB75B}"/>
    <cellStyle name="Vírgula 2 4 2 2 3 2 3 3" xfId="26343" xr:uid="{F2A313D5-9793-46D7-8465-5F89479BB24E}"/>
    <cellStyle name="Vírgula 2 4 2 2 3 2 4" xfId="11254" xr:uid="{D1D04EE0-1253-4BFE-85B2-019ADC627935}"/>
    <cellStyle name="Vírgula 2 4 2 2 3 2 4 2" xfId="29364" xr:uid="{BDA58905-4EE0-4894-9FDD-D27E483EEBFF}"/>
    <cellStyle name="Vírgula 2 4 2 2 3 2 5" xfId="20311" xr:uid="{EB714DF0-5537-4B4C-86D5-A6FA045AB2D6}"/>
    <cellStyle name="Vírgula 2 4 2 2 3 3" xfId="3144" xr:uid="{8A97CBDF-E9A8-4090-987F-74985CD9F71D}"/>
    <cellStyle name="Vírgula 2 4 2 2 3 3 2" xfId="6223" xr:uid="{731B8A7E-C130-4DFF-B095-19B4D28010E2}"/>
    <cellStyle name="Vírgula 2 4 2 2 3 3 2 2" xfId="15276" xr:uid="{BD5B5ACE-6475-4203-8BA8-943B9F97329E}"/>
    <cellStyle name="Vírgula 2 4 2 2 3 3 2 2 2" xfId="33386" xr:uid="{0102F631-5767-47CB-8C72-6E227C5C2BDE}"/>
    <cellStyle name="Vírgula 2 4 2 2 3 3 2 3" xfId="24333" xr:uid="{04FDBA2B-8EA1-4488-B06B-7BFD4A61E5F8}"/>
    <cellStyle name="Vírgula 2 4 2 2 3 3 3" xfId="9237" xr:uid="{8382E08A-F0C4-404D-BB1B-FF27F5695D4E}"/>
    <cellStyle name="Vírgula 2 4 2 2 3 3 3 2" xfId="18290" xr:uid="{C0A5A6E7-45E7-4C6E-85CA-4E80C9C202CF}"/>
    <cellStyle name="Vírgula 2 4 2 2 3 3 3 2 2" xfId="36400" xr:uid="{DD319DB1-0F98-422D-8F60-601678919236}"/>
    <cellStyle name="Vírgula 2 4 2 2 3 3 3 3" xfId="27347" xr:uid="{48451F22-1C77-4B2C-9CF4-0FE82AD4C7E8}"/>
    <cellStyle name="Vírgula 2 4 2 2 3 3 4" xfId="12258" xr:uid="{55185E48-0172-4CC9-A5A3-8806D208B667}"/>
    <cellStyle name="Vírgula 2 4 2 2 3 3 4 2" xfId="30368" xr:uid="{A6936F9F-A81B-401C-B8AA-1B41244B4D60}"/>
    <cellStyle name="Vírgula 2 4 2 2 3 3 5" xfId="21315" xr:uid="{ACB46C98-CF2C-4215-81AB-B1A5C2E8E517}"/>
    <cellStyle name="Vírgula 2 4 2 2 3 4" xfId="4215" xr:uid="{FC8EA54F-0991-49BE-A331-AE85AEA33D94}"/>
    <cellStyle name="Vírgula 2 4 2 2 3 4 2" xfId="13268" xr:uid="{3ECE67D0-07C3-4B54-A0FC-2F3FC83A85CB}"/>
    <cellStyle name="Vírgula 2 4 2 2 3 4 2 2" xfId="31378" xr:uid="{2EBB2C43-E52A-496C-A4E7-4701761502B7}"/>
    <cellStyle name="Vírgula 2 4 2 2 3 4 3" xfId="22325" xr:uid="{E174EB11-04EC-44C8-92E1-D9FFC23CC5B2}"/>
    <cellStyle name="Vírgula 2 4 2 2 3 5" xfId="7229" xr:uid="{97215C7B-7CE9-46E1-88CC-4C07DA374B5C}"/>
    <cellStyle name="Vírgula 2 4 2 2 3 5 2" xfId="16282" xr:uid="{3A5E8A9D-A507-4C44-93DE-CBE5D56BEC45}"/>
    <cellStyle name="Vírgula 2 4 2 2 3 5 2 2" xfId="34392" xr:uid="{88B10128-E525-44A8-8BDB-BCA94432D8EB}"/>
    <cellStyle name="Vírgula 2 4 2 2 3 5 3" xfId="25339" xr:uid="{E2D41A79-B246-4CE3-B773-7D7D3B342F6A}"/>
    <cellStyle name="Vírgula 2 4 2 2 3 6" xfId="10250" xr:uid="{688E3C19-6028-45A0-B530-01791C766E46}"/>
    <cellStyle name="Vírgula 2 4 2 2 3 6 2" xfId="28360" xr:uid="{B8BD80AF-1842-4993-A4D7-30402658D5C4}"/>
    <cellStyle name="Vírgula 2 4 2 2 3 7" xfId="19307" xr:uid="{DE6FB759-6E2B-4DB4-9393-6AD779BCF174}"/>
    <cellStyle name="Vírgula 2 4 2 2 4" xfId="1137" xr:uid="{33DB179A-F798-47C1-BB34-DE512CB45D9F}"/>
    <cellStyle name="Vírgula 2 4 2 2 4 2" xfId="2141" xr:uid="{3B51BA71-F81E-4D47-BE88-CB52526C4802}"/>
    <cellStyle name="Vírgula 2 4 2 2 4 2 2" xfId="5220" xr:uid="{95D94E8C-6526-46F9-8B90-F0E1C65A9EED}"/>
    <cellStyle name="Vírgula 2 4 2 2 4 2 2 2" xfId="14273" xr:uid="{BD29B195-50F8-4A14-B7CE-4CD8E61BC6FB}"/>
    <cellStyle name="Vírgula 2 4 2 2 4 2 2 2 2" xfId="32383" xr:uid="{DCBF7695-1896-47C1-8EBA-1BFBBD53194F}"/>
    <cellStyle name="Vírgula 2 4 2 2 4 2 2 3" xfId="23330" xr:uid="{4F8ED0EE-5EE3-47CF-8000-44C93E499631}"/>
    <cellStyle name="Vírgula 2 4 2 2 4 2 3" xfId="8234" xr:uid="{75B9BC32-3BC8-4B83-BDD2-40EB5150D09E}"/>
    <cellStyle name="Vírgula 2 4 2 2 4 2 3 2" xfId="17287" xr:uid="{9ACA3F0A-68C3-4D60-A11B-C7C94E12119F}"/>
    <cellStyle name="Vírgula 2 4 2 2 4 2 3 2 2" xfId="35397" xr:uid="{4811BA13-3DB4-4E1C-BBFD-9225DD339E6E}"/>
    <cellStyle name="Vírgula 2 4 2 2 4 2 3 3" xfId="26344" xr:uid="{937858E1-1DAA-44C5-B14E-788277BC29AA}"/>
    <cellStyle name="Vírgula 2 4 2 2 4 2 4" xfId="11255" xr:uid="{4E3C9B36-46C0-4C46-9271-3E52FF2FE0E1}"/>
    <cellStyle name="Vírgula 2 4 2 2 4 2 4 2" xfId="29365" xr:uid="{83E9FCC1-796D-4323-984C-492D6143665D}"/>
    <cellStyle name="Vírgula 2 4 2 2 4 2 5" xfId="20312" xr:uid="{6A5B65CE-9DE8-40FA-8458-C46BF6B1BD5E}"/>
    <cellStyle name="Vírgula 2 4 2 2 4 3" xfId="3145" xr:uid="{F9231C95-4CFB-4CCE-8451-788098683778}"/>
    <cellStyle name="Vírgula 2 4 2 2 4 3 2" xfId="6224" xr:uid="{5CCF37EE-F3A9-4B79-96E4-B85FF4E38CB1}"/>
    <cellStyle name="Vírgula 2 4 2 2 4 3 2 2" xfId="15277" xr:uid="{8213A5C7-1DAE-44EE-AC6F-7AC8FF9076E4}"/>
    <cellStyle name="Vírgula 2 4 2 2 4 3 2 2 2" xfId="33387" xr:uid="{381FD18E-4103-4757-B0BD-891480223F59}"/>
    <cellStyle name="Vírgula 2 4 2 2 4 3 2 3" xfId="24334" xr:uid="{FC92624C-E2B7-424F-89A3-49EB4CD4ADE8}"/>
    <cellStyle name="Vírgula 2 4 2 2 4 3 3" xfId="9238" xr:uid="{020BDFBB-7938-4E00-A3B3-47A380C9AE6D}"/>
    <cellStyle name="Vírgula 2 4 2 2 4 3 3 2" xfId="18291" xr:uid="{1CFA9636-5C79-4CEC-B4BB-CF177B87770F}"/>
    <cellStyle name="Vírgula 2 4 2 2 4 3 3 2 2" xfId="36401" xr:uid="{1F9C20F7-E5A7-4A78-95B7-EC633589F3C6}"/>
    <cellStyle name="Vírgula 2 4 2 2 4 3 3 3" xfId="27348" xr:uid="{A4259791-4B73-4003-81B8-C8A07997A188}"/>
    <cellStyle name="Vírgula 2 4 2 2 4 3 4" xfId="12259" xr:uid="{E4997143-C53D-45F9-B379-A8CF757F3B22}"/>
    <cellStyle name="Vírgula 2 4 2 2 4 3 4 2" xfId="30369" xr:uid="{F4A047E2-6555-4A85-8807-73E6E1D9D817}"/>
    <cellStyle name="Vírgula 2 4 2 2 4 3 5" xfId="21316" xr:uid="{89A36589-DB80-4AC9-83E3-E27DD4989083}"/>
    <cellStyle name="Vírgula 2 4 2 2 4 4" xfId="4216" xr:uid="{5F5B47CB-79F2-45B7-AB57-BCC72279E03F}"/>
    <cellStyle name="Vírgula 2 4 2 2 4 4 2" xfId="13269" xr:uid="{81768549-9FB2-487D-BDEB-0AA5EE296EDF}"/>
    <cellStyle name="Vírgula 2 4 2 2 4 4 2 2" xfId="31379" xr:uid="{5FB467D1-5927-4A7C-82A3-8CAB3E6E844B}"/>
    <cellStyle name="Vírgula 2 4 2 2 4 4 3" xfId="22326" xr:uid="{A0CF0935-0C87-4E3A-824B-A3903E5C5626}"/>
    <cellStyle name="Vírgula 2 4 2 2 4 5" xfId="7230" xr:uid="{599E5E1E-1E76-4A64-8B72-BBB521409D9D}"/>
    <cellStyle name="Vírgula 2 4 2 2 4 5 2" xfId="16283" xr:uid="{AB6E4221-DE53-4446-A1F6-DAB143A6448A}"/>
    <cellStyle name="Vírgula 2 4 2 2 4 5 2 2" xfId="34393" xr:uid="{BDDC631E-46A4-4890-BBF2-D85276D4599E}"/>
    <cellStyle name="Vírgula 2 4 2 2 4 5 3" xfId="25340" xr:uid="{54C0702A-D75E-4C1A-BCE0-5956EC6322F7}"/>
    <cellStyle name="Vírgula 2 4 2 2 4 6" xfId="10251" xr:uid="{9BC7F433-EBD6-415C-AFE0-4A63B1B658F5}"/>
    <cellStyle name="Vírgula 2 4 2 2 4 6 2" xfId="28361" xr:uid="{F2947CDC-4820-4BB6-920F-48632019CF72}"/>
    <cellStyle name="Vírgula 2 4 2 2 4 7" xfId="19308" xr:uid="{2B6F1C86-2C74-4581-A8DD-A25F9541A6BC}"/>
    <cellStyle name="Vírgula 2 4 2 2 5" xfId="1304" xr:uid="{D9F8320C-F121-431A-B162-28BCC64D92F0}"/>
    <cellStyle name="Vírgula 2 4 2 2 5 2" xfId="4383" xr:uid="{06ECD661-9E18-490F-B2FF-083E1F6EE7D0}"/>
    <cellStyle name="Vírgula 2 4 2 2 5 2 2" xfId="13436" xr:uid="{B5D6635D-34C4-44DD-86DF-7EF23E11100E}"/>
    <cellStyle name="Vírgula 2 4 2 2 5 2 2 2" xfId="31546" xr:uid="{115A2BF5-63AB-486F-BB13-7B7D8839DC6B}"/>
    <cellStyle name="Vírgula 2 4 2 2 5 2 3" xfId="22493" xr:uid="{487DD18B-6EE5-4975-AF64-A8310DA22C15}"/>
    <cellStyle name="Vírgula 2 4 2 2 5 3" xfId="7397" xr:uid="{9ECE5F5F-1236-4DA5-B323-D1A5599760BB}"/>
    <cellStyle name="Vírgula 2 4 2 2 5 3 2" xfId="16450" xr:uid="{6D042D6A-FA3A-4941-A7C8-1A81A003C3D2}"/>
    <cellStyle name="Vírgula 2 4 2 2 5 3 2 2" xfId="34560" xr:uid="{7176DA0E-6C6C-43DE-AEFA-12D91A9FDF92}"/>
    <cellStyle name="Vírgula 2 4 2 2 5 3 3" xfId="25507" xr:uid="{F9470B4F-6471-452B-9C1F-001614DFDDDA}"/>
    <cellStyle name="Vírgula 2 4 2 2 5 4" xfId="10418" xr:uid="{A1EE59B2-16F8-43D3-9447-36FA8BEEDB5A}"/>
    <cellStyle name="Vírgula 2 4 2 2 5 4 2" xfId="28528" xr:uid="{1592ABE5-E6E7-479A-A87F-8A3019138D93}"/>
    <cellStyle name="Vírgula 2 4 2 2 5 5" xfId="19475" xr:uid="{7820E0C7-3C79-4EE9-B109-A520607FAA49}"/>
    <cellStyle name="Vírgula 2 4 2 2 6" xfId="2308" xr:uid="{1B229932-C6EB-4291-8803-821C1DA49195}"/>
    <cellStyle name="Vírgula 2 4 2 2 6 2" xfId="5387" xr:uid="{05EA210E-AD00-4531-94B8-EC89B483306F}"/>
    <cellStyle name="Vírgula 2 4 2 2 6 2 2" xfId="14440" xr:uid="{C757A58B-3F8E-4CD2-A12F-1F9950F3011C}"/>
    <cellStyle name="Vírgula 2 4 2 2 6 2 2 2" xfId="32550" xr:uid="{2D9A4112-4E19-4624-8C2C-7F03862B157F}"/>
    <cellStyle name="Vírgula 2 4 2 2 6 2 3" xfId="23497" xr:uid="{B22D15AC-67AE-4BED-8395-D267ADBEEC85}"/>
    <cellStyle name="Vírgula 2 4 2 2 6 3" xfId="8401" xr:uid="{6B5B8468-565E-4889-B26D-F4B3671AC420}"/>
    <cellStyle name="Vírgula 2 4 2 2 6 3 2" xfId="17454" xr:uid="{778699A3-14C7-4B54-9BC8-6E6A71C22119}"/>
    <cellStyle name="Vírgula 2 4 2 2 6 3 2 2" xfId="35564" xr:uid="{BCB8C986-D78E-434B-A1D2-F42CBD1DD832}"/>
    <cellStyle name="Vírgula 2 4 2 2 6 3 3" xfId="26511" xr:uid="{D65FD036-BF64-4C3B-ADC4-B5898B1FBB8E}"/>
    <cellStyle name="Vírgula 2 4 2 2 6 4" xfId="11422" xr:uid="{B62FE1B3-0DF0-4FFF-8515-D92E7843663A}"/>
    <cellStyle name="Vírgula 2 4 2 2 6 4 2" xfId="29532" xr:uid="{4BC1BA49-E387-445A-8C76-9E5B4DD1A8FD}"/>
    <cellStyle name="Vírgula 2 4 2 2 6 5" xfId="20479" xr:uid="{A442427E-4150-4740-AB14-A3CC62092EB3}"/>
    <cellStyle name="Vírgula 2 4 2 2 7" xfId="3377" xr:uid="{3DA28E47-CD52-4207-A460-5F2DAC268B0D}"/>
    <cellStyle name="Vírgula 2 4 2 2 7 2" xfId="12430" xr:uid="{7E416DA7-8257-48BE-B0AA-233B48447457}"/>
    <cellStyle name="Vírgula 2 4 2 2 7 2 2" xfId="30540" xr:uid="{0D428106-778F-40D7-B5DA-B288EC188CA6}"/>
    <cellStyle name="Vírgula 2 4 2 2 7 3" xfId="21487" xr:uid="{4DDB341E-21AA-4DCB-B77B-0BAFAE660BD2}"/>
    <cellStyle name="Vírgula 2 4 2 2 8" xfId="6391" xr:uid="{E50BC210-74B5-41F0-BF88-81A784972D7D}"/>
    <cellStyle name="Vírgula 2 4 2 2 8 2" xfId="15444" xr:uid="{8FCFECAD-72BB-4379-99B4-3841B11D9EB4}"/>
    <cellStyle name="Vírgula 2 4 2 2 8 2 2" xfId="33554" xr:uid="{648B98A0-D00B-479E-A30C-E950DBED89FC}"/>
    <cellStyle name="Vírgula 2 4 2 2 8 3" xfId="24501" xr:uid="{D054003A-3E9D-46A8-9EA9-BD0FF8F28E87}"/>
    <cellStyle name="Vírgula 2 4 2 2 9" xfId="9411" xr:uid="{479CE1C9-E6D7-465A-92F0-6BCE8F77FBAA}"/>
    <cellStyle name="Vírgula 2 4 2 2 9 2" xfId="27521" xr:uid="{4777EC41-E9F8-4245-B6F2-072A34E47612}"/>
    <cellStyle name="Vírgula 2 4 2 3" xfId="434" xr:uid="{818DB31E-0F3E-47A0-B4D3-C3FD55B86913}"/>
    <cellStyle name="Vírgula 2 4 2 3 2" xfId="1138" xr:uid="{40ECF455-6270-4D08-A4E1-9D684DAAB079}"/>
    <cellStyle name="Vírgula 2 4 2 3 2 2" xfId="2142" xr:uid="{E31F67C2-1FFC-427D-95AF-46049CA514C9}"/>
    <cellStyle name="Vírgula 2 4 2 3 2 2 2" xfId="5221" xr:uid="{1BE89C8F-F37D-4D23-ABF2-9D1337923FD7}"/>
    <cellStyle name="Vírgula 2 4 2 3 2 2 2 2" xfId="14274" xr:uid="{DA44D21E-9E17-462B-8153-05BC38A8B0EF}"/>
    <cellStyle name="Vírgula 2 4 2 3 2 2 2 2 2" xfId="32384" xr:uid="{D9762F11-74ED-40BE-8F2F-896D9AE1C4C7}"/>
    <cellStyle name="Vírgula 2 4 2 3 2 2 2 3" xfId="23331" xr:uid="{20F7FCCC-36BD-4557-A94C-D0D969C9C305}"/>
    <cellStyle name="Vírgula 2 4 2 3 2 2 3" xfId="8235" xr:uid="{93BBAC5E-F551-4B46-ABA2-BA3F4E951B83}"/>
    <cellStyle name="Vírgula 2 4 2 3 2 2 3 2" xfId="17288" xr:uid="{D0A7B380-9C41-4B50-917D-1A8F94BD1440}"/>
    <cellStyle name="Vírgula 2 4 2 3 2 2 3 2 2" xfId="35398" xr:uid="{2D4F2937-69B7-413B-8E75-DD719607D7D0}"/>
    <cellStyle name="Vírgula 2 4 2 3 2 2 3 3" xfId="26345" xr:uid="{E65412AA-31FF-4EF6-BE74-E99E18447220}"/>
    <cellStyle name="Vírgula 2 4 2 3 2 2 4" xfId="11256" xr:uid="{563337DF-DABE-4E2C-819E-68D39D7A551D}"/>
    <cellStyle name="Vírgula 2 4 2 3 2 2 4 2" xfId="29366" xr:uid="{4313A449-444A-4CA9-998A-B9FC5EC801B4}"/>
    <cellStyle name="Vírgula 2 4 2 3 2 2 5" xfId="20313" xr:uid="{5D89341F-3D66-4446-B6C1-D01D1ACA1A43}"/>
    <cellStyle name="Vírgula 2 4 2 3 2 3" xfId="3146" xr:uid="{B9ABD29E-0F65-48E5-8148-2C9F9EBD7E4D}"/>
    <cellStyle name="Vírgula 2 4 2 3 2 3 2" xfId="6225" xr:uid="{F5FEEF23-2C05-4B42-A308-4F190A71ADC5}"/>
    <cellStyle name="Vírgula 2 4 2 3 2 3 2 2" xfId="15278" xr:uid="{92C84C3A-F0A7-40AA-9B76-84E2F8444E43}"/>
    <cellStyle name="Vírgula 2 4 2 3 2 3 2 2 2" xfId="33388" xr:uid="{E5D06D94-4E39-4B0E-BBB7-24CF0C4E23F1}"/>
    <cellStyle name="Vírgula 2 4 2 3 2 3 2 3" xfId="24335" xr:uid="{F4C50940-9C58-4601-85EB-F7FBA319D3CF}"/>
    <cellStyle name="Vírgula 2 4 2 3 2 3 3" xfId="9239" xr:uid="{2D5293DA-7916-4CC4-88D0-36D2E928DC7E}"/>
    <cellStyle name="Vírgula 2 4 2 3 2 3 3 2" xfId="18292" xr:uid="{03B5ABB0-1ACB-4DE3-9812-9D6D0CA000A3}"/>
    <cellStyle name="Vírgula 2 4 2 3 2 3 3 2 2" xfId="36402" xr:uid="{6BD1758F-C849-4629-94FA-B22970C2B3E7}"/>
    <cellStyle name="Vírgula 2 4 2 3 2 3 3 3" xfId="27349" xr:uid="{E9B6AAC2-CEBA-4FC4-8D85-DABB1C029809}"/>
    <cellStyle name="Vírgula 2 4 2 3 2 3 4" xfId="12260" xr:uid="{58D8EA6B-8B40-4E17-B8A4-B7F72FB04BA5}"/>
    <cellStyle name="Vírgula 2 4 2 3 2 3 4 2" xfId="30370" xr:uid="{01338A66-EE19-4947-A207-86B247BEFAD8}"/>
    <cellStyle name="Vírgula 2 4 2 3 2 3 5" xfId="21317" xr:uid="{9255E3F7-04C9-4AC8-A358-CC0295E671BE}"/>
    <cellStyle name="Vírgula 2 4 2 3 2 4" xfId="4217" xr:uid="{86026B04-C44D-4A02-9660-71EA3ECFC658}"/>
    <cellStyle name="Vírgula 2 4 2 3 2 4 2" xfId="13270" xr:uid="{D6E3F085-C507-4581-B308-8342BB8205F7}"/>
    <cellStyle name="Vírgula 2 4 2 3 2 4 2 2" xfId="31380" xr:uid="{2F88FFBA-A0BE-493E-9C5F-28D0FDAA574D}"/>
    <cellStyle name="Vírgula 2 4 2 3 2 4 3" xfId="22327" xr:uid="{002C1415-4FEE-448C-97DF-DFB7335E2635}"/>
    <cellStyle name="Vírgula 2 4 2 3 2 5" xfId="7231" xr:uid="{785CCA52-0382-49BD-9A51-7FB8FA0BAA95}"/>
    <cellStyle name="Vírgula 2 4 2 3 2 5 2" xfId="16284" xr:uid="{7F402AFB-BBFC-4E5F-85B4-F2444FD18925}"/>
    <cellStyle name="Vírgula 2 4 2 3 2 5 2 2" xfId="34394" xr:uid="{D1B7F153-4405-4B8C-AF24-FE5048387457}"/>
    <cellStyle name="Vírgula 2 4 2 3 2 5 3" xfId="25341" xr:uid="{1A0C1AE7-751B-431A-A49F-B24858B3048D}"/>
    <cellStyle name="Vírgula 2 4 2 3 2 6" xfId="10252" xr:uid="{204BF6EC-6045-4F3D-9011-8FCB4E0B265F}"/>
    <cellStyle name="Vírgula 2 4 2 3 2 6 2" xfId="28362" xr:uid="{33279DFF-9E27-4491-B9BB-4C2827ED3C00}"/>
    <cellStyle name="Vírgula 2 4 2 3 2 7" xfId="19309" xr:uid="{70B923C2-2315-428B-BF32-589D95560EEB}"/>
    <cellStyle name="Vírgula 2 4 2 3 3" xfId="1139" xr:uid="{1F2C0422-D02C-4149-8276-353D01FAB687}"/>
    <cellStyle name="Vírgula 2 4 2 3 3 2" xfId="2143" xr:uid="{33FD77A3-7C5D-44B0-AD47-4A80A46D246F}"/>
    <cellStyle name="Vírgula 2 4 2 3 3 2 2" xfId="5222" xr:uid="{F10C8F8A-97AD-4909-95B3-D213ED8C6B1B}"/>
    <cellStyle name="Vírgula 2 4 2 3 3 2 2 2" xfId="14275" xr:uid="{876BC78B-2491-40C4-B74F-0CB1E1D5D0C4}"/>
    <cellStyle name="Vírgula 2 4 2 3 3 2 2 2 2" xfId="32385" xr:uid="{2EF956F1-787A-4FA4-B84B-AADBDC373F95}"/>
    <cellStyle name="Vírgula 2 4 2 3 3 2 2 3" xfId="23332" xr:uid="{71FE5D04-BD33-474E-99FD-DFF0C00F0CC1}"/>
    <cellStyle name="Vírgula 2 4 2 3 3 2 3" xfId="8236" xr:uid="{FDF8E4E4-4FA8-4345-804A-8E82386DBBE0}"/>
    <cellStyle name="Vírgula 2 4 2 3 3 2 3 2" xfId="17289" xr:uid="{ACC21D43-4BF4-4F19-9AFF-11088C0B70C7}"/>
    <cellStyle name="Vírgula 2 4 2 3 3 2 3 2 2" xfId="35399" xr:uid="{65C208B7-EB1D-4AA2-A892-415D7929358C}"/>
    <cellStyle name="Vírgula 2 4 2 3 3 2 3 3" xfId="26346" xr:uid="{288F626E-244D-4915-AF43-E77D0D1F9E2D}"/>
    <cellStyle name="Vírgula 2 4 2 3 3 2 4" xfId="11257" xr:uid="{1EE5CBF8-7646-4AEA-899B-D3BBC1FD0776}"/>
    <cellStyle name="Vírgula 2 4 2 3 3 2 4 2" xfId="29367" xr:uid="{E032BA38-1981-4153-9EC9-2E913141AC7B}"/>
    <cellStyle name="Vírgula 2 4 2 3 3 2 5" xfId="20314" xr:uid="{6A6C79C3-BB87-4DB0-A664-604C4B8969D1}"/>
    <cellStyle name="Vírgula 2 4 2 3 3 3" xfId="3147" xr:uid="{A67FC60E-71AA-4917-8432-4249C27C0BC5}"/>
    <cellStyle name="Vírgula 2 4 2 3 3 3 2" xfId="6226" xr:uid="{78E6B757-293E-4280-8795-EEFF72F7768B}"/>
    <cellStyle name="Vírgula 2 4 2 3 3 3 2 2" xfId="15279" xr:uid="{0EC55B79-3F25-4B03-B93D-24CFDA894A5A}"/>
    <cellStyle name="Vírgula 2 4 2 3 3 3 2 2 2" xfId="33389" xr:uid="{DBCF0D1E-2D9E-4464-AD6C-D4731BF56AA0}"/>
    <cellStyle name="Vírgula 2 4 2 3 3 3 2 3" xfId="24336" xr:uid="{FCFB0186-8A75-4089-A829-457CE41B1732}"/>
    <cellStyle name="Vírgula 2 4 2 3 3 3 3" xfId="9240" xr:uid="{31125595-0E03-4320-8ECE-CDFF555823CB}"/>
    <cellStyle name="Vírgula 2 4 2 3 3 3 3 2" xfId="18293" xr:uid="{6FB7B10A-66AE-4C29-9F4D-A3DCF59D11CF}"/>
    <cellStyle name="Vírgula 2 4 2 3 3 3 3 2 2" xfId="36403" xr:uid="{D89ABD2E-0DD3-4808-BB24-3867C8C7F1B7}"/>
    <cellStyle name="Vírgula 2 4 2 3 3 3 3 3" xfId="27350" xr:uid="{C17A1D06-CF4F-4950-8A4E-AD0946E0B53F}"/>
    <cellStyle name="Vírgula 2 4 2 3 3 3 4" xfId="12261" xr:uid="{6AB5084B-EDF6-4060-8ADE-47511875DD2B}"/>
    <cellStyle name="Vírgula 2 4 2 3 3 3 4 2" xfId="30371" xr:uid="{09E24B78-2B6F-4786-A1DC-CCBA485469BD}"/>
    <cellStyle name="Vírgula 2 4 2 3 3 3 5" xfId="21318" xr:uid="{F337D0EC-DA47-4A03-B6E7-3B8AD9DCDE5D}"/>
    <cellStyle name="Vírgula 2 4 2 3 3 4" xfId="4218" xr:uid="{63B3A7B7-04C7-4521-B21D-795580998357}"/>
    <cellStyle name="Vírgula 2 4 2 3 3 4 2" xfId="13271" xr:uid="{D1803166-F81A-4066-AA42-B82609EBA547}"/>
    <cellStyle name="Vírgula 2 4 2 3 3 4 2 2" xfId="31381" xr:uid="{602EE5A3-AE60-4FB9-B9A9-0D7A019BFD0E}"/>
    <cellStyle name="Vírgula 2 4 2 3 3 4 3" xfId="22328" xr:uid="{BAD5006E-D549-4D7A-A9CF-24CA99144138}"/>
    <cellStyle name="Vírgula 2 4 2 3 3 5" xfId="7232" xr:uid="{BAEEFDAD-4CB1-4799-B576-53BF417C87A6}"/>
    <cellStyle name="Vírgula 2 4 2 3 3 5 2" xfId="16285" xr:uid="{C517767C-25FE-41FA-9E62-D93677098A3A}"/>
    <cellStyle name="Vírgula 2 4 2 3 3 5 2 2" xfId="34395" xr:uid="{5E8F6A06-7093-45F3-89B1-83508FB09F1D}"/>
    <cellStyle name="Vírgula 2 4 2 3 3 5 3" xfId="25342" xr:uid="{10C3C89D-DFE4-4918-8287-0113B58B9EFD}"/>
    <cellStyle name="Vírgula 2 4 2 3 3 6" xfId="10253" xr:uid="{D9B03CA8-D2BA-40E0-8B9F-AE8A85305FDF}"/>
    <cellStyle name="Vírgula 2 4 2 3 3 6 2" xfId="28363" xr:uid="{6F316021-DED2-4FBE-B44D-EA10F3A8CDA5}"/>
    <cellStyle name="Vírgula 2 4 2 3 3 7" xfId="19310" xr:uid="{4AB15ECD-7AB3-43B3-9BA1-EEA0F1E55E1A}"/>
    <cellStyle name="Vírgula 2 4 2 3 4" xfId="1443" xr:uid="{3B965688-3199-4413-8D3B-5417BA843688}"/>
    <cellStyle name="Vírgula 2 4 2 3 4 2" xfId="4522" xr:uid="{CCE7F563-78BF-4D19-A247-65859D87BE4F}"/>
    <cellStyle name="Vírgula 2 4 2 3 4 2 2" xfId="13575" xr:uid="{68685E10-4D84-4037-8262-8E0C43648542}"/>
    <cellStyle name="Vírgula 2 4 2 3 4 2 2 2" xfId="31685" xr:uid="{38EA2A75-3896-4EB7-8DBC-4E02A225AFD2}"/>
    <cellStyle name="Vírgula 2 4 2 3 4 2 3" xfId="22632" xr:uid="{B57D94F7-B6AC-44E3-BF0D-CF934C8628EC}"/>
    <cellStyle name="Vírgula 2 4 2 3 4 3" xfId="7536" xr:uid="{043E40F6-30C1-4126-9327-EE7FC7F4E1D6}"/>
    <cellStyle name="Vírgula 2 4 2 3 4 3 2" xfId="16589" xr:uid="{FDAEB4EA-98C8-4D11-B587-B16D9A79E839}"/>
    <cellStyle name="Vírgula 2 4 2 3 4 3 2 2" xfId="34699" xr:uid="{766C5A1C-CDD8-4A57-ACD3-6A88D095A98A}"/>
    <cellStyle name="Vírgula 2 4 2 3 4 3 3" xfId="25646" xr:uid="{7582BC1B-89AD-4FF4-99CE-AE9D9F53C094}"/>
    <cellStyle name="Vírgula 2 4 2 3 4 4" xfId="10557" xr:uid="{F5A6AC15-38B1-46AB-B386-CA4077DB7E32}"/>
    <cellStyle name="Vírgula 2 4 2 3 4 4 2" xfId="28667" xr:uid="{50136B33-7D95-4E52-9039-C5CE525D514D}"/>
    <cellStyle name="Vírgula 2 4 2 3 4 5" xfId="19614" xr:uid="{6F61FAFD-8209-4379-AD25-72FFA4AEF0B6}"/>
    <cellStyle name="Vírgula 2 4 2 3 5" xfId="2447" xr:uid="{CE99A3DC-FF09-400F-A3DD-24BE721098F1}"/>
    <cellStyle name="Vírgula 2 4 2 3 5 2" xfId="5526" xr:uid="{4873314C-855E-4743-AB67-DAC54323A2A9}"/>
    <cellStyle name="Vírgula 2 4 2 3 5 2 2" xfId="14579" xr:uid="{4D692862-AC6C-4CE9-A77C-66FD6E849C74}"/>
    <cellStyle name="Vírgula 2 4 2 3 5 2 2 2" xfId="32689" xr:uid="{336EF9CF-E33E-4702-BE47-C5447145EA2F}"/>
    <cellStyle name="Vírgula 2 4 2 3 5 2 3" xfId="23636" xr:uid="{530EA75F-6D63-494D-990C-2C817279CDCF}"/>
    <cellStyle name="Vírgula 2 4 2 3 5 3" xfId="8540" xr:uid="{EE3AC4BB-2E0E-48F0-BA21-34884C1DF313}"/>
    <cellStyle name="Vírgula 2 4 2 3 5 3 2" xfId="17593" xr:uid="{EBCD7C02-B415-4537-9B2F-2F2A28E64156}"/>
    <cellStyle name="Vírgula 2 4 2 3 5 3 2 2" xfId="35703" xr:uid="{D1478AB3-F112-4451-A01A-B5D594EE950B}"/>
    <cellStyle name="Vírgula 2 4 2 3 5 3 3" xfId="26650" xr:uid="{82D46F95-4A20-4C6F-A9DB-69579F6E2BF7}"/>
    <cellStyle name="Vírgula 2 4 2 3 5 4" xfId="11561" xr:uid="{C7CADBE7-40E9-4E77-A32D-2E2A12319B68}"/>
    <cellStyle name="Vírgula 2 4 2 3 5 4 2" xfId="29671" xr:uid="{0EA30A2E-2854-4E8B-AFB1-F9792903ADA9}"/>
    <cellStyle name="Vírgula 2 4 2 3 5 5" xfId="20618" xr:uid="{AD68E0C6-DEEE-4FF9-8B13-88E2130FAA8F}"/>
    <cellStyle name="Vírgula 2 4 2 3 6" xfId="3517" xr:uid="{BD3AA62A-F58B-4D77-8B0A-05A45D5F8B6F}"/>
    <cellStyle name="Vírgula 2 4 2 3 6 2" xfId="12570" xr:uid="{CDFE75C3-B7F5-4D6F-9004-D7EBF08CF900}"/>
    <cellStyle name="Vírgula 2 4 2 3 6 2 2" xfId="30680" xr:uid="{ACCEF98F-1D68-48DE-897C-4A50633E8E46}"/>
    <cellStyle name="Vírgula 2 4 2 3 6 3" xfId="21627" xr:uid="{CEF1D1EE-CF54-4AE4-A4E4-F47CF9B00A52}"/>
    <cellStyle name="Vírgula 2 4 2 3 7" xfId="6531" xr:uid="{BD9ACF5A-C11E-4DCE-AE57-A2C60CAF0BE5}"/>
    <cellStyle name="Vírgula 2 4 2 3 7 2" xfId="15584" xr:uid="{E3F9E5B7-D5B0-4978-8B56-3708D3C6EC29}"/>
    <cellStyle name="Vírgula 2 4 2 3 7 2 2" xfId="33694" xr:uid="{BDDA154C-1570-42F8-94A0-FDC4857C84BD}"/>
    <cellStyle name="Vírgula 2 4 2 3 7 3" xfId="24641" xr:uid="{0770DB01-B957-4309-9FB1-DD9D17DA5D9D}"/>
    <cellStyle name="Vírgula 2 4 2 3 8" xfId="9551" xr:uid="{025158D1-D1E1-4982-8271-522BCB12B61F}"/>
    <cellStyle name="Vírgula 2 4 2 3 8 2" xfId="27661" xr:uid="{04FA9F30-3630-495D-870C-81D1AF973ED1}"/>
    <cellStyle name="Vírgula 2 4 2 3 9" xfId="18608" xr:uid="{86777844-F769-4567-A14F-A8817EF45C36}"/>
    <cellStyle name="Vírgula 2 4 2 4" xfId="1140" xr:uid="{08629DC6-98AB-4D1A-9140-330A244977DA}"/>
    <cellStyle name="Vírgula 2 4 2 4 2" xfId="2144" xr:uid="{3E1AD46B-0D29-4069-B0B8-5F364532E768}"/>
    <cellStyle name="Vírgula 2 4 2 4 2 2" xfId="5223" xr:uid="{5C5ACC85-C7D9-4C8F-AB5B-E6F3ED51A273}"/>
    <cellStyle name="Vírgula 2 4 2 4 2 2 2" xfId="14276" xr:uid="{E861DAD8-4D0D-4DC7-B46E-FAC6FD7C043A}"/>
    <cellStyle name="Vírgula 2 4 2 4 2 2 2 2" xfId="32386" xr:uid="{A7C729DC-5B2D-4F56-94CE-1D2E4F8B9BAD}"/>
    <cellStyle name="Vírgula 2 4 2 4 2 2 3" xfId="23333" xr:uid="{37A9AED5-A33B-443A-A3A5-A0756D4E4821}"/>
    <cellStyle name="Vírgula 2 4 2 4 2 3" xfId="8237" xr:uid="{40CF7C6C-259A-4B9B-B054-2B49BD42B5BE}"/>
    <cellStyle name="Vírgula 2 4 2 4 2 3 2" xfId="17290" xr:uid="{4EB34A41-B0DA-432A-A4DD-EE78B7F8EDDE}"/>
    <cellStyle name="Vírgula 2 4 2 4 2 3 2 2" xfId="35400" xr:uid="{BB9AB28F-A56B-4663-85BB-91BA58B112B3}"/>
    <cellStyle name="Vírgula 2 4 2 4 2 3 3" xfId="26347" xr:uid="{0BC23A2C-96C1-4075-9C47-B3BB2ED97DCA}"/>
    <cellStyle name="Vírgula 2 4 2 4 2 4" xfId="11258" xr:uid="{4EE2B907-2E30-4440-B612-0C652D378242}"/>
    <cellStyle name="Vírgula 2 4 2 4 2 4 2" xfId="29368" xr:uid="{54B99D3D-3ED3-42B9-9372-8675529D6445}"/>
    <cellStyle name="Vírgula 2 4 2 4 2 5" xfId="20315" xr:uid="{6B88BE38-704D-48B1-8A3E-ACA16188CD4C}"/>
    <cellStyle name="Vírgula 2 4 2 4 3" xfId="3148" xr:uid="{4DB9948C-A3EA-44B1-B1E8-1C6E107177FB}"/>
    <cellStyle name="Vírgula 2 4 2 4 3 2" xfId="6227" xr:uid="{03A4FB49-C183-47BF-BCF3-B5EA4FB26609}"/>
    <cellStyle name="Vírgula 2 4 2 4 3 2 2" xfId="15280" xr:uid="{2EE5CE3E-2907-4CC6-9F1A-17F63BD7C58B}"/>
    <cellStyle name="Vírgula 2 4 2 4 3 2 2 2" xfId="33390" xr:uid="{696A82DB-644A-4724-991C-D2A2DE24B4E8}"/>
    <cellStyle name="Vírgula 2 4 2 4 3 2 3" xfId="24337" xr:uid="{7FD3C205-9C46-45DF-8A82-5DB34225C2AD}"/>
    <cellStyle name="Vírgula 2 4 2 4 3 3" xfId="9241" xr:uid="{7A53D6B9-F8C9-42D8-AB4E-E90EC81D930F}"/>
    <cellStyle name="Vírgula 2 4 2 4 3 3 2" xfId="18294" xr:uid="{CA3ED747-A3A5-4126-B716-856685D67E9C}"/>
    <cellStyle name="Vírgula 2 4 2 4 3 3 2 2" xfId="36404" xr:uid="{2035FF0F-833A-47F3-BAE7-76ABD8A7AF49}"/>
    <cellStyle name="Vírgula 2 4 2 4 3 3 3" xfId="27351" xr:uid="{07729248-6C8C-4531-B9B8-012BAAEC5D6C}"/>
    <cellStyle name="Vírgula 2 4 2 4 3 4" xfId="12262" xr:uid="{C9C00478-EC6D-4185-9906-307D1BB4F35D}"/>
    <cellStyle name="Vírgula 2 4 2 4 3 4 2" xfId="30372" xr:uid="{DCEE85EB-C75C-4C47-BCF4-F1E39415F16D}"/>
    <cellStyle name="Vírgula 2 4 2 4 3 5" xfId="21319" xr:uid="{0E4E5586-B709-4AEA-8DC6-C66648200517}"/>
    <cellStyle name="Vírgula 2 4 2 4 4" xfId="4219" xr:uid="{A6C4D647-173E-4160-BAE8-B8CB4EC05A90}"/>
    <cellStyle name="Vírgula 2 4 2 4 4 2" xfId="13272" xr:uid="{A6D17D62-3CDA-4473-BE0A-FACB5E156755}"/>
    <cellStyle name="Vírgula 2 4 2 4 4 2 2" xfId="31382" xr:uid="{42892929-C1A7-48CA-B7F9-71C048AE3B12}"/>
    <cellStyle name="Vírgula 2 4 2 4 4 3" xfId="22329" xr:uid="{1313417E-426F-460E-AE89-8E11A4A7B706}"/>
    <cellStyle name="Vírgula 2 4 2 4 5" xfId="7233" xr:uid="{8226F1EB-0BC8-4E74-8DFA-B48936FA27FA}"/>
    <cellStyle name="Vírgula 2 4 2 4 5 2" xfId="16286" xr:uid="{FC279476-D1E2-4A4E-AD93-5A8AEBD84FA6}"/>
    <cellStyle name="Vírgula 2 4 2 4 5 2 2" xfId="34396" xr:uid="{06B65B67-40B7-485B-9B60-0117B3F5462B}"/>
    <cellStyle name="Vírgula 2 4 2 4 5 3" xfId="25343" xr:uid="{5F25B2B8-0D4D-4F8B-9C55-AA47A03E79ED}"/>
    <cellStyle name="Vírgula 2 4 2 4 6" xfId="10254" xr:uid="{F1FDF016-0F2F-4191-B518-0F579A51603E}"/>
    <cellStyle name="Vírgula 2 4 2 4 6 2" xfId="28364" xr:uid="{B5681EBE-65BB-43AC-887A-3D25DA06C820}"/>
    <cellStyle name="Vírgula 2 4 2 4 7" xfId="19311" xr:uid="{999A7D22-2796-411C-8C4E-E3C64AE8F104}"/>
    <cellStyle name="Vírgula 2 4 2 5" xfId="1141" xr:uid="{489D72DE-02D3-43B9-95FB-4A280893581B}"/>
    <cellStyle name="Vírgula 2 4 2 5 2" xfId="2145" xr:uid="{749EB85E-F77B-455D-BBC7-0D90D2BBC16C}"/>
    <cellStyle name="Vírgula 2 4 2 5 2 2" xfId="5224" xr:uid="{3F8C7B8D-97BF-4825-8225-CE2E41CF6065}"/>
    <cellStyle name="Vírgula 2 4 2 5 2 2 2" xfId="14277" xr:uid="{99D6B0D6-5151-48BC-8AF2-E4CBB721ACF5}"/>
    <cellStyle name="Vírgula 2 4 2 5 2 2 2 2" xfId="32387" xr:uid="{E3641F3A-68E7-435A-AA59-B214E7ACA89D}"/>
    <cellStyle name="Vírgula 2 4 2 5 2 2 3" xfId="23334" xr:uid="{CDEFD689-EA52-4589-9ADD-5AD5251B00F4}"/>
    <cellStyle name="Vírgula 2 4 2 5 2 3" xfId="8238" xr:uid="{C3A57D79-505E-41E1-8DFF-954091F52F93}"/>
    <cellStyle name="Vírgula 2 4 2 5 2 3 2" xfId="17291" xr:uid="{51289741-9F52-4F59-81F9-E4FC7097E1A7}"/>
    <cellStyle name="Vírgula 2 4 2 5 2 3 2 2" xfId="35401" xr:uid="{AA26CDEB-11F4-43AD-916F-29FA9392A33D}"/>
    <cellStyle name="Vírgula 2 4 2 5 2 3 3" xfId="26348" xr:uid="{588E2311-0238-43DB-B561-C5E2E341B5D0}"/>
    <cellStyle name="Vírgula 2 4 2 5 2 4" xfId="11259" xr:uid="{2E64340E-33FC-42A0-B9EF-EF7B3A797EFA}"/>
    <cellStyle name="Vírgula 2 4 2 5 2 4 2" xfId="29369" xr:uid="{6014269F-EB98-44EA-B2BE-99DA4FCF57F3}"/>
    <cellStyle name="Vírgula 2 4 2 5 2 5" xfId="20316" xr:uid="{276E488F-ACF3-479D-BEFC-24EF3843197E}"/>
    <cellStyle name="Vírgula 2 4 2 5 3" xfId="3149" xr:uid="{E8ACC97E-4D01-43DE-A9E7-4F2A9169B1D0}"/>
    <cellStyle name="Vírgula 2 4 2 5 3 2" xfId="6228" xr:uid="{3260D087-037F-4E3A-9260-06D5F4CC6B3A}"/>
    <cellStyle name="Vírgula 2 4 2 5 3 2 2" xfId="15281" xr:uid="{7422E9C9-660D-4E18-BA21-65D543E092A2}"/>
    <cellStyle name="Vírgula 2 4 2 5 3 2 2 2" xfId="33391" xr:uid="{3A4A3869-EAC0-4E3E-B875-22F4CD536237}"/>
    <cellStyle name="Vírgula 2 4 2 5 3 2 3" xfId="24338" xr:uid="{4BC86516-D3C0-4E98-8EE2-9890ED0E6D87}"/>
    <cellStyle name="Vírgula 2 4 2 5 3 3" xfId="9242" xr:uid="{10493E85-1C34-40A5-BB92-AB45D2B8DBDB}"/>
    <cellStyle name="Vírgula 2 4 2 5 3 3 2" xfId="18295" xr:uid="{E19EE430-B98E-4BDD-B6FE-90A4B21B027F}"/>
    <cellStyle name="Vírgula 2 4 2 5 3 3 2 2" xfId="36405" xr:uid="{A94CE592-3002-429D-90E1-E3718E62C371}"/>
    <cellStyle name="Vírgula 2 4 2 5 3 3 3" xfId="27352" xr:uid="{256F67A9-4146-4424-B246-25851B28B71E}"/>
    <cellStyle name="Vírgula 2 4 2 5 3 4" xfId="12263" xr:uid="{012C3875-2B88-4D03-8EF7-481D6E0EBBF6}"/>
    <cellStyle name="Vírgula 2 4 2 5 3 4 2" xfId="30373" xr:uid="{DD65A473-B213-49A3-9890-65BEDB61CB8C}"/>
    <cellStyle name="Vírgula 2 4 2 5 3 5" xfId="21320" xr:uid="{30D5CA90-9B14-402C-BAB9-F07C090B52DD}"/>
    <cellStyle name="Vírgula 2 4 2 5 4" xfId="4220" xr:uid="{8F8CD963-AFCF-46C2-874B-C3F929B59BEE}"/>
    <cellStyle name="Vírgula 2 4 2 5 4 2" xfId="13273" xr:uid="{55A8DCB1-5C2E-487A-8A99-813015E7898C}"/>
    <cellStyle name="Vírgula 2 4 2 5 4 2 2" xfId="31383" xr:uid="{E5CC5AFC-1CB9-4B90-98E2-26A552791906}"/>
    <cellStyle name="Vírgula 2 4 2 5 4 3" xfId="22330" xr:uid="{0D33EA81-7355-4D1E-948F-726CCE6736D3}"/>
    <cellStyle name="Vírgula 2 4 2 5 5" xfId="7234" xr:uid="{C94D6461-41A7-469F-98F9-58340F257E2B}"/>
    <cellStyle name="Vírgula 2 4 2 5 5 2" xfId="16287" xr:uid="{5C379B20-2A81-4E08-B0FC-FC6ED8CE1172}"/>
    <cellStyle name="Vírgula 2 4 2 5 5 2 2" xfId="34397" xr:uid="{EED2F119-C2DB-4A6E-8E16-84589418EBB5}"/>
    <cellStyle name="Vírgula 2 4 2 5 5 3" xfId="25344" xr:uid="{A4671ACA-3953-4AB9-B75C-553544F5993C}"/>
    <cellStyle name="Vírgula 2 4 2 5 6" xfId="10255" xr:uid="{D36BA386-D587-4A8C-88AD-DB4BEE22564D}"/>
    <cellStyle name="Vírgula 2 4 2 5 6 2" xfId="28365" xr:uid="{8B8FE7D2-BF96-48C1-A49C-C3B4498C0577}"/>
    <cellStyle name="Vírgula 2 4 2 5 7" xfId="19312" xr:uid="{707E5CD6-8F4C-4BE3-B3B0-B804B054DF7C}"/>
    <cellStyle name="Vírgula 2 4 2 6" xfId="1272" xr:uid="{87E19A09-722C-4B6C-8966-29AE4DED4520}"/>
    <cellStyle name="Vírgula 2 4 2 6 2" xfId="4351" xr:uid="{E9FCF049-E94D-4111-BE6A-5C5E13EA0F2F}"/>
    <cellStyle name="Vírgula 2 4 2 6 2 2" xfId="13404" xr:uid="{2CE813DA-78A2-4A4D-A0F8-4D3401379D17}"/>
    <cellStyle name="Vírgula 2 4 2 6 2 2 2" xfId="31514" xr:uid="{7971886A-76F5-4455-8435-2004AC0847D2}"/>
    <cellStyle name="Vírgula 2 4 2 6 2 3" xfId="22461" xr:uid="{8FED0EB9-956D-48F5-ACD3-1E90F338583C}"/>
    <cellStyle name="Vírgula 2 4 2 6 3" xfId="7365" xr:uid="{0D031020-39C0-47C2-9E73-B4E919793550}"/>
    <cellStyle name="Vírgula 2 4 2 6 3 2" xfId="16418" xr:uid="{44AD40C6-1C3E-4AE2-A9E0-D4F8598C7B31}"/>
    <cellStyle name="Vírgula 2 4 2 6 3 2 2" xfId="34528" xr:uid="{5F90F57E-B38A-4521-85A6-503BA8F428D2}"/>
    <cellStyle name="Vírgula 2 4 2 6 3 3" xfId="25475" xr:uid="{51342549-CCD2-4E66-BBE7-1D0925D5C0BF}"/>
    <cellStyle name="Vírgula 2 4 2 6 4" xfId="10386" xr:uid="{4EE5DFA2-B12A-4026-ACD5-7BAF975246DD}"/>
    <cellStyle name="Vírgula 2 4 2 6 4 2" xfId="28496" xr:uid="{19CBC716-212B-403C-963F-F6FCEB9D1057}"/>
    <cellStyle name="Vírgula 2 4 2 6 5" xfId="19443" xr:uid="{28A122A1-B201-43C0-A1BE-BB975C00E8AA}"/>
    <cellStyle name="Vírgula 2 4 2 7" xfId="2276" xr:uid="{F8627CE1-7418-4F71-83C2-47461E073EBF}"/>
    <cellStyle name="Vírgula 2 4 2 7 2" xfId="5355" xr:uid="{2CA9CC8E-B52D-4239-8719-0733F7A0ED7D}"/>
    <cellStyle name="Vírgula 2 4 2 7 2 2" xfId="14408" xr:uid="{A0D87A77-413D-4EBE-8ACA-7C115CC22476}"/>
    <cellStyle name="Vírgula 2 4 2 7 2 2 2" xfId="32518" xr:uid="{0544680E-C995-4BD0-B02C-FB9482FA8253}"/>
    <cellStyle name="Vírgula 2 4 2 7 2 3" xfId="23465" xr:uid="{EAB92FB8-820D-4BF2-952D-053C92FFA495}"/>
    <cellStyle name="Vírgula 2 4 2 7 3" xfId="8369" xr:uid="{1B3F5EFF-26C8-415C-A0E6-059B7E2AB732}"/>
    <cellStyle name="Vírgula 2 4 2 7 3 2" xfId="17422" xr:uid="{7D6F8731-0265-4FBA-9706-53EBF9794B97}"/>
    <cellStyle name="Vírgula 2 4 2 7 3 2 2" xfId="35532" xr:uid="{6A0D247F-15C5-4A84-AABA-8EED88EFC872}"/>
    <cellStyle name="Vírgula 2 4 2 7 3 3" xfId="26479" xr:uid="{065E4740-202F-4B47-A82A-5A12F182EE6B}"/>
    <cellStyle name="Vírgula 2 4 2 7 4" xfId="11390" xr:uid="{AFEE65D1-D627-46A6-BB40-B42CE32C3E90}"/>
    <cellStyle name="Vírgula 2 4 2 7 4 2" xfId="29500" xr:uid="{18DED9FD-A87E-400C-94D0-6224C369EB42}"/>
    <cellStyle name="Vírgula 2 4 2 7 5" xfId="20447" xr:uid="{FB46187F-7918-460C-901E-1101B7C8EB96}"/>
    <cellStyle name="Vírgula 2 4 2 8" xfId="3345" xr:uid="{51E94641-4358-43C0-B0B7-55ECBDC5122D}"/>
    <cellStyle name="Vírgula 2 4 2 8 2" xfId="12398" xr:uid="{D0508850-5F7F-4D34-9112-63BB8E716BC8}"/>
    <cellStyle name="Vírgula 2 4 2 8 2 2" xfId="30508" xr:uid="{38E22900-3400-4C35-8A5A-FCD42990956F}"/>
    <cellStyle name="Vírgula 2 4 2 8 3" xfId="21455" xr:uid="{91FC9835-0CE9-45A6-9739-E1CADFE6D0EA}"/>
    <cellStyle name="Vírgula 2 4 2 9" xfId="6359" xr:uid="{947F0C43-E2A0-4B79-A52B-AC5105717490}"/>
    <cellStyle name="Vírgula 2 4 2 9 2" xfId="15412" xr:uid="{981162EF-82E3-42AE-8BDB-2F3E63C5F48F}"/>
    <cellStyle name="Vírgula 2 4 2 9 2 2" xfId="33522" xr:uid="{493FAA48-46FD-45C7-BFD7-D8260B1E1767}"/>
    <cellStyle name="Vírgula 2 4 2 9 3" xfId="24469" xr:uid="{D66A8B6A-B440-4D97-AF6F-A8E7C941915F}"/>
    <cellStyle name="Vírgula 2 4 3" xfId="123" xr:uid="{A28C3474-0B70-4407-9DBB-C3CF7DAF560A}"/>
    <cellStyle name="Vírgula 2 4 3 10" xfId="18452" xr:uid="{7F77EFB2-86B6-485D-ADA4-47FA2A2F93CE}"/>
    <cellStyle name="Vírgula 2 4 3 2" xfId="450" xr:uid="{82EDCE2C-C3E9-4009-ABCA-3F0707C0FD55}"/>
    <cellStyle name="Vírgula 2 4 3 2 2" xfId="1142" xr:uid="{22951D1B-21F4-4B94-8AC3-4E318A7516BE}"/>
    <cellStyle name="Vírgula 2 4 3 2 2 2" xfId="2146" xr:uid="{4BC55497-EFB0-48B5-8C5C-667401BCC497}"/>
    <cellStyle name="Vírgula 2 4 3 2 2 2 2" xfId="5225" xr:uid="{A67732E4-D29C-44AE-BD51-38C9224C83C5}"/>
    <cellStyle name="Vírgula 2 4 3 2 2 2 2 2" xfId="14278" xr:uid="{826B8F98-080B-4F78-96DD-6D02E03B1CD5}"/>
    <cellStyle name="Vírgula 2 4 3 2 2 2 2 2 2" xfId="32388" xr:uid="{47EE0DDA-9192-432D-81C4-34F9EBF3BB0C}"/>
    <cellStyle name="Vírgula 2 4 3 2 2 2 2 3" xfId="23335" xr:uid="{21D50D28-D50A-4607-BEFA-4761C7587BB1}"/>
    <cellStyle name="Vírgula 2 4 3 2 2 2 3" xfId="8239" xr:uid="{E28C8427-B6BC-49A2-BD4C-A12DC57AC717}"/>
    <cellStyle name="Vírgula 2 4 3 2 2 2 3 2" xfId="17292" xr:uid="{3FD3DEB1-5274-42B1-8009-193C6F036024}"/>
    <cellStyle name="Vírgula 2 4 3 2 2 2 3 2 2" xfId="35402" xr:uid="{E1C96A78-4EDE-40A6-B7B4-04AB1E747B67}"/>
    <cellStyle name="Vírgula 2 4 3 2 2 2 3 3" xfId="26349" xr:uid="{080550A2-D164-4FB7-9326-799E60C05D22}"/>
    <cellStyle name="Vírgula 2 4 3 2 2 2 4" xfId="11260" xr:uid="{EFA29B87-7E23-4335-9D49-4C84B03D4A46}"/>
    <cellStyle name="Vírgula 2 4 3 2 2 2 4 2" xfId="29370" xr:uid="{50B897A9-1DD2-444C-BDA3-62A89CBCE84C}"/>
    <cellStyle name="Vírgula 2 4 3 2 2 2 5" xfId="20317" xr:uid="{097C94A5-E965-4B92-A7E9-E2681B1477C1}"/>
    <cellStyle name="Vírgula 2 4 3 2 2 3" xfId="3150" xr:uid="{9D89723B-4413-4CE4-9B2A-FF3EA67694A6}"/>
    <cellStyle name="Vírgula 2 4 3 2 2 3 2" xfId="6229" xr:uid="{7F6B978A-9DEA-482B-ADEA-DDDBDCDA3516}"/>
    <cellStyle name="Vírgula 2 4 3 2 2 3 2 2" xfId="15282" xr:uid="{DF99A68C-9522-4FFD-8645-B8F049E7ECD7}"/>
    <cellStyle name="Vírgula 2 4 3 2 2 3 2 2 2" xfId="33392" xr:uid="{A79ABD95-706F-4D75-968E-C9F897386378}"/>
    <cellStyle name="Vírgula 2 4 3 2 2 3 2 3" xfId="24339" xr:uid="{8F4B4E89-4C96-4894-9ED9-2543266324D0}"/>
    <cellStyle name="Vírgula 2 4 3 2 2 3 3" xfId="9243" xr:uid="{778BD3B0-DF0C-4B98-9C59-59895F188CE0}"/>
    <cellStyle name="Vírgula 2 4 3 2 2 3 3 2" xfId="18296" xr:uid="{7FD03470-1D4C-4437-8AD2-7A410B7143EC}"/>
    <cellStyle name="Vírgula 2 4 3 2 2 3 3 2 2" xfId="36406" xr:uid="{FCF9CB19-93B1-4E2B-A7A2-861F14304AAD}"/>
    <cellStyle name="Vírgula 2 4 3 2 2 3 3 3" xfId="27353" xr:uid="{CF759F3A-F521-4FA0-B8B0-206A4203F387}"/>
    <cellStyle name="Vírgula 2 4 3 2 2 3 4" xfId="12264" xr:uid="{A177A12D-B186-4BC5-9032-79F4A3BFBAA9}"/>
    <cellStyle name="Vírgula 2 4 3 2 2 3 4 2" xfId="30374" xr:uid="{63B64F6E-F24D-4025-BD57-5EEB5FE5C2E3}"/>
    <cellStyle name="Vírgula 2 4 3 2 2 3 5" xfId="21321" xr:uid="{73739790-E9A0-48F1-9A15-2EC1A317C9D1}"/>
    <cellStyle name="Vírgula 2 4 3 2 2 4" xfId="4221" xr:uid="{8181D262-03DE-47EC-B3EC-A133AB00A368}"/>
    <cellStyle name="Vírgula 2 4 3 2 2 4 2" xfId="13274" xr:uid="{77417359-D092-47E0-AC3D-75B035BD59DE}"/>
    <cellStyle name="Vírgula 2 4 3 2 2 4 2 2" xfId="31384" xr:uid="{C4DBC6DD-DF28-4503-BC27-5F04B5F62A58}"/>
    <cellStyle name="Vírgula 2 4 3 2 2 4 3" xfId="22331" xr:uid="{86CE084E-5EEC-4B19-B268-051DCC4D04C3}"/>
    <cellStyle name="Vírgula 2 4 3 2 2 5" xfId="7235" xr:uid="{EB24368C-1839-49BA-8761-A04E6A12AC2D}"/>
    <cellStyle name="Vírgula 2 4 3 2 2 5 2" xfId="16288" xr:uid="{886FF4DB-C741-4B81-A7BD-89EFFEE637E2}"/>
    <cellStyle name="Vírgula 2 4 3 2 2 5 2 2" xfId="34398" xr:uid="{0A22F679-B1D3-4D34-A6D2-D6877E42C923}"/>
    <cellStyle name="Vírgula 2 4 3 2 2 5 3" xfId="25345" xr:uid="{CFB22728-D691-4A24-B10C-B35E2D26C64F}"/>
    <cellStyle name="Vírgula 2 4 3 2 2 6" xfId="10256" xr:uid="{C52C480E-1577-4C2D-AEF3-E1ACD2CF1D8F}"/>
    <cellStyle name="Vírgula 2 4 3 2 2 6 2" xfId="28366" xr:uid="{4800241A-C747-4AA1-92DA-CB6608028D1C}"/>
    <cellStyle name="Vírgula 2 4 3 2 2 7" xfId="19313" xr:uid="{343CBF26-5C51-4CF4-A620-C4A00FB845C4}"/>
    <cellStyle name="Vírgula 2 4 3 2 3" xfId="1143" xr:uid="{118284A1-9353-4E8F-8925-99882B81E66F}"/>
    <cellStyle name="Vírgula 2 4 3 2 3 2" xfId="2147" xr:uid="{7D7074CA-FA32-42DC-9074-ECE6D1C0D160}"/>
    <cellStyle name="Vírgula 2 4 3 2 3 2 2" xfId="5226" xr:uid="{75375C42-F94D-4262-A66B-5A516A14189E}"/>
    <cellStyle name="Vírgula 2 4 3 2 3 2 2 2" xfId="14279" xr:uid="{FE8BFE76-5D87-4A93-BD16-0DAE325565AB}"/>
    <cellStyle name="Vírgula 2 4 3 2 3 2 2 2 2" xfId="32389" xr:uid="{CAE44ED3-9BBC-407F-94EC-C6D7D975299E}"/>
    <cellStyle name="Vírgula 2 4 3 2 3 2 2 3" xfId="23336" xr:uid="{4085D70E-75DA-430B-977C-9547FA7C27E7}"/>
    <cellStyle name="Vírgula 2 4 3 2 3 2 3" xfId="8240" xr:uid="{246A8F32-AC9F-42F5-B60D-7528487E0D71}"/>
    <cellStyle name="Vírgula 2 4 3 2 3 2 3 2" xfId="17293" xr:uid="{C1DC5E33-21AC-445A-AEF4-D8F6C03DB605}"/>
    <cellStyle name="Vírgula 2 4 3 2 3 2 3 2 2" xfId="35403" xr:uid="{57AC2C64-B124-4E19-B944-A5CFDFC15D06}"/>
    <cellStyle name="Vírgula 2 4 3 2 3 2 3 3" xfId="26350" xr:uid="{41B365EB-4D7D-4546-9577-F9C7B5927B21}"/>
    <cellStyle name="Vírgula 2 4 3 2 3 2 4" xfId="11261" xr:uid="{846EBB40-D747-43FC-8DF3-4748ACB7A375}"/>
    <cellStyle name="Vírgula 2 4 3 2 3 2 4 2" xfId="29371" xr:uid="{CC0B1822-238A-4D84-8767-8242C65A4184}"/>
    <cellStyle name="Vírgula 2 4 3 2 3 2 5" xfId="20318" xr:uid="{BD73A93B-50EA-408D-9C28-A23432497937}"/>
    <cellStyle name="Vírgula 2 4 3 2 3 3" xfId="3151" xr:uid="{719B9333-1EE4-4070-9458-D46863592CEC}"/>
    <cellStyle name="Vírgula 2 4 3 2 3 3 2" xfId="6230" xr:uid="{0F3C348E-3F49-4418-9509-4FAE1A275FC3}"/>
    <cellStyle name="Vírgula 2 4 3 2 3 3 2 2" xfId="15283" xr:uid="{220AFF0A-235E-406A-AD8E-17A7C34E4298}"/>
    <cellStyle name="Vírgula 2 4 3 2 3 3 2 2 2" xfId="33393" xr:uid="{19B4E72D-68D9-4E42-A8BD-A21DCD51FF30}"/>
    <cellStyle name="Vírgula 2 4 3 2 3 3 2 3" xfId="24340" xr:uid="{78ED4160-94D8-4ADA-9B76-250A1B85DD5B}"/>
    <cellStyle name="Vírgula 2 4 3 2 3 3 3" xfId="9244" xr:uid="{A48705AE-6CCA-43F4-877F-81FB687FA81D}"/>
    <cellStyle name="Vírgula 2 4 3 2 3 3 3 2" xfId="18297" xr:uid="{C646CDB2-9774-4ABF-BC67-1953E1B75057}"/>
    <cellStyle name="Vírgula 2 4 3 2 3 3 3 2 2" xfId="36407" xr:uid="{14C529FD-66B1-411C-B99A-97010C14CC26}"/>
    <cellStyle name="Vírgula 2 4 3 2 3 3 3 3" xfId="27354" xr:uid="{7F667EF5-FADF-4923-A50B-D59B997A92AA}"/>
    <cellStyle name="Vírgula 2 4 3 2 3 3 4" xfId="12265" xr:uid="{ECB4C305-3610-425B-89D5-6B9F64863DEC}"/>
    <cellStyle name="Vírgula 2 4 3 2 3 3 4 2" xfId="30375" xr:uid="{985D153C-6FDE-4ACB-885F-70A74642C8C1}"/>
    <cellStyle name="Vírgula 2 4 3 2 3 3 5" xfId="21322" xr:uid="{DDF4491B-FA29-412F-95A3-39745170DC9E}"/>
    <cellStyle name="Vírgula 2 4 3 2 3 4" xfId="4222" xr:uid="{292D7AB9-34FD-4385-8877-A7AAAA202BE7}"/>
    <cellStyle name="Vírgula 2 4 3 2 3 4 2" xfId="13275" xr:uid="{385D2F81-49A8-4E66-8207-632B3C15F331}"/>
    <cellStyle name="Vírgula 2 4 3 2 3 4 2 2" xfId="31385" xr:uid="{F7A9BCD8-C816-4452-A4BD-B48D02C90B35}"/>
    <cellStyle name="Vírgula 2 4 3 2 3 4 3" xfId="22332" xr:uid="{B89488B4-F937-4428-8ADF-1C1685BB5438}"/>
    <cellStyle name="Vírgula 2 4 3 2 3 5" xfId="7236" xr:uid="{08653417-8149-4D8E-B907-7156F8C6E8A2}"/>
    <cellStyle name="Vírgula 2 4 3 2 3 5 2" xfId="16289" xr:uid="{E93B8D9A-DCE7-4959-9EBE-9BEEEA6F2C66}"/>
    <cellStyle name="Vírgula 2 4 3 2 3 5 2 2" xfId="34399" xr:uid="{B0999CC7-B4CF-4E53-9850-2A520A0AE337}"/>
    <cellStyle name="Vírgula 2 4 3 2 3 5 3" xfId="25346" xr:uid="{AD2B873A-6297-4900-BCCD-765D989CBF4C}"/>
    <cellStyle name="Vírgula 2 4 3 2 3 6" xfId="10257" xr:uid="{735B88B5-D9C4-465E-A0C0-2347808D06BA}"/>
    <cellStyle name="Vírgula 2 4 3 2 3 6 2" xfId="28367" xr:uid="{9720A09F-3132-4C4D-9091-92ABEE4AB399}"/>
    <cellStyle name="Vírgula 2 4 3 2 3 7" xfId="19314" xr:uid="{D0CB8C2B-319F-4F2A-BB50-A41B813EE8A9}"/>
    <cellStyle name="Vírgula 2 4 3 2 4" xfId="1459" xr:uid="{D63FE66F-2D55-43E9-9343-8FCC14265D29}"/>
    <cellStyle name="Vírgula 2 4 3 2 4 2" xfId="4538" xr:uid="{33C4519C-B183-49E3-9BA3-170D13F3F843}"/>
    <cellStyle name="Vírgula 2 4 3 2 4 2 2" xfId="13591" xr:uid="{7CDD5167-BA87-4E79-8FD0-15CB2ED08D24}"/>
    <cellStyle name="Vírgula 2 4 3 2 4 2 2 2" xfId="31701" xr:uid="{28613030-9252-4332-BFE0-2CD8C1A51259}"/>
    <cellStyle name="Vírgula 2 4 3 2 4 2 3" xfId="22648" xr:uid="{972E51C7-5E56-494C-8333-5F15C6EA6351}"/>
    <cellStyle name="Vírgula 2 4 3 2 4 3" xfId="7552" xr:uid="{84C1244F-D055-4DA6-89AD-810B49B069CC}"/>
    <cellStyle name="Vírgula 2 4 3 2 4 3 2" xfId="16605" xr:uid="{5EDE192D-8911-4A9C-8641-4FB175765CA3}"/>
    <cellStyle name="Vírgula 2 4 3 2 4 3 2 2" xfId="34715" xr:uid="{761C3A8E-827C-4BF7-B67C-74F30E5951B6}"/>
    <cellStyle name="Vírgula 2 4 3 2 4 3 3" xfId="25662" xr:uid="{7187FD51-EDD6-4CAA-8292-8C59817FFBEA}"/>
    <cellStyle name="Vírgula 2 4 3 2 4 4" xfId="10573" xr:uid="{5530406B-9915-44D1-B3F0-58E59D398F13}"/>
    <cellStyle name="Vírgula 2 4 3 2 4 4 2" xfId="28683" xr:uid="{5D8B49B3-1DB5-4FE1-9908-32F947A06FCA}"/>
    <cellStyle name="Vírgula 2 4 3 2 4 5" xfId="19630" xr:uid="{3C81909E-DC94-4646-BDC5-1D3A61104B19}"/>
    <cellStyle name="Vírgula 2 4 3 2 5" xfId="2463" xr:uid="{CADB1538-C615-4B71-B000-17E43A8999EB}"/>
    <cellStyle name="Vírgula 2 4 3 2 5 2" xfId="5542" xr:uid="{29F99BF4-D19D-4E70-BB4D-C2D90532B154}"/>
    <cellStyle name="Vírgula 2 4 3 2 5 2 2" xfId="14595" xr:uid="{25B5B62D-AB11-47A0-A528-B296F3484BCC}"/>
    <cellStyle name="Vírgula 2 4 3 2 5 2 2 2" xfId="32705" xr:uid="{43D4F4DC-AD84-4589-8BB8-F14FC8741758}"/>
    <cellStyle name="Vírgula 2 4 3 2 5 2 3" xfId="23652" xr:uid="{002D926A-2F1A-4EF5-9E67-EA306AAD7A2D}"/>
    <cellStyle name="Vírgula 2 4 3 2 5 3" xfId="8556" xr:uid="{5E31EA77-B3A5-4AEC-8B76-AA1EDDAC2760}"/>
    <cellStyle name="Vírgula 2 4 3 2 5 3 2" xfId="17609" xr:uid="{6716A62F-A05B-4922-8769-19FA763890AE}"/>
    <cellStyle name="Vírgula 2 4 3 2 5 3 2 2" xfId="35719" xr:uid="{D78ACD16-07F3-44F6-8BDA-3352BD61BFC1}"/>
    <cellStyle name="Vírgula 2 4 3 2 5 3 3" xfId="26666" xr:uid="{7D9025B0-F2E2-4DFF-924E-C6B7BA060F5F}"/>
    <cellStyle name="Vírgula 2 4 3 2 5 4" xfId="11577" xr:uid="{CBC6B5DE-B05C-423F-A0C1-34079EBA8DC1}"/>
    <cellStyle name="Vírgula 2 4 3 2 5 4 2" xfId="29687" xr:uid="{C21A2EE6-9FF4-4593-A938-E7E79DB9A797}"/>
    <cellStyle name="Vírgula 2 4 3 2 5 5" xfId="20634" xr:uid="{3823AC12-0851-4F9F-9401-FD25DC110F21}"/>
    <cellStyle name="Vírgula 2 4 3 2 6" xfId="3533" xr:uid="{27CD6EA8-A89B-4F98-BFEE-7B1888DC1289}"/>
    <cellStyle name="Vírgula 2 4 3 2 6 2" xfId="12586" xr:uid="{9B45A8AC-DEF0-4F4D-942F-A0B6742A113B}"/>
    <cellStyle name="Vírgula 2 4 3 2 6 2 2" xfId="30696" xr:uid="{BB0A22B8-DB64-4237-9C88-F5F1D52332F9}"/>
    <cellStyle name="Vírgula 2 4 3 2 6 3" xfId="21643" xr:uid="{C6840ED2-B6B8-49C1-BE86-839BA06E8606}"/>
    <cellStyle name="Vírgula 2 4 3 2 7" xfId="6547" xr:uid="{90AFBBF8-68AA-4D04-A344-94B91F581953}"/>
    <cellStyle name="Vírgula 2 4 3 2 7 2" xfId="15600" xr:uid="{F294467D-DD80-4C3E-AA20-F7F1D21D9302}"/>
    <cellStyle name="Vírgula 2 4 3 2 7 2 2" xfId="33710" xr:uid="{CA030F10-8E6A-4672-931C-E7BD0F008FED}"/>
    <cellStyle name="Vírgula 2 4 3 2 7 3" xfId="24657" xr:uid="{29884387-A38C-4D33-969D-70BB61E18C08}"/>
    <cellStyle name="Vírgula 2 4 3 2 8" xfId="9567" xr:uid="{263EC39C-7FE9-4586-9E0C-B60769BB1239}"/>
    <cellStyle name="Vírgula 2 4 3 2 8 2" xfId="27677" xr:uid="{CF6DECC4-3A8C-4608-A099-5E2F01D1766F}"/>
    <cellStyle name="Vírgula 2 4 3 2 9" xfId="18624" xr:uid="{F79EE781-9582-4A14-9E24-1782363B10DC}"/>
    <cellStyle name="Vírgula 2 4 3 3" xfId="1144" xr:uid="{797747A6-CEC9-45DE-9C74-12D0ABC24D17}"/>
    <cellStyle name="Vírgula 2 4 3 3 2" xfId="2148" xr:uid="{84213F60-5D79-496A-961A-F2FED0260373}"/>
    <cellStyle name="Vírgula 2 4 3 3 2 2" xfId="5227" xr:uid="{50232F32-1C69-4B0C-A3D8-EF5CC9DC238A}"/>
    <cellStyle name="Vírgula 2 4 3 3 2 2 2" xfId="14280" xr:uid="{D1E2E518-5C71-421C-BD89-9591390E3E13}"/>
    <cellStyle name="Vírgula 2 4 3 3 2 2 2 2" xfId="32390" xr:uid="{4DD22CF8-6E31-4B09-B710-A873977B3749}"/>
    <cellStyle name="Vírgula 2 4 3 3 2 2 3" xfId="23337" xr:uid="{23D19131-DB49-473B-8E81-B42B827B9956}"/>
    <cellStyle name="Vírgula 2 4 3 3 2 3" xfId="8241" xr:uid="{AC6C3F78-E4BD-48AE-8216-F7083C2D0CF5}"/>
    <cellStyle name="Vírgula 2 4 3 3 2 3 2" xfId="17294" xr:uid="{85F1E211-01C0-4CDD-852B-D3BF31B00315}"/>
    <cellStyle name="Vírgula 2 4 3 3 2 3 2 2" xfId="35404" xr:uid="{F5064B01-F496-456B-8A7C-BAD867D59D56}"/>
    <cellStyle name="Vírgula 2 4 3 3 2 3 3" xfId="26351" xr:uid="{C8C78E97-F4F5-4451-A4C1-AF7344C78B51}"/>
    <cellStyle name="Vírgula 2 4 3 3 2 4" xfId="11262" xr:uid="{29E83ADE-2601-4E7F-ACAD-7103DADF4BEC}"/>
    <cellStyle name="Vírgula 2 4 3 3 2 4 2" xfId="29372" xr:uid="{89F69DE5-4AAA-47EB-80E3-3BA7A9A37E20}"/>
    <cellStyle name="Vírgula 2 4 3 3 2 5" xfId="20319" xr:uid="{49318CCD-D715-410E-87E5-A37DFCDAA90F}"/>
    <cellStyle name="Vírgula 2 4 3 3 3" xfId="3152" xr:uid="{E07D6D68-179E-4CEB-BB06-19940BFC0D9E}"/>
    <cellStyle name="Vírgula 2 4 3 3 3 2" xfId="6231" xr:uid="{A169BCB9-7EE9-4C33-B7F6-FB3E9F04375E}"/>
    <cellStyle name="Vírgula 2 4 3 3 3 2 2" xfId="15284" xr:uid="{496C02F4-5FC5-4FFE-9409-67E6D5407571}"/>
    <cellStyle name="Vírgula 2 4 3 3 3 2 2 2" xfId="33394" xr:uid="{446F1ACB-6FCA-4088-8ECF-0601C3C9B5B8}"/>
    <cellStyle name="Vírgula 2 4 3 3 3 2 3" xfId="24341" xr:uid="{0646A22A-6EB3-4982-AC58-37F275C9CAD3}"/>
    <cellStyle name="Vírgula 2 4 3 3 3 3" xfId="9245" xr:uid="{FA0D0308-5D48-4729-807D-264683867DDB}"/>
    <cellStyle name="Vírgula 2 4 3 3 3 3 2" xfId="18298" xr:uid="{CB0BCA8E-9088-44E7-9D3E-8335C0C3C8C6}"/>
    <cellStyle name="Vírgula 2 4 3 3 3 3 2 2" xfId="36408" xr:uid="{B873C452-36F9-4D24-B31D-01F9FC1AAC83}"/>
    <cellStyle name="Vírgula 2 4 3 3 3 3 3" xfId="27355" xr:uid="{49119E2F-B3EC-4D07-8DD1-414CCEBE6595}"/>
    <cellStyle name="Vírgula 2 4 3 3 3 4" xfId="12266" xr:uid="{A4407E9B-E0E5-4AFD-A080-C5FDFF6D8EA1}"/>
    <cellStyle name="Vírgula 2 4 3 3 3 4 2" xfId="30376" xr:uid="{FD3C0CB3-2A11-42EB-A648-2559293B1DB3}"/>
    <cellStyle name="Vírgula 2 4 3 3 3 5" xfId="21323" xr:uid="{69F6AE59-E14A-435B-9AAA-91F9E287C736}"/>
    <cellStyle name="Vírgula 2 4 3 3 4" xfId="4223" xr:uid="{9BC6D5E6-B341-4785-85B7-9077CB5B4070}"/>
    <cellStyle name="Vírgula 2 4 3 3 4 2" xfId="13276" xr:uid="{3E083ED5-0263-4D8D-953A-0C846D0B0CB0}"/>
    <cellStyle name="Vírgula 2 4 3 3 4 2 2" xfId="31386" xr:uid="{3AB466E2-3ACD-45B5-9EB6-F5A040F20056}"/>
    <cellStyle name="Vírgula 2 4 3 3 4 3" xfId="22333" xr:uid="{3617A638-2E6C-45AF-9062-C653EBF255A8}"/>
    <cellStyle name="Vírgula 2 4 3 3 5" xfId="7237" xr:uid="{44D944CC-F047-4A82-B831-6EEFD68A3CD6}"/>
    <cellStyle name="Vírgula 2 4 3 3 5 2" xfId="16290" xr:uid="{F5B65B00-638E-4EF2-AF8B-31C3A7DD2809}"/>
    <cellStyle name="Vírgula 2 4 3 3 5 2 2" xfId="34400" xr:uid="{0E04DA05-B02A-4042-8AB4-3BD36496D224}"/>
    <cellStyle name="Vírgula 2 4 3 3 5 3" xfId="25347" xr:uid="{C3C95418-882C-4964-B2C5-2686F5B438F0}"/>
    <cellStyle name="Vírgula 2 4 3 3 6" xfId="10258" xr:uid="{23C7E982-AD62-44DB-B6EF-C6211B6EAB0F}"/>
    <cellStyle name="Vírgula 2 4 3 3 6 2" xfId="28368" xr:uid="{4F521240-352A-4045-863E-7C887937E636}"/>
    <cellStyle name="Vírgula 2 4 3 3 7" xfId="19315" xr:uid="{5E6E0E9B-7BE9-4441-9B13-4A521E0DAF89}"/>
    <cellStyle name="Vírgula 2 4 3 4" xfId="1145" xr:uid="{2E27C0B5-C0E2-4AE9-BCC2-0933A0B4DC11}"/>
    <cellStyle name="Vírgula 2 4 3 4 2" xfId="2149" xr:uid="{C4E52670-820B-46AE-A21D-37566BD88E81}"/>
    <cellStyle name="Vírgula 2 4 3 4 2 2" xfId="5228" xr:uid="{DEA5AC15-3F49-48E3-897A-B06621CF0CFF}"/>
    <cellStyle name="Vírgula 2 4 3 4 2 2 2" xfId="14281" xr:uid="{22237580-035A-48BE-99A5-53AA04233D80}"/>
    <cellStyle name="Vírgula 2 4 3 4 2 2 2 2" xfId="32391" xr:uid="{02189D50-D2FB-4E68-9F2F-77D0AA77E853}"/>
    <cellStyle name="Vírgula 2 4 3 4 2 2 3" xfId="23338" xr:uid="{C051F7C9-EA00-4D28-B908-592D786E4758}"/>
    <cellStyle name="Vírgula 2 4 3 4 2 3" xfId="8242" xr:uid="{8B5BA6DB-5A69-42E8-82CF-87FE77E779AE}"/>
    <cellStyle name="Vírgula 2 4 3 4 2 3 2" xfId="17295" xr:uid="{366134B2-7236-4B87-9B31-606B9B92F623}"/>
    <cellStyle name="Vírgula 2 4 3 4 2 3 2 2" xfId="35405" xr:uid="{92B1C069-63A0-4A6A-87FB-D9E3A99596E3}"/>
    <cellStyle name="Vírgula 2 4 3 4 2 3 3" xfId="26352" xr:uid="{557962A1-732D-4BCC-B883-12261BE255F2}"/>
    <cellStyle name="Vírgula 2 4 3 4 2 4" xfId="11263" xr:uid="{2F32BE5D-2D1C-4B53-8EAB-3637E5524139}"/>
    <cellStyle name="Vírgula 2 4 3 4 2 4 2" xfId="29373" xr:uid="{75005408-4F22-4320-9970-8A71D134666C}"/>
    <cellStyle name="Vírgula 2 4 3 4 2 5" xfId="20320" xr:uid="{DFA1D564-B757-47A0-8990-9B0F4929CBF1}"/>
    <cellStyle name="Vírgula 2 4 3 4 3" xfId="3153" xr:uid="{705BCC85-CC11-40DA-A284-83171E1B5A43}"/>
    <cellStyle name="Vírgula 2 4 3 4 3 2" xfId="6232" xr:uid="{124D1A8E-6BE0-4E9C-89D1-4F1AEEB7368F}"/>
    <cellStyle name="Vírgula 2 4 3 4 3 2 2" xfId="15285" xr:uid="{972A0A3A-1A6E-4B13-8236-6C89F6E9FE6E}"/>
    <cellStyle name="Vírgula 2 4 3 4 3 2 2 2" xfId="33395" xr:uid="{9B6C4A85-E20D-4055-980A-7ABF003C4A36}"/>
    <cellStyle name="Vírgula 2 4 3 4 3 2 3" xfId="24342" xr:uid="{8DF74F2A-D252-4BCC-A825-B0D21E11FBA1}"/>
    <cellStyle name="Vírgula 2 4 3 4 3 3" xfId="9246" xr:uid="{545A16AA-BA77-465E-B667-18E432E5A144}"/>
    <cellStyle name="Vírgula 2 4 3 4 3 3 2" xfId="18299" xr:uid="{B4062CEF-95B4-449F-962A-C52453F4B401}"/>
    <cellStyle name="Vírgula 2 4 3 4 3 3 2 2" xfId="36409" xr:uid="{AD72896B-3BB5-4B5E-B8B4-56BAA1075C1B}"/>
    <cellStyle name="Vírgula 2 4 3 4 3 3 3" xfId="27356" xr:uid="{13FD2966-7ADA-42D1-ACE6-03F65B32CC7F}"/>
    <cellStyle name="Vírgula 2 4 3 4 3 4" xfId="12267" xr:uid="{07D4B466-E29B-4BBB-92A7-A537718EFD2E}"/>
    <cellStyle name="Vírgula 2 4 3 4 3 4 2" xfId="30377" xr:uid="{D8F833F4-58B4-4EF0-969A-3E95ED015740}"/>
    <cellStyle name="Vírgula 2 4 3 4 3 5" xfId="21324" xr:uid="{2EEB669E-D8DB-4FAC-96CE-C175CC3D1871}"/>
    <cellStyle name="Vírgula 2 4 3 4 4" xfId="4224" xr:uid="{51B393FE-FA9A-41C4-B2E8-D236229CF49C}"/>
    <cellStyle name="Vírgula 2 4 3 4 4 2" xfId="13277" xr:uid="{E9640650-11DB-42AE-BC17-6E68F5DFAB40}"/>
    <cellStyle name="Vírgula 2 4 3 4 4 2 2" xfId="31387" xr:uid="{68E62E2A-1F6F-4727-97ED-544129465E87}"/>
    <cellStyle name="Vírgula 2 4 3 4 4 3" xfId="22334" xr:uid="{23D0C0DC-F6E5-4495-AA16-8FBF831B7F1E}"/>
    <cellStyle name="Vírgula 2 4 3 4 5" xfId="7238" xr:uid="{1B5C33F5-FFEE-4234-98DB-8BD86A8104CE}"/>
    <cellStyle name="Vírgula 2 4 3 4 5 2" xfId="16291" xr:uid="{1C1F766C-15C0-4623-A38E-9EA17705B6BA}"/>
    <cellStyle name="Vírgula 2 4 3 4 5 2 2" xfId="34401" xr:uid="{DDF8FCDE-FBEB-486D-A497-3A0C896EFD87}"/>
    <cellStyle name="Vírgula 2 4 3 4 5 3" xfId="25348" xr:uid="{F18AE232-1E9E-44A7-9D49-416B7C9E069D}"/>
    <cellStyle name="Vírgula 2 4 3 4 6" xfId="10259" xr:uid="{B0DC0CB8-001A-464B-9D83-AF53491B4B11}"/>
    <cellStyle name="Vírgula 2 4 3 4 6 2" xfId="28369" xr:uid="{EBE4C897-43DA-4228-8DF7-F06B59E2378F}"/>
    <cellStyle name="Vírgula 2 4 3 4 7" xfId="19316" xr:uid="{1BD5E933-6C03-43DB-B98B-864ABD43F3D2}"/>
    <cellStyle name="Vírgula 2 4 3 5" xfId="1288" xr:uid="{8024D3BA-116B-4CFD-91DF-587E2DAA5521}"/>
    <cellStyle name="Vírgula 2 4 3 5 2" xfId="4367" xr:uid="{6C9DE2E7-98E6-472D-83ED-BFA973F19520}"/>
    <cellStyle name="Vírgula 2 4 3 5 2 2" xfId="13420" xr:uid="{6D94E7EC-D973-4130-A4D9-2EE9E79E3721}"/>
    <cellStyle name="Vírgula 2 4 3 5 2 2 2" xfId="31530" xr:uid="{49E5E2D7-2F7C-4875-9FAE-BF1E9DC1E087}"/>
    <cellStyle name="Vírgula 2 4 3 5 2 3" xfId="22477" xr:uid="{1F7FE7A7-DFBA-4300-B933-0AC8085DA704}"/>
    <cellStyle name="Vírgula 2 4 3 5 3" xfId="7381" xr:uid="{11B6FEFB-AE44-49B5-B1CC-119D5AE8AB68}"/>
    <cellStyle name="Vírgula 2 4 3 5 3 2" xfId="16434" xr:uid="{E19551EE-D725-42B9-B10C-6165919A5045}"/>
    <cellStyle name="Vírgula 2 4 3 5 3 2 2" xfId="34544" xr:uid="{A1CA1E49-6E65-4D4E-A45F-42523EB36666}"/>
    <cellStyle name="Vírgula 2 4 3 5 3 3" xfId="25491" xr:uid="{AEDF79B1-32A6-4E2F-9AA6-58072D13B741}"/>
    <cellStyle name="Vírgula 2 4 3 5 4" xfId="10402" xr:uid="{BDE8365B-99C3-4E13-8225-4487DC46DE25}"/>
    <cellStyle name="Vírgula 2 4 3 5 4 2" xfId="28512" xr:uid="{37574880-CFA7-4177-ADD1-FBD11CC61985}"/>
    <cellStyle name="Vírgula 2 4 3 5 5" xfId="19459" xr:uid="{1D8454EC-C518-48FB-9BA9-5FCFEF6B8327}"/>
    <cellStyle name="Vírgula 2 4 3 6" xfId="2292" xr:uid="{345078C7-600F-4D94-A6BA-ECE289C4E159}"/>
    <cellStyle name="Vírgula 2 4 3 6 2" xfId="5371" xr:uid="{23E79442-534D-4005-A12E-3CC0C312315A}"/>
    <cellStyle name="Vírgula 2 4 3 6 2 2" xfId="14424" xr:uid="{7E8C255B-A21E-4606-9130-75EAE4AE1B5C}"/>
    <cellStyle name="Vírgula 2 4 3 6 2 2 2" xfId="32534" xr:uid="{55BE42DA-CA06-4563-B565-1A20FFD61297}"/>
    <cellStyle name="Vírgula 2 4 3 6 2 3" xfId="23481" xr:uid="{397A78A3-EFB2-4070-B05F-53FFC8710E9E}"/>
    <cellStyle name="Vírgula 2 4 3 6 3" xfId="8385" xr:uid="{873B3E57-8550-4068-9BC9-90EA3D5B1542}"/>
    <cellStyle name="Vírgula 2 4 3 6 3 2" xfId="17438" xr:uid="{9F2BEC75-98C0-4F8E-8D33-FA7F4CEF4623}"/>
    <cellStyle name="Vírgula 2 4 3 6 3 2 2" xfId="35548" xr:uid="{D7E25E1E-5808-48C8-B680-839C9560558C}"/>
    <cellStyle name="Vírgula 2 4 3 6 3 3" xfId="26495" xr:uid="{131E4419-B4CD-4C3D-BEA5-C4BEE688074A}"/>
    <cellStyle name="Vírgula 2 4 3 6 4" xfId="11406" xr:uid="{D9F66535-6366-4FAC-9A6E-98817D45C9FB}"/>
    <cellStyle name="Vírgula 2 4 3 6 4 2" xfId="29516" xr:uid="{B28E1A6E-EE72-45B0-A145-33991F7CEE42}"/>
    <cellStyle name="Vírgula 2 4 3 6 5" xfId="20463" xr:uid="{B8F7EBD2-306F-4C6A-9F6F-EB1FD2DA3107}"/>
    <cellStyle name="Vírgula 2 4 3 7" xfId="3361" xr:uid="{25B3189D-7D03-447D-BEAD-CE24F6DC3892}"/>
    <cellStyle name="Vírgula 2 4 3 7 2" xfId="12414" xr:uid="{2A88B653-A5DF-4F2A-A41A-DFC90A8657D2}"/>
    <cellStyle name="Vírgula 2 4 3 7 2 2" xfId="30524" xr:uid="{B083C9F9-1FB3-4478-846A-05E13FA793E6}"/>
    <cellStyle name="Vírgula 2 4 3 7 3" xfId="21471" xr:uid="{E50B04F5-4055-4B7E-9DA0-7BBBF4968C2B}"/>
    <cellStyle name="Vírgula 2 4 3 8" xfId="6375" xr:uid="{45A7595A-92E3-4A84-8DF0-0148208CA084}"/>
    <cellStyle name="Vírgula 2 4 3 8 2" xfId="15428" xr:uid="{A3D3DCC5-9EE2-432A-97FB-A950BBE1622F}"/>
    <cellStyle name="Vírgula 2 4 3 8 2 2" xfId="33538" xr:uid="{9FACDB57-640D-436C-8E9A-41EB9EC9BC51}"/>
    <cellStyle name="Vírgula 2 4 3 8 3" xfId="24485" xr:uid="{76941606-CBA1-4029-8384-C4F2A5B61D35}"/>
    <cellStyle name="Vírgula 2 4 3 9" xfId="9395" xr:uid="{DAE461EE-1D2C-43BF-8BDA-7505FDB94C3C}"/>
    <cellStyle name="Vírgula 2 4 3 9 2" xfId="27505" xr:uid="{EA98311A-4674-4741-A5F7-00FDBD98F2A4}"/>
    <cellStyle name="Vírgula 2 4 4" xfId="418" xr:uid="{F42F5561-EFC9-4CA2-B719-A564A3D6F3D1}"/>
    <cellStyle name="Vírgula 2 4 4 2" xfId="1146" xr:uid="{A19C9473-75C9-4E00-A564-126B4196FA10}"/>
    <cellStyle name="Vírgula 2 4 4 2 2" xfId="2150" xr:uid="{EC3EE946-2C9D-4D10-A78F-F427BD88E096}"/>
    <cellStyle name="Vírgula 2 4 4 2 2 2" xfId="5229" xr:uid="{7E907C88-1A7E-44BA-9B62-229120ACECA9}"/>
    <cellStyle name="Vírgula 2 4 4 2 2 2 2" xfId="14282" xr:uid="{1F5FF52F-8D10-4424-B681-0A61480C2EC5}"/>
    <cellStyle name="Vírgula 2 4 4 2 2 2 2 2" xfId="32392" xr:uid="{86C20691-2801-4819-954D-E12D1D88F154}"/>
    <cellStyle name="Vírgula 2 4 4 2 2 2 3" xfId="23339" xr:uid="{C06634DD-AE91-4992-970E-53E37FB6A4D9}"/>
    <cellStyle name="Vírgula 2 4 4 2 2 3" xfId="8243" xr:uid="{E198F4AD-2ACA-4A10-8BDD-E7B6559E4576}"/>
    <cellStyle name="Vírgula 2 4 4 2 2 3 2" xfId="17296" xr:uid="{583DADAD-722E-46BE-852C-9F4A4D74AF70}"/>
    <cellStyle name="Vírgula 2 4 4 2 2 3 2 2" xfId="35406" xr:uid="{E998F01A-E967-47E3-9D82-0C0724284302}"/>
    <cellStyle name="Vírgula 2 4 4 2 2 3 3" xfId="26353" xr:uid="{11CD45DE-C2BA-44F7-9CA3-96FDE8588848}"/>
    <cellStyle name="Vírgula 2 4 4 2 2 4" xfId="11264" xr:uid="{6B942BD0-DA65-4380-B7D0-7A118ED2B8BF}"/>
    <cellStyle name="Vírgula 2 4 4 2 2 4 2" xfId="29374" xr:uid="{0A8F4995-A15A-489F-B791-B8A3FE3E0A43}"/>
    <cellStyle name="Vírgula 2 4 4 2 2 5" xfId="20321" xr:uid="{D670A8EF-E94E-4F83-859E-52E21CE546E1}"/>
    <cellStyle name="Vírgula 2 4 4 2 3" xfId="3154" xr:uid="{C02A587D-E1B3-4B5C-A9C2-28F4709FDE08}"/>
    <cellStyle name="Vírgula 2 4 4 2 3 2" xfId="6233" xr:uid="{6FD37629-18B5-4234-9C15-578BE8E2E0B7}"/>
    <cellStyle name="Vírgula 2 4 4 2 3 2 2" xfId="15286" xr:uid="{C2CA4539-1B14-4B99-AA31-A436F3B92508}"/>
    <cellStyle name="Vírgula 2 4 4 2 3 2 2 2" xfId="33396" xr:uid="{40259621-2D8E-4A70-A46D-EB7B7459EEEC}"/>
    <cellStyle name="Vírgula 2 4 4 2 3 2 3" xfId="24343" xr:uid="{CA2056D1-6DEE-4081-B752-BDDC105F5CD1}"/>
    <cellStyle name="Vírgula 2 4 4 2 3 3" xfId="9247" xr:uid="{BDE071C7-5EC1-49CB-B38B-825D2E2DE898}"/>
    <cellStyle name="Vírgula 2 4 4 2 3 3 2" xfId="18300" xr:uid="{0F3D5BF4-0DB5-44AC-92CF-77708B864514}"/>
    <cellStyle name="Vírgula 2 4 4 2 3 3 2 2" xfId="36410" xr:uid="{32F87DF2-3B57-4851-B1FA-9320D2454B7E}"/>
    <cellStyle name="Vírgula 2 4 4 2 3 3 3" xfId="27357" xr:uid="{9365BE2F-1805-4AB5-8570-AD320F1F29DE}"/>
    <cellStyle name="Vírgula 2 4 4 2 3 4" xfId="12268" xr:uid="{C39C5263-15DE-47B7-9D9A-5B6B9E712706}"/>
    <cellStyle name="Vírgula 2 4 4 2 3 4 2" xfId="30378" xr:uid="{781E3A3A-CE28-4DBB-A6F5-EED39CED4070}"/>
    <cellStyle name="Vírgula 2 4 4 2 3 5" xfId="21325" xr:uid="{E081E8DC-19FD-4787-8759-9E4EAB3C831B}"/>
    <cellStyle name="Vírgula 2 4 4 2 4" xfId="4225" xr:uid="{041D5529-B6C4-4B12-A27F-38DEEED3CE15}"/>
    <cellStyle name="Vírgula 2 4 4 2 4 2" xfId="13278" xr:uid="{00DB78B4-0391-4775-BB3B-F6D51BE7FCDD}"/>
    <cellStyle name="Vírgula 2 4 4 2 4 2 2" xfId="31388" xr:uid="{FF444CAA-B887-4F1F-93E6-25078EA0926E}"/>
    <cellStyle name="Vírgula 2 4 4 2 4 3" xfId="22335" xr:uid="{E0F89DAA-6715-4CE4-8B94-98BBAB7BFEB3}"/>
    <cellStyle name="Vírgula 2 4 4 2 5" xfId="7239" xr:uid="{EB218D14-42E8-469A-992F-F2D3E72467FB}"/>
    <cellStyle name="Vírgula 2 4 4 2 5 2" xfId="16292" xr:uid="{ACDA084A-8387-4435-AEFE-7C3654DAA391}"/>
    <cellStyle name="Vírgula 2 4 4 2 5 2 2" xfId="34402" xr:uid="{3CF8C2FF-1F80-4D11-9245-7727C64D50BF}"/>
    <cellStyle name="Vírgula 2 4 4 2 5 3" xfId="25349" xr:uid="{92620ABE-61F8-494C-8D7C-DF918F623E51}"/>
    <cellStyle name="Vírgula 2 4 4 2 6" xfId="10260" xr:uid="{B983EBC9-8248-4290-BE5E-6653DFF77A7A}"/>
    <cellStyle name="Vírgula 2 4 4 2 6 2" xfId="28370" xr:uid="{A1AABEC0-AB28-4FE1-86A4-1125C7D1EB8E}"/>
    <cellStyle name="Vírgula 2 4 4 2 7" xfId="19317" xr:uid="{ED4FA18E-E745-45E7-AC7D-773FFADB977F}"/>
    <cellStyle name="Vírgula 2 4 4 3" xfId="1147" xr:uid="{28C88BFE-B16D-46AE-97F4-CCFC0D1EAD8C}"/>
    <cellStyle name="Vírgula 2 4 4 3 2" xfId="2151" xr:uid="{22AAF3D7-32AF-4ADD-A50F-73560E2AF773}"/>
    <cellStyle name="Vírgula 2 4 4 3 2 2" xfId="5230" xr:uid="{A25EEE7D-958C-4086-83A5-D4746EBB9BDD}"/>
    <cellStyle name="Vírgula 2 4 4 3 2 2 2" xfId="14283" xr:uid="{018BACC5-ED4B-4612-B25B-C81FCCEC2A35}"/>
    <cellStyle name="Vírgula 2 4 4 3 2 2 2 2" xfId="32393" xr:uid="{03B83B60-80DC-4299-A209-95ECA4334527}"/>
    <cellStyle name="Vírgula 2 4 4 3 2 2 3" xfId="23340" xr:uid="{44CE8A01-8AB5-4E3F-8D19-D5EFAD5640CA}"/>
    <cellStyle name="Vírgula 2 4 4 3 2 3" xfId="8244" xr:uid="{5B8C2345-E2F1-4549-8034-5581AAA6A7E7}"/>
    <cellStyle name="Vírgula 2 4 4 3 2 3 2" xfId="17297" xr:uid="{0388E8E1-CC2B-4D43-B081-F21F6940B454}"/>
    <cellStyle name="Vírgula 2 4 4 3 2 3 2 2" xfId="35407" xr:uid="{7DB88807-8CBD-4CC6-9FED-A379BDB5B9F7}"/>
    <cellStyle name="Vírgula 2 4 4 3 2 3 3" xfId="26354" xr:uid="{0F790A7B-6477-4B7F-A668-9E64D2F48CDD}"/>
    <cellStyle name="Vírgula 2 4 4 3 2 4" xfId="11265" xr:uid="{35ED0444-CAA8-403C-96F1-2684254B063A}"/>
    <cellStyle name="Vírgula 2 4 4 3 2 4 2" xfId="29375" xr:uid="{D7BC5FCE-580B-4BFF-B3CC-5DF461C88A7B}"/>
    <cellStyle name="Vírgula 2 4 4 3 2 5" xfId="20322" xr:uid="{5A2A5DED-2B41-443C-9B3B-788B54E6C495}"/>
    <cellStyle name="Vírgula 2 4 4 3 3" xfId="3155" xr:uid="{4677404F-3E1D-4C0D-B1BA-F1887539C4EA}"/>
    <cellStyle name="Vírgula 2 4 4 3 3 2" xfId="6234" xr:uid="{477B2683-0ABF-4BE1-9EB1-B7F22CCBBA65}"/>
    <cellStyle name="Vírgula 2 4 4 3 3 2 2" xfId="15287" xr:uid="{86C165B5-5CA7-4656-A7D9-0048F5ABC968}"/>
    <cellStyle name="Vírgula 2 4 4 3 3 2 2 2" xfId="33397" xr:uid="{C3E0344C-3E1E-4B59-884C-DF27E1B732DB}"/>
    <cellStyle name="Vírgula 2 4 4 3 3 2 3" xfId="24344" xr:uid="{F663C177-0B5F-4F96-8C5B-085CF4F4BF90}"/>
    <cellStyle name="Vírgula 2 4 4 3 3 3" xfId="9248" xr:uid="{F4DCDA42-BAC9-48B0-B632-1EC162EE5A52}"/>
    <cellStyle name="Vírgula 2 4 4 3 3 3 2" xfId="18301" xr:uid="{4262380E-AF65-4997-BED0-28994AA1F6C8}"/>
    <cellStyle name="Vírgula 2 4 4 3 3 3 2 2" xfId="36411" xr:uid="{5A66AEF2-4837-4A74-941B-2FABCCCB90A6}"/>
    <cellStyle name="Vírgula 2 4 4 3 3 3 3" xfId="27358" xr:uid="{DE8E28D0-7191-4A82-8886-4702DEB6F593}"/>
    <cellStyle name="Vírgula 2 4 4 3 3 4" xfId="12269" xr:uid="{F9FBE022-B06D-4DBA-9FC7-EA0B384096D7}"/>
    <cellStyle name="Vírgula 2 4 4 3 3 4 2" xfId="30379" xr:uid="{0A0C200D-BD1E-45ED-BBBA-3CA72CA2DF7F}"/>
    <cellStyle name="Vírgula 2 4 4 3 3 5" xfId="21326" xr:uid="{E64E43CE-3FC0-4366-ACB1-F6A193AF4C94}"/>
    <cellStyle name="Vírgula 2 4 4 3 4" xfId="4226" xr:uid="{65C18772-5568-4CBB-8151-4D168F191A24}"/>
    <cellStyle name="Vírgula 2 4 4 3 4 2" xfId="13279" xr:uid="{B2666363-6824-465F-B53F-12C155D65AAD}"/>
    <cellStyle name="Vírgula 2 4 4 3 4 2 2" xfId="31389" xr:uid="{3C0B62C0-8C47-485B-A604-4AE3A942D4FA}"/>
    <cellStyle name="Vírgula 2 4 4 3 4 3" xfId="22336" xr:uid="{3490DE33-39F7-4C65-8E8C-773B32DF9DE1}"/>
    <cellStyle name="Vírgula 2 4 4 3 5" xfId="7240" xr:uid="{F6636C3E-F856-4D3A-8EF7-B3D7BEA32EFF}"/>
    <cellStyle name="Vírgula 2 4 4 3 5 2" xfId="16293" xr:uid="{3FB13C60-7D6C-4308-83F3-18828F322E1E}"/>
    <cellStyle name="Vírgula 2 4 4 3 5 2 2" xfId="34403" xr:uid="{00B341ED-9A41-4DF6-B38B-8159189B135B}"/>
    <cellStyle name="Vírgula 2 4 4 3 5 3" xfId="25350" xr:uid="{2B55B29C-1B90-467B-A68B-7104BDF735A8}"/>
    <cellStyle name="Vírgula 2 4 4 3 6" xfId="10261" xr:uid="{0D26850E-A974-4985-B504-39B8C67B94C6}"/>
    <cellStyle name="Vírgula 2 4 4 3 6 2" xfId="28371" xr:uid="{11A3BBD1-7978-4E70-A293-0893E598803B}"/>
    <cellStyle name="Vírgula 2 4 4 3 7" xfId="19318" xr:uid="{4F40CC71-A718-4CAF-9282-78F388B45664}"/>
    <cellStyle name="Vírgula 2 4 4 4" xfId="1427" xr:uid="{D1F3A57E-AA8C-4C6C-8895-D1AA124F5AA8}"/>
    <cellStyle name="Vírgula 2 4 4 4 2" xfId="4506" xr:uid="{E1940C70-134D-48ED-A1D7-5317E6723CB5}"/>
    <cellStyle name="Vírgula 2 4 4 4 2 2" xfId="13559" xr:uid="{B042697B-A772-454C-9F55-3EE6DA070D74}"/>
    <cellStyle name="Vírgula 2 4 4 4 2 2 2" xfId="31669" xr:uid="{15FDD42A-CBFB-4A44-A0A7-AAA7D7C2B6C8}"/>
    <cellStyle name="Vírgula 2 4 4 4 2 3" xfId="22616" xr:uid="{F69F862C-999B-42B1-A978-FDDBA04F0CD2}"/>
    <cellStyle name="Vírgula 2 4 4 4 3" xfId="7520" xr:uid="{0C4F7A86-E0AF-4E5F-A4CF-4C6C9ECAD881}"/>
    <cellStyle name="Vírgula 2 4 4 4 3 2" xfId="16573" xr:uid="{D1B12414-BD71-4B21-95D3-5B72A548D873}"/>
    <cellStyle name="Vírgula 2 4 4 4 3 2 2" xfId="34683" xr:uid="{894B57F0-46FB-4248-ACDF-2D0F6C9F6602}"/>
    <cellStyle name="Vírgula 2 4 4 4 3 3" xfId="25630" xr:uid="{A63BC923-5EE7-404D-9029-72A27C1FCE5A}"/>
    <cellStyle name="Vírgula 2 4 4 4 4" xfId="10541" xr:uid="{D0741FC4-54EC-4E65-9729-666BEE669DA8}"/>
    <cellStyle name="Vírgula 2 4 4 4 4 2" xfId="28651" xr:uid="{BC1A8AF1-EA6C-434A-ABF9-EF87D5F2523B}"/>
    <cellStyle name="Vírgula 2 4 4 4 5" xfId="19598" xr:uid="{21C5C621-6ED1-49DF-BA7D-B35B61718F6C}"/>
    <cellStyle name="Vírgula 2 4 4 5" xfId="2431" xr:uid="{76679CA5-4C26-48CB-8973-42FE5D8A0D1E}"/>
    <cellStyle name="Vírgula 2 4 4 5 2" xfId="5510" xr:uid="{266285DF-1B3C-481F-9758-2DBAEF81B4D6}"/>
    <cellStyle name="Vírgula 2 4 4 5 2 2" xfId="14563" xr:uid="{6AF914F0-4C7F-439C-9C87-DAC1FB610718}"/>
    <cellStyle name="Vírgula 2 4 4 5 2 2 2" xfId="32673" xr:uid="{0B740B58-1923-418C-8B89-965AA8CE061B}"/>
    <cellStyle name="Vírgula 2 4 4 5 2 3" xfId="23620" xr:uid="{EBC0ED06-36F7-4F76-9BE4-C1D1123E6A25}"/>
    <cellStyle name="Vírgula 2 4 4 5 3" xfId="8524" xr:uid="{28EA348B-CE4A-4A2E-82F6-A0066888AE0A}"/>
    <cellStyle name="Vírgula 2 4 4 5 3 2" xfId="17577" xr:uid="{A8B019CB-81AA-4DE7-8A76-6FA32ED4A609}"/>
    <cellStyle name="Vírgula 2 4 4 5 3 2 2" xfId="35687" xr:uid="{B9D0BEFE-4A74-4466-83D8-9C0C4367172A}"/>
    <cellStyle name="Vírgula 2 4 4 5 3 3" xfId="26634" xr:uid="{ECF2D464-1CB9-4C06-A2AF-F2455F896B6C}"/>
    <cellStyle name="Vírgula 2 4 4 5 4" xfId="11545" xr:uid="{60C01176-28A8-48D6-B7BC-51C88A2EAB74}"/>
    <cellStyle name="Vírgula 2 4 4 5 4 2" xfId="29655" xr:uid="{E9477178-4C99-403F-BFE4-7A81D5E80A2C}"/>
    <cellStyle name="Vírgula 2 4 4 5 5" xfId="20602" xr:uid="{C877AD18-5E80-4F92-918B-E02BF4A72850}"/>
    <cellStyle name="Vírgula 2 4 4 6" xfId="3501" xr:uid="{D4DE1DF1-06FC-4BDA-999F-106FAC8F8AD9}"/>
    <cellStyle name="Vírgula 2 4 4 6 2" xfId="12554" xr:uid="{0B743612-7EFD-4B97-A9E2-312ABEF2219D}"/>
    <cellStyle name="Vírgula 2 4 4 6 2 2" xfId="30664" xr:uid="{59282179-0074-4C0A-A01C-2088E31C0915}"/>
    <cellStyle name="Vírgula 2 4 4 6 3" xfId="21611" xr:uid="{718ADD6D-52EE-43B3-BD0F-B4374F8EC5B9}"/>
    <cellStyle name="Vírgula 2 4 4 7" xfId="6515" xr:uid="{C401914D-94A0-41D0-9D46-DC0CE31192C7}"/>
    <cellStyle name="Vírgula 2 4 4 7 2" xfId="15568" xr:uid="{ADFA0406-9761-482C-9209-841E0BA385E6}"/>
    <cellStyle name="Vírgula 2 4 4 7 2 2" xfId="33678" xr:uid="{587D14BF-BE6E-42C5-8564-7CD86DB85B9D}"/>
    <cellStyle name="Vírgula 2 4 4 7 3" xfId="24625" xr:uid="{B78673D6-4B06-4713-ACBF-CB4E8B6CF229}"/>
    <cellStyle name="Vírgula 2 4 4 8" xfId="9535" xr:uid="{B602A535-CADA-4BB7-A1FF-3432DDEEC4F1}"/>
    <cellStyle name="Vírgula 2 4 4 8 2" xfId="27645" xr:uid="{A8424032-C62B-4155-B888-3662D55E091A}"/>
    <cellStyle name="Vírgula 2 4 4 9" xfId="18592" xr:uid="{0761C8C7-59D0-4281-B4C3-CDF6E62C17C5}"/>
    <cellStyle name="Vírgula 2 4 5" xfId="400" xr:uid="{CD4DCE7E-73AD-48D1-842C-74962B89F7E4}"/>
    <cellStyle name="Vírgula 2 4 5 2" xfId="1148" xr:uid="{94A88A80-CC6C-4003-B9A9-A5A05C965300}"/>
    <cellStyle name="Vírgula 2 4 5 2 2" xfId="2152" xr:uid="{74F84301-629B-451D-9051-B8FC52866B30}"/>
    <cellStyle name="Vírgula 2 4 5 2 2 2" xfId="5231" xr:uid="{B98B2F4B-733E-4EC2-A04A-8C4A324285C2}"/>
    <cellStyle name="Vírgula 2 4 5 2 2 2 2" xfId="14284" xr:uid="{5F08350D-2A17-4D7E-8195-4BF5202BB44B}"/>
    <cellStyle name="Vírgula 2 4 5 2 2 2 2 2" xfId="32394" xr:uid="{0497F993-1341-4010-BD1B-4C0478B8F137}"/>
    <cellStyle name="Vírgula 2 4 5 2 2 2 3" xfId="23341" xr:uid="{4DA82638-DA0E-4358-AEAB-7C42D3B6E181}"/>
    <cellStyle name="Vírgula 2 4 5 2 2 3" xfId="8245" xr:uid="{9119D2C3-C0AB-45B1-8A19-F9F4E1C95B2C}"/>
    <cellStyle name="Vírgula 2 4 5 2 2 3 2" xfId="17298" xr:uid="{560EC9BF-FCBC-41D7-B18B-738F99D759CC}"/>
    <cellStyle name="Vírgula 2 4 5 2 2 3 2 2" xfId="35408" xr:uid="{1E380776-5FD5-43F5-BD98-FEBAA9BBA0D3}"/>
    <cellStyle name="Vírgula 2 4 5 2 2 3 3" xfId="26355" xr:uid="{74318B19-4788-4B9C-8DE4-769E2EFB2350}"/>
    <cellStyle name="Vírgula 2 4 5 2 2 4" xfId="11266" xr:uid="{B7CAC045-E50B-4410-9160-90F794671932}"/>
    <cellStyle name="Vírgula 2 4 5 2 2 4 2" xfId="29376" xr:uid="{88411091-625E-44E6-A1CC-87E4EE27CE51}"/>
    <cellStyle name="Vírgula 2 4 5 2 2 5" xfId="20323" xr:uid="{D8E84E46-EFA4-4B35-860B-C61BA9991E94}"/>
    <cellStyle name="Vírgula 2 4 5 2 3" xfId="3156" xr:uid="{CDA5B0B3-C062-4FE4-8A71-5F12E1F6FBA5}"/>
    <cellStyle name="Vírgula 2 4 5 2 3 2" xfId="6235" xr:uid="{B52C2C64-2C1C-47CE-A26F-3C88D73450D4}"/>
    <cellStyle name="Vírgula 2 4 5 2 3 2 2" xfId="15288" xr:uid="{7A407A97-EAC2-454E-B5FC-07D23FF4F056}"/>
    <cellStyle name="Vírgula 2 4 5 2 3 2 2 2" xfId="33398" xr:uid="{F368BCE1-B644-4B66-8DA5-09EE8021DAA3}"/>
    <cellStyle name="Vírgula 2 4 5 2 3 2 3" xfId="24345" xr:uid="{AF68031E-4870-49A2-A62F-4223E8E72923}"/>
    <cellStyle name="Vírgula 2 4 5 2 3 3" xfId="9249" xr:uid="{7769D7BA-0718-4A17-A044-A3584169EFE0}"/>
    <cellStyle name="Vírgula 2 4 5 2 3 3 2" xfId="18302" xr:uid="{72A4C311-5BEC-4EA1-8F7B-05DDF1241C04}"/>
    <cellStyle name="Vírgula 2 4 5 2 3 3 2 2" xfId="36412" xr:uid="{0C9B01AC-A07D-45F7-BC64-BEB80CB89343}"/>
    <cellStyle name="Vírgula 2 4 5 2 3 3 3" xfId="27359" xr:uid="{8C1656F5-B8D0-413B-A735-194CA4954046}"/>
    <cellStyle name="Vírgula 2 4 5 2 3 4" xfId="12270" xr:uid="{A366EFE9-E439-48F8-B910-2DD88DE2C002}"/>
    <cellStyle name="Vírgula 2 4 5 2 3 4 2" xfId="30380" xr:uid="{D7695A9F-77CA-4BF1-AA1F-EF65668D1417}"/>
    <cellStyle name="Vírgula 2 4 5 2 3 5" xfId="21327" xr:uid="{9FD2A0F3-1DA3-4CE1-A73F-0A37916E6E38}"/>
    <cellStyle name="Vírgula 2 4 5 2 4" xfId="4227" xr:uid="{4E5147D1-F43F-4EEE-ABB6-E283546D0F9A}"/>
    <cellStyle name="Vírgula 2 4 5 2 4 2" xfId="13280" xr:uid="{FD55CE6A-52D2-4038-826C-63430215A8D1}"/>
    <cellStyle name="Vírgula 2 4 5 2 4 2 2" xfId="31390" xr:uid="{C6D4263B-08C8-4959-A06A-C05DF2EC0E2A}"/>
    <cellStyle name="Vírgula 2 4 5 2 4 3" xfId="22337" xr:uid="{DEC83A7B-FC9B-4153-9FAC-68B4E36A9398}"/>
    <cellStyle name="Vírgula 2 4 5 2 5" xfId="7241" xr:uid="{36408FB0-5526-4106-B399-9CAB087B3551}"/>
    <cellStyle name="Vírgula 2 4 5 2 5 2" xfId="16294" xr:uid="{1BF0C8EF-4DA5-41EB-9990-B30CC93D08EB}"/>
    <cellStyle name="Vírgula 2 4 5 2 5 2 2" xfId="34404" xr:uid="{E260DB0E-C76B-4BCD-965A-8D65050D9151}"/>
    <cellStyle name="Vírgula 2 4 5 2 5 3" xfId="25351" xr:uid="{F37BF8D8-CA03-4618-BDC1-8A0665975CA7}"/>
    <cellStyle name="Vírgula 2 4 5 2 6" xfId="10262" xr:uid="{A7C5124D-3BEB-4702-B4DB-E29EAC544B01}"/>
    <cellStyle name="Vírgula 2 4 5 2 6 2" xfId="28372" xr:uid="{932FB077-656A-4F45-985E-4C2B7981F389}"/>
    <cellStyle name="Vírgula 2 4 5 2 7" xfId="19319" xr:uid="{EE962CC6-D48A-4AF3-A153-9EDE6DA13DAD}"/>
    <cellStyle name="Vírgula 2 4 5 3" xfId="1149" xr:uid="{32F83999-6503-411A-AA65-2537BEFB8F39}"/>
    <cellStyle name="Vírgula 2 4 5 3 2" xfId="2153" xr:uid="{936E504F-D83D-4D56-82CC-F15915A73ED8}"/>
    <cellStyle name="Vírgula 2 4 5 3 2 2" xfId="5232" xr:uid="{45F8F528-29EB-418B-9CD3-F3C96F1601BF}"/>
    <cellStyle name="Vírgula 2 4 5 3 2 2 2" xfId="14285" xr:uid="{8DEEF4DA-5D28-4BCE-BAC5-4D1941637656}"/>
    <cellStyle name="Vírgula 2 4 5 3 2 2 2 2" xfId="32395" xr:uid="{8A1FCE42-5D3D-4CFD-B38D-9AF6E846C0B4}"/>
    <cellStyle name="Vírgula 2 4 5 3 2 2 3" xfId="23342" xr:uid="{92E19611-07C0-4A26-9DBF-97B5EBC4A2A6}"/>
    <cellStyle name="Vírgula 2 4 5 3 2 3" xfId="8246" xr:uid="{26DA2223-A47E-48C4-9EE2-AB4EA103BB48}"/>
    <cellStyle name="Vírgula 2 4 5 3 2 3 2" xfId="17299" xr:uid="{E116EC8B-6A22-41FF-BB95-2F40E66341D9}"/>
    <cellStyle name="Vírgula 2 4 5 3 2 3 2 2" xfId="35409" xr:uid="{F576C538-4D16-4D1F-89A1-045E3EA2EC0F}"/>
    <cellStyle name="Vírgula 2 4 5 3 2 3 3" xfId="26356" xr:uid="{450CE5A5-9C56-472A-9425-D7D9712CB6BC}"/>
    <cellStyle name="Vírgula 2 4 5 3 2 4" xfId="11267" xr:uid="{D74D0340-1B2F-4DB6-ABE9-28D2EB41AFE7}"/>
    <cellStyle name="Vírgula 2 4 5 3 2 4 2" xfId="29377" xr:uid="{0CEFC450-8869-48E9-A0E7-0CC1533507EB}"/>
    <cellStyle name="Vírgula 2 4 5 3 2 5" xfId="20324" xr:uid="{DFDA04FB-83DA-4267-B45F-01DF7E9CC142}"/>
    <cellStyle name="Vírgula 2 4 5 3 3" xfId="3157" xr:uid="{82A9C0C6-DDC1-47A8-9B80-20D65EC9AE71}"/>
    <cellStyle name="Vírgula 2 4 5 3 3 2" xfId="6236" xr:uid="{BE8B3050-EFF4-4B8A-AEF7-9BFF79EF5488}"/>
    <cellStyle name="Vírgula 2 4 5 3 3 2 2" xfId="15289" xr:uid="{280A06F2-AD01-4F5F-A4D9-86EB62FB7EC9}"/>
    <cellStyle name="Vírgula 2 4 5 3 3 2 2 2" xfId="33399" xr:uid="{24DE26D6-D22F-4140-8D49-36C34A987C92}"/>
    <cellStyle name="Vírgula 2 4 5 3 3 2 3" xfId="24346" xr:uid="{323F4937-6E36-4525-BFE7-3A72CE62DC99}"/>
    <cellStyle name="Vírgula 2 4 5 3 3 3" xfId="9250" xr:uid="{985F5096-1174-4139-BC7F-E1F447D16743}"/>
    <cellStyle name="Vírgula 2 4 5 3 3 3 2" xfId="18303" xr:uid="{0BA2F9A0-DF2D-4383-A3E8-2942ECF30F2B}"/>
    <cellStyle name="Vírgula 2 4 5 3 3 3 2 2" xfId="36413" xr:uid="{BACD08B5-E5AF-4EEF-9044-E19744D5445E}"/>
    <cellStyle name="Vírgula 2 4 5 3 3 3 3" xfId="27360" xr:uid="{DA0E9C79-559B-4BDF-B7EB-F6D84F4E5A7F}"/>
    <cellStyle name="Vírgula 2 4 5 3 3 4" xfId="12271" xr:uid="{086E2EE1-EF3D-43EE-9B52-F2069ABF1D5D}"/>
    <cellStyle name="Vírgula 2 4 5 3 3 4 2" xfId="30381" xr:uid="{4323396E-FDB7-43B4-8376-5BD20EE870DA}"/>
    <cellStyle name="Vírgula 2 4 5 3 3 5" xfId="21328" xr:uid="{5C9E3B67-3D2C-481C-A33A-32BDC9CB44CF}"/>
    <cellStyle name="Vírgula 2 4 5 3 4" xfId="4228" xr:uid="{E928FE53-5F72-465B-A164-03583565D314}"/>
    <cellStyle name="Vírgula 2 4 5 3 4 2" xfId="13281" xr:uid="{A7D7F121-62F0-4882-8B35-13710693FD20}"/>
    <cellStyle name="Vírgula 2 4 5 3 4 2 2" xfId="31391" xr:uid="{D27F8583-E29D-4CD7-9466-9A7FE7BD381D}"/>
    <cellStyle name="Vírgula 2 4 5 3 4 3" xfId="22338" xr:uid="{F7955CFB-AAB7-4D86-BEB5-8560F7DFA55C}"/>
    <cellStyle name="Vírgula 2 4 5 3 5" xfId="7242" xr:uid="{C9317E11-2897-42A2-BC94-ADC953951002}"/>
    <cellStyle name="Vírgula 2 4 5 3 5 2" xfId="16295" xr:uid="{24136F6A-97A2-4368-82E5-467BEC0BB589}"/>
    <cellStyle name="Vírgula 2 4 5 3 5 2 2" xfId="34405" xr:uid="{B8EF166F-BE20-404F-963F-DB02DA8F6C39}"/>
    <cellStyle name="Vírgula 2 4 5 3 5 3" xfId="25352" xr:uid="{826BF188-5469-45BF-B811-920A4A46C1D8}"/>
    <cellStyle name="Vírgula 2 4 5 3 6" xfId="10263" xr:uid="{2411DE38-32C1-4BFE-AF04-3DF7C9431703}"/>
    <cellStyle name="Vírgula 2 4 5 3 6 2" xfId="28373" xr:uid="{9BE69085-F2E5-4255-9C66-54907E24DA00}"/>
    <cellStyle name="Vírgula 2 4 5 3 7" xfId="19320" xr:uid="{02270E72-DCC4-473A-8E05-0256887BD8C3}"/>
    <cellStyle name="Vírgula 2 4 5 4" xfId="1414" xr:uid="{D2705DBB-2718-41E6-936C-98924548C016}"/>
    <cellStyle name="Vírgula 2 4 5 4 2" xfId="4493" xr:uid="{E6F0AA88-B14A-47C5-B4B3-1A246EAABA5D}"/>
    <cellStyle name="Vírgula 2 4 5 4 2 2" xfId="13546" xr:uid="{F57817C5-4D33-42B2-BAAD-D6275463557E}"/>
    <cellStyle name="Vírgula 2 4 5 4 2 2 2" xfId="31656" xr:uid="{3C56377E-C2D7-4CD5-9DC2-6CA1913AEA4D}"/>
    <cellStyle name="Vírgula 2 4 5 4 2 3" xfId="22603" xr:uid="{596B8049-6E65-425F-B4DA-AB808D30F1B4}"/>
    <cellStyle name="Vírgula 2 4 5 4 3" xfId="7507" xr:uid="{CE48347D-D428-47A9-A412-F9C06072C228}"/>
    <cellStyle name="Vírgula 2 4 5 4 3 2" xfId="16560" xr:uid="{28509ACA-A984-422B-913C-D68DB99C5AE1}"/>
    <cellStyle name="Vírgula 2 4 5 4 3 2 2" xfId="34670" xr:uid="{ACF0C73F-FF92-4A9E-9B3D-B9857BEE8883}"/>
    <cellStyle name="Vírgula 2 4 5 4 3 3" xfId="25617" xr:uid="{0FFFEC8C-ACDF-4E1B-A98C-0147030498B4}"/>
    <cellStyle name="Vírgula 2 4 5 4 4" xfId="10528" xr:uid="{C535ABDB-C9DE-438C-9623-78FE5A0CC62F}"/>
    <cellStyle name="Vírgula 2 4 5 4 4 2" xfId="28638" xr:uid="{21ADF971-31CD-4DD7-AC6E-E1CC941FDE73}"/>
    <cellStyle name="Vírgula 2 4 5 4 5" xfId="19585" xr:uid="{0E59E37F-669B-4ED5-B996-0B53F7FB633A}"/>
    <cellStyle name="Vírgula 2 4 5 5" xfId="2418" xr:uid="{DD816E88-1D91-421A-8C20-E401F1377DC3}"/>
    <cellStyle name="Vírgula 2 4 5 5 2" xfId="5497" xr:uid="{F1625678-E657-4BED-9144-D09F348E5B0D}"/>
    <cellStyle name="Vírgula 2 4 5 5 2 2" xfId="14550" xr:uid="{A5A23EAF-3518-4D69-B418-BD276AAAC7F2}"/>
    <cellStyle name="Vírgula 2 4 5 5 2 2 2" xfId="32660" xr:uid="{B985FC0B-135B-4295-A52E-FE16AAB9F459}"/>
    <cellStyle name="Vírgula 2 4 5 5 2 3" xfId="23607" xr:uid="{D8F21077-6DC6-446B-9795-26A4D1E909D5}"/>
    <cellStyle name="Vírgula 2 4 5 5 3" xfId="8511" xr:uid="{597AA525-0267-4317-8D23-4B5300159937}"/>
    <cellStyle name="Vírgula 2 4 5 5 3 2" xfId="17564" xr:uid="{72E7FD50-D1AC-4F28-8BB0-67ED74C2C5F7}"/>
    <cellStyle name="Vírgula 2 4 5 5 3 2 2" xfId="35674" xr:uid="{3501519B-5C29-4F8E-B967-A69FC3B03C3D}"/>
    <cellStyle name="Vírgula 2 4 5 5 3 3" xfId="26621" xr:uid="{D1503EC7-7738-4CD3-BD6D-129162EA3518}"/>
    <cellStyle name="Vírgula 2 4 5 5 4" xfId="11532" xr:uid="{25160DC5-FF48-4962-AE00-F79DD392DBE0}"/>
    <cellStyle name="Vírgula 2 4 5 5 4 2" xfId="29642" xr:uid="{D80F3024-F700-4491-A094-024D2B2912D1}"/>
    <cellStyle name="Vírgula 2 4 5 5 5" xfId="20589" xr:uid="{E487A494-1860-4B1E-A071-7E77838E8141}"/>
    <cellStyle name="Vírgula 2 4 5 6" xfId="3488" xr:uid="{5BEDEE75-A13D-494D-ACBC-48B1882035CE}"/>
    <cellStyle name="Vírgula 2 4 5 6 2" xfId="12541" xr:uid="{57F28E24-3DAC-4DEC-878B-CE47352BE3A2}"/>
    <cellStyle name="Vírgula 2 4 5 6 2 2" xfId="30651" xr:uid="{0E064DE2-3EE8-4E3B-9F41-B7A1C47C0C3B}"/>
    <cellStyle name="Vírgula 2 4 5 6 3" xfId="21598" xr:uid="{0ADC9D41-0F8D-4499-859C-268F78A72D70}"/>
    <cellStyle name="Vírgula 2 4 5 7" xfId="6502" xr:uid="{E6B0007B-682F-4D42-81B1-33BC515B03A4}"/>
    <cellStyle name="Vírgula 2 4 5 7 2" xfId="15555" xr:uid="{BCEDC31E-BB8A-499B-81D4-4DE908D0C58E}"/>
    <cellStyle name="Vírgula 2 4 5 7 2 2" xfId="33665" xr:uid="{A14431F6-7F9C-45CE-B254-FF85C7571762}"/>
    <cellStyle name="Vírgula 2 4 5 7 3" xfId="24612" xr:uid="{C0F99E2E-33DF-47ED-9482-0784338E7F42}"/>
    <cellStyle name="Vírgula 2 4 5 8" xfId="9522" xr:uid="{960043AD-1B1E-4934-8359-DADA86868214}"/>
    <cellStyle name="Vírgula 2 4 5 8 2" xfId="27632" xr:uid="{C208998C-BD6F-4F4E-B40E-6E0049E893EE}"/>
    <cellStyle name="Vírgula 2 4 5 9" xfId="18579" xr:uid="{65074408-BD9D-4D7D-AA75-E19076923F70}"/>
    <cellStyle name="Vírgula 2 4 6" xfId="1150" xr:uid="{D1E8F652-EA82-4932-9F99-5C6D1784F2A6}"/>
    <cellStyle name="Vírgula 2 4 6 2" xfId="2154" xr:uid="{51D6A464-EFBF-45FC-AB25-C96E5950F8F4}"/>
    <cellStyle name="Vírgula 2 4 6 2 2" xfId="5233" xr:uid="{9C18D024-E9DA-446B-97BB-BF4782152F2D}"/>
    <cellStyle name="Vírgula 2 4 6 2 2 2" xfId="14286" xr:uid="{AC069E4C-2DA0-4CF0-BD78-6E1F6F56B33D}"/>
    <cellStyle name="Vírgula 2 4 6 2 2 2 2" xfId="32396" xr:uid="{75E452DB-15CA-4E0D-ACFA-55282A375D70}"/>
    <cellStyle name="Vírgula 2 4 6 2 2 3" xfId="23343" xr:uid="{1B3F8643-DEB8-4934-9EBF-8C2729B3B305}"/>
    <cellStyle name="Vírgula 2 4 6 2 3" xfId="8247" xr:uid="{6095A8B9-BC93-4AAB-A04D-D68F2988E3D9}"/>
    <cellStyle name="Vírgula 2 4 6 2 3 2" xfId="17300" xr:uid="{B1EC45D4-20CD-4180-9098-46C25764F800}"/>
    <cellStyle name="Vírgula 2 4 6 2 3 2 2" xfId="35410" xr:uid="{B586E645-0F90-4405-8E63-23EED6F54F4B}"/>
    <cellStyle name="Vírgula 2 4 6 2 3 3" xfId="26357" xr:uid="{9AD3CC33-5B61-410A-A425-1707684B5675}"/>
    <cellStyle name="Vírgula 2 4 6 2 4" xfId="11268" xr:uid="{B39071BE-C517-4BAC-BC67-70C8BA0BE4F9}"/>
    <cellStyle name="Vírgula 2 4 6 2 4 2" xfId="29378" xr:uid="{FB160B69-3756-4946-898F-57D2956795AE}"/>
    <cellStyle name="Vírgula 2 4 6 2 5" xfId="20325" xr:uid="{41469EA4-B77C-4938-A91C-42FC40F92222}"/>
    <cellStyle name="Vírgula 2 4 6 3" xfId="3158" xr:uid="{03F66794-9B87-4DEF-B403-70F60AA6D920}"/>
    <cellStyle name="Vírgula 2 4 6 3 2" xfId="6237" xr:uid="{E6C56E75-D9FC-449D-AB1F-C78541225C68}"/>
    <cellStyle name="Vírgula 2 4 6 3 2 2" xfId="15290" xr:uid="{D0DF2CCD-6EC8-4B8C-B207-4065600B0BAD}"/>
    <cellStyle name="Vírgula 2 4 6 3 2 2 2" xfId="33400" xr:uid="{3DFABB52-D64C-4B80-A92B-7D2E20DE3DF1}"/>
    <cellStyle name="Vírgula 2 4 6 3 2 3" xfId="24347" xr:uid="{BE14C559-4C48-44E3-A791-0B1476FDD70A}"/>
    <cellStyle name="Vírgula 2 4 6 3 3" xfId="9251" xr:uid="{B5638913-2D60-4662-BB1E-C5599577E8F2}"/>
    <cellStyle name="Vírgula 2 4 6 3 3 2" xfId="18304" xr:uid="{486DBA72-DE98-4F5D-B6EC-1F4CCA736BB9}"/>
    <cellStyle name="Vírgula 2 4 6 3 3 2 2" xfId="36414" xr:uid="{94B64F33-2AA9-4678-8132-69863D90A8CE}"/>
    <cellStyle name="Vírgula 2 4 6 3 3 3" xfId="27361" xr:uid="{E10BF763-9148-460D-B3F9-09412810BA22}"/>
    <cellStyle name="Vírgula 2 4 6 3 4" xfId="12272" xr:uid="{B355DF60-C30B-4B8C-BABB-7CAF483C2096}"/>
    <cellStyle name="Vírgula 2 4 6 3 4 2" xfId="30382" xr:uid="{E5DA4ECE-A2CB-4731-B88B-48DE4B072ED6}"/>
    <cellStyle name="Vírgula 2 4 6 3 5" xfId="21329" xr:uid="{D6A6B315-5C1F-453E-B77E-2E6944BF5571}"/>
    <cellStyle name="Vírgula 2 4 6 4" xfId="4229" xr:uid="{FE962F96-BB3C-4538-948B-C9F0DBF23B47}"/>
    <cellStyle name="Vírgula 2 4 6 4 2" xfId="13282" xr:uid="{9D07EFB0-63FD-4FBB-B277-7B859B31DFAF}"/>
    <cellStyle name="Vírgula 2 4 6 4 2 2" xfId="31392" xr:uid="{5E4A421D-FCCB-4FB1-ACAB-A80132777E17}"/>
    <cellStyle name="Vírgula 2 4 6 4 3" xfId="22339" xr:uid="{10E86682-A620-42A3-A3DB-F404DF1D8474}"/>
    <cellStyle name="Vírgula 2 4 6 5" xfId="7243" xr:uid="{1468E8E5-9483-4B84-B70C-ABC92219D90F}"/>
    <cellStyle name="Vírgula 2 4 6 5 2" xfId="16296" xr:uid="{A1C3DE45-B96D-480F-8AC7-869F936C695E}"/>
    <cellStyle name="Vírgula 2 4 6 5 2 2" xfId="34406" xr:uid="{1E80C8E3-1948-4E53-A457-2D9045FE80AD}"/>
    <cellStyle name="Vírgula 2 4 6 5 3" xfId="25353" xr:uid="{C695CB04-986A-4B50-9915-DD69D0DCA3B0}"/>
    <cellStyle name="Vírgula 2 4 6 6" xfId="10264" xr:uid="{837A14D8-2B47-4685-972D-C906118ADBBC}"/>
    <cellStyle name="Vírgula 2 4 6 6 2" xfId="28374" xr:uid="{7E742669-B707-43F8-A814-97583F1A89F6}"/>
    <cellStyle name="Vírgula 2 4 6 7" xfId="19321" xr:uid="{C57F9DF0-0995-4E41-9A52-B39810481811}"/>
    <cellStyle name="Vírgula 2 4 7" xfId="1151" xr:uid="{7FE8A3E7-BA64-42C0-BFB7-D8CEA150EC9C}"/>
    <cellStyle name="Vírgula 2 4 7 2" xfId="2155" xr:uid="{20BDAF0E-86D5-4069-83AC-9ED97E3B17A7}"/>
    <cellStyle name="Vírgula 2 4 7 2 2" xfId="5234" xr:uid="{6355A0F4-CDBC-48D9-999D-8D8E676FAAC7}"/>
    <cellStyle name="Vírgula 2 4 7 2 2 2" xfId="14287" xr:uid="{57E8084F-DF14-4A52-9C8B-2521A1848CD2}"/>
    <cellStyle name="Vírgula 2 4 7 2 2 2 2" xfId="32397" xr:uid="{FB48EDA3-732C-4BE3-A048-A1CFBD0C9EB7}"/>
    <cellStyle name="Vírgula 2 4 7 2 2 3" xfId="23344" xr:uid="{27EEDCF5-81E8-4EE1-A696-C182F92DE220}"/>
    <cellStyle name="Vírgula 2 4 7 2 3" xfId="8248" xr:uid="{0A5BDE93-5884-46CA-BE6F-244CB55BA216}"/>
    <cellStyle name="Vírgula 2 4 7 2 3 2" xfId="17301" xr:uid="{DD4AA4FF-883E-43DD-AD40-9542036A1CE7}"/>
    <cellStyle name="Vírgula 2 4 7 2 3 2 2" xfId="35411" xr:uid="{ACFBE4B3-E491-4C1E-8B8E-0970321A2C95}"/>
    <cellStyle name="Vírgula 2 4 7 2 3 3" xfId="26358" xr:uid="{10A6805D-C355-488E-94F8-3202E8E51A0D}"/>
    <cellStyle name="Vírgula 2 4 7 2 4" xfId="11269" xr:uid="{4BA33CB8-6863-4D3F-93BA-C086EDA29E3F}"/>
    <cellStyle name="Vírgula 2 4 7 2 4 2" xfId="29379" xr:uid="{25817165-8136-40A5-B15D-EA2EF07C6B00}"/>
    <cellStyle name="Vírgula 2 4 7 2 5" xfId="20326" xr:uid="{4EEBCC0C-FD32-4D15-ACA6-E6596B2B8632}"/>
    <cellStyle name="Vírgula 2 4 7 3" xfId="3159" xr:uid="{1F745222-0757-4454-B552-F3E03C959018}"/>
    <cellStyle name="Vírgula 2 4 7 3 2" xfId="6238" xr:uid="{63F60ABD-B7F0-4B76-BAD8-6B0FB30673EB}"/>
    <cellStyle name="Vírgula 2 4 7 3 2 2" xfId="15291" xr:uid="{9C88BFE3-1F9D-4583-A7B2-99AD1938A0E4}"/>
    <cellStyle name="Vírgula 2 4 7 3 2 2 2" xfId="33401" xr:uid="{06940A54-C18D-4342-8440-63BD9AC76036}"/>
    <cellStyle name="Vírgula 2 4 7 3 2 3" xfId="24348" xr:uid="{CD7F48E7-06AA-434F-B93C-A5C6E0AED43F}"/>
    <cellStyle name="Vírgula 2 4 7 3 3" xfId="9252" xr:uid="{192385F1-EF0B-41B3-9ADF-02C9C65D1718}"/>
    <cellStyle name="Vírgula 2 4 7 3 3 2" xfId="18305" xr:uid="{9EC80145-F8D3-491D-8C8F-BBCF88FFA6D5}"/>
    <cellStyle name="Vírgula 2 4 7 3 3 2 2" xfId="36415" xr:uid="{E987C9C8-3467-483E-AC91-A26DE602C3C5}"/>
    <cellStyle name="Vírgula 2 4 7 3 3 3" xfId="27362" xr:uid="{B98F4E74-4CA4-40FA-AC0C-EC7D6E387328}"/>
    <cellStyle name="Vírgula 2 4 7 3 4" xfId="12273" xr:uid="{6275BDDF-5809-43D7-BC29-397D19A90EF3}"/>
    <cellStyle name="Vírgula 2 4 7 3 4 2" xfId="30383" xr:uid="{335C32B4-DB73-4E60-A063-12E889D7621F}"/>
    <cellStyle name="Vírgula 2 4 7 3 5" xfId="21330" xr:uid="{BD53186E-A26A-4B91-8DFD-9CBA238B9B0D}"/>
    <cellStyle name="Vírgula 2 4 7 4" xfId="4230" xr:uid="{15F8FE0E-80F7-488C-A5D3-F574836777FC}"/>
    <cellStyle name="Vírgula 2 4 7 4 2" xfId="13283" xr:uid="{AEB55FD3-EA4D-4B18-8DA9-87F735B56DDC}"/>
    <cellStyle name="Vírgula 2 4 7 4 2 2" xfId="31393" xr:uid="{49EBE052-5C9D-4816-BED6-7C4E157C9CC8}"/>
    <cellStyle name="Vírgula 2 4 7 4 3" xfId="22340" xr:uid="{AC81DF0D-BCC4-424B-A995-365CF109769C}"/>
    <cellStyle name="Vírgula 2 4 7 5" xfId="7244" xr:uid="{752AB68B-310A-4FFA-87A7-3B19582EDA0A}"/>
    <cellStyle name="Vírgula 2 4 7 5 2" xfId="16297" xr:uid="{ECD9D8C7-BBE3-4E97-A95E-F39C8E26733C}"/>
    <cellStyle name="Vírgula 2 4 7 5 2 2" xfId="34407" xr:uid="{2DF224E4-B30F-416A-B35D-139159B64E53}"/>
    <cellStyle name="Vírgula 2 4 7 5 3" xfId="25354" xr:uid="{EA2C4F45-42EF-4D8D-8543-EC2DB1B9721F}"/>
    <cellStyle name="Vírgula 2 4 7 6" xfId="10265" xr:uid="{D748697D-663F-473E-91FC-993E4F4E1D69}"/>
    <cellStyle name="Vírgula 2 4 7 6 2" xfId="28375" xr:uid="{B1C11A65-B5EC-4A19-ACA3-64EE5107EAE1}"/>
    <cellStyle name="Vírgula 2 4 7 7" xfId="19322" xr:uid="{8224D99D-E016-4F30-AE5B-4C086D1C2407}"/>
    <cellStyle name="Vírgula 2 4 8" xfId="1256" xr:uid="{3A09677E-A6FE-41CE-9988-885A1E83C647}"/>
    <cellStyle name="Vírgula 2 4 8 2" xfId="4335" xr:uid="{0E049F83-09F0-435E-B35F-7A2F9F6DD358}"/>
    <cellStyle name="Vírgula 2 4 8 2 2" xfId="13388" xr:uid="{853E2663-CBDD-4324-AC4A-9248BF8A037B}"/>
    <cellStyle name="Vírgula 2 4 8 2 2 2" xfId="31498" xr:uid="{50BE76FB-F1EA-4351-BC22-91E38BD213C4}"/>
    <cellStyle name="Vírgula 2 4 8 2 3" xfId="22445" xr:uid="{419F744F-FB23-4436-B29E-7150C57DB486}"/>
    <cellStyle name="Vírgula 2 4 8 3" xfId="7349" xr:uid="{FAA191BF-7B1A-4790-AD94-627FA9FDC445}"/>
    <cellStyle name="Vírgula 2 4 8 3 2" xfId="16402" xr:uid="{46ADC0DA-A8D6-4F28-9C19-8957EBEAC7B9}"/>
    <cellStyle name="Vírgula 2 4 8 3 2 2" xfId="34512" xr:uid="{3B158333-9DF2-438A-B1F0-77A75988554F}"/>
    <cellStyle name="Vírgula 2 4 8 3 3" xfId="25459" xr:uid="{A9A7B315-7A46-4DA6-8334-77D72F8DFFEF}"/>
    <cellStyle name="Vírgula 2 4 8 4" xfId="10370" xr:uid="{110DA4BE-8E9C-4022-8806-3FB9EF9AC3B5}"/>
    <cellStyle name="Vírgula 2 4 8 4 2" xfId="28480" xr:uid="{49629665-30B2-4F66-9736-174A3735BE98}"/>
    <cellStyle name="Vírgula 2 4 8 5" xfId="19427" xr:uid="{E0A50077-3F1F-48E7-8790-BB709BEC6033}"/>
    <cellStyle name="Vírgula 2 4 9" xfId="2260" xr:uid="{B883EC74-35CD-4470-94E1-B12574BB2526}"/>
    <cellStyle name="Vírgula 2 4 9 2" xfId="5339" xr:uid="{40E4CC19-D4A6-4DC4-BBA9-9E8EA515B287}"/>
    <cellStyle name="Vírgula 2 4 9 2 2" xfId="14392" xr:uid="{F40BA1A3-0F30-46A9-B190-56D85DE9A8B7}"/>
    <cellStyle name="Vírgula 2 4 9 2 2 2" xfId="32502" xr:uid="{A9C43D9C-C6F2-48FB-94CB-853A72A40CA0}"/>
    <cellStyle name="Vírgula 2 4 9 2 3" xfId="23449" xr:uid="{7A1463C7-B4AB-45CF-A8F9-AEE080958F2D}"/>
    <cellStyle name="Vírgula 2 4 9 3" xfId="8353" xr:uid="{F46CDB19-1CB3-46F7-82CE-B57E65D67BB8}"/>
    <cellStyle name="Vírgula 2 4 9 3 2" xfId="17406" xr:uid="{CCE3A60C-8ED8-482B-80AA-70C520C2DE88}"/>
    <cellStyle name="Vírgula 2 4 9 3 2 2" xfId="35516" xr:uid="{55421078-5BA5-4CD0-AC8D-0AC43A594D09}"/>
    <cellStyle name="Vírgula 2 4 9 3 3" xfId="26463" xr:uid="{DDEABD64-0E86-43D5-88E8-CB134454769C}"/>
    <cellStyle name="Vírgula 2 4 9 4" xfId="11374" xr:uid="{3EF00DF8-B6C0-4E65-A380-26D3027707D8}"/>
    <cellStyle name="Vírgula 2 4 9 4 2" xfId="29484" xr:uid="{A4E52690-8F4F-4AB1-8748-EDC5D0449F21}"/>
    <cellStyle name="Vírgula 2 4 9 5" xfId="20431" xr:uid="{0BC1412F-35AF-403C-BC1A-9055A4C2CA7D}"/>
    <cellStyle name="Vírgula 2 5" xfId="99" xr:uid="{FAC0C32A-3959-4BFC-9B1F-37370708D6D9}"/>
    <cellStyle name="Vírgula 2 5 10" xfId="9371" xr:uid="{5C76AD53-59BD-4D97-BCD6-19DCBE111249}"/>
    <cellStyle name="Vírgula 2 5 10 2" xfId="27481" xr:uid="{E42B3DF0-F2AB-4DC4-9964-69498D4F57D8}"/>
    <cellStyle name="Vírgula 2 5 11" xfId="18428" xr:uid="{DD95605C-786C-4ADB-ABFD-48E854417D74}"/>
    <cellStyle name="Vírgula 2 5 2" xfId="131" xr:uid="{AE6FBBFE-645A-4395-83C0-477346C4A9FE}"/>
    <cellStyle name="Vírgula 2 5 2 10" xfId="18460" xr:uid="{4C4BD720-30C4-44C0-B2BB-9DD0E6868F70}"/>
    <cellStyle name="Vírgula 2 5 2 2" xfId="458" xr:uid="{9ECF795C-78F4-440F-9A11-147475BF2D11}"/>
    <cellStyle name="Vírgula 2 5 2 2 2" xfId="1152" xr:uid="{A38ED1F1-1A8C-4285-8D61-E7E59D757A74}"/>
    <cellStyle name="Vírgula 2 5 2 2 2 2" xfId="2156" xr:uid="{883A6412-8E42-4160-A296-D502C9C896A0}"/>
    <cellStyle name="Vírgula 2 5 2 2 2 2 2" xfId="5235" xr:uid="{236CA90F-5705-4DCE-A757-5C59D90411C6}"/>
    <cellStyle name="Vírgula 2 5 2 2 2 2 2 2" xfId="14288" xr:uid="{A55B3934-F27E-47B9-9BD0-D3478CFC4C3C}"/>
    <cellStyle name="Vírgula 2 5 2 2 2 2 2 2 2" xfId="32398" xr:uid="{69E44D20-8CDE-4733-8B32-A42510FB4DFA}"/>
    <cellStyle name="Vírgula 2 5 2 2 2 2 2 3" xfId="23345" xr:uid="{F347121F-0401-4F63-8A02-805A165E9EE6}"/>
    <cellStyle name="Vírgula 2 5 2 2 2 2 3" xfId="8249" xr:uid="{DCC0245B-8931-4D0C-886A-99C8B2109237}"/>
    <cellStyle name="Vírgula 2 5 2 2 2 2 3 2" xfId="17302" xr:uid="{98B48DC6-4345-4D23-8951-C49B35BC170A}"/>
    <cellStyle name="Vírgula 2 5 2 2 2 2 3 2 2" xfId="35412" xr:uid="{54A56650-31B5-496D-A5A9-9E51F5C2CE65}"/>
    <cellStyle name="Vírgula 2 5 2 2 2 2 3 3" xfId="26359" xr:uid="{E9BE039F-D80B-4757-95D8-F7EF93BA2C90}"/>
    <cellStyle name="Vírgula 2 5 2 2 2 2 4" xfId="11270" xr:uid="{7A5DF5E0-3965-45F7-B857-8277B90A40C9}"/>
    <cellStyle name="Vírgula 2 5 2 2 2 2 4 2" xfId="29380" xr:uid="{C5AF7CBB-630A-4F6E-91CF-51903DD9F788}"/>
    <cellStyle name="Vírgula 2 5 2 2 2 2 5" xfId="20327" xr:uid="{5FAC05B7-BF49-4BAA-8FD5-09CA827EC971}"/>
    <cellStyle name="Vírgula 2 5 2 2 2 3" xfId="3160" xr:uid="{26FBA147-AC28-4ED1-AE62-27E34C3F5810}"/>
    <cellStyle name="Vírgula 2 5 2 2 2 3 2" xfId="6239" xr:uid="{D4F84E74-CE29-427E-B14E-95506ED3D4CC}"/>
    <cellStyle name="Vírgula 2 5 2 2 2 3 2 2" xfId="15292" xr:uid="{70AAE7CC-539F-41BD-A32E-96D6CE607E0F}"/>
    <cellStyle name="Vírgula 2 5 2 2 2 3 2 2 2" xfId="33402" xr:uid="{5D3F9148-90E0-4BC0-BEFD-F1E63B9A7D11}"/>
    <cellStyle name="Vírgula 2 5 2 2 2 3 2 3" xfId="24349" xr:uid="{9F503ED3-F170-46BD-B757-5CEA1823231D}"/>
    <cellStyle name="Vírgula 2 5 2 2 2 3 3" xfId="9253" xr:uid="{C9C33AEC-C350-49D8-B299-A8A88FDAF722}"/>
    <cellStyle name="Vírgula 2 5 2 2 2 3 3 2" xfId="18306" xr:uid="{35598C99-5B91-45EC-86BF-356BDFF30A8F}"/>
    <cellStyle name="Vírgula 2 5 2 2 2 3 3 2 2" xfId="36416" xr:uid="{60E8850B-7195-426D-BBEC-B671E184E090}"/>
    <cellStyle name="Vírgula 2 5 2 2 2 3 3 3" xfId="27363" xr:uid="{ED62D36D-666A-4D46-8A2A-6343B5D0087B}"/>
    <cellStyle name="Vírgula 2 5 2 2 2 3 4" xfId="12274" xr:uid="{653C073A-4273-4324-994A-7DCAAD470AB3}"/>
    <cellStyle name="Vírgula 2 5 2 2 2 3 4 2" xfId="30384" xr:uid="{CBCCC0DD-8DE8-4EC4-80FC-F0D3B7A500B7}"/>
    <cellStyle name="Vírgula 2 5 2 2 2 3 5" xfId="21331" xr:uid="{45F2F099-22DF-49B6-8E27-4438CB85DC25}"/>
    <cellStyle name="Vírgula 2 5 2 2 2 4" xfId="4231" xr:uid="{978E86D8-A84A-4945-8CD8-B5207C336F3C}"/>
    <cellStyle name="Vírgula 2 5 2 2 2 4 2" xfId="13284" xr:uid="{AF0FE2B7-AF34-4A22-98D5-F3A30B44D4FF}"/>
    <cellStyle name="Vírgula 2 5 2 2 2 4 2 2" xfId="31394" xr:uid="{EB1AED3B-CEBC-40FD-A9C7-960FFF6916AD}"/>
    <cellStyle name="Vírgula 2 5 2 2 2 4 3" xfId="22341" xr:uid="{E61EA82C-DCC0-4C1C-9948-B6873BE544A1}"/>
    <cellStyle name="Vírgula 2 5 2 2 2 5" xfId="7245" xr:uid="{302FADF0-BDBC-462A-A7C1-A83C3A88AA71}"/>
    <cellStyle name="Vírgula 2 5 2 2 2 5 2" xfId="16298" xr:uid="{697291D7-4748-44AC-9773-2CBA39ADC391}"/>
    <cellStyle name="Vírgula 2 5 2 2 2 5 2 2" xfId="34408" xr:uid="{5495E9E8-FE34-4D13-86B6-C5120B0E39F4}"/>
    <cellStyle name="Vírgula 2 5 2 2 2 5 3" xfId="25355" xr:uid="{C2249326-0BBA-46E7-9C47-24F516BF74D5}"/>
    <cellStyle name="Vírgula 2 5 2 2 2 6" xfId="10266" xr:uid="{D57BB020-DB8F-4F65-8AA0-053DAE249C63}"/>
    <cellStyle name="Vírgula 2 5 2 2 2 6 2" xfId="28376" xr:uid="{478497D1-9B79-4781-888E-DD6696D769F4}"/>
    <cellStyle name="Vírgula 2 5 2 2 2 7" xfId="19323" xr:uid="{6F7AEB9D-FEB8-4026-8815-06B309255FCA}"/>
    <cellStyle name="Vírgula 2 5 2 2 3" xfId="1153" xr:uid="{B5DF602B-61E2-4C97-9543-AF4DF34B8CF8}"/>
    <cellStyle name="Vírgula 2 5 2 2 3 2" xfId="2157" xr:uid="{F398142C-94A8-42E9-9462-FFEE4757E435}"/>
    <cellStyle name="Vírgula 2 5 2 2 3 2 2" xfId="5236" xr:uid="{BA87032A-BFC1-427F-B872-28ED9AE2C6F9}"/>
    <cellStyle name="Vírgula 2 5 2 2 3 2 2 2" xfId="14289" xr:uid="{F2F2AA73-951B-42CF-BF4B-125DE3F692F9}"/>
    <cellStyle name="Vírgula 2 5 2 2 3 2 2 2 2" xfId="32399" xr:uid="{BC383C87-28FF-4F48-8444-AA10ACDB48B2}"/>
    <cellStyle name="Vírgula 2 5 2 2 3 2 2 3" xfId="23346" xr:uid="{57129823-986C-4C3B-B339-86F57B92B93D}"/>
    <cellStyle name="Vírgula 2 5 2 2 3 2 3" xfId="8250" xr:uid="{B8F3DBA2-9D29-4E9E-9306-428BBF23B8F3}"/>
    <cellStyle name="Vírgula 2 5 2 2 3 2 3 2" xfId="17303" xr:uid="{0B471C1A-7992-4C24-8425-CB9F519A213C}"/>
    <cellStyle name="Vírgula 2 5 2 2 3 2 3 2 2" xfId="35413" xr:uid="{FBD28065-F10A-4DB9-8B76-3F49E856FED9}"/>
    <cellStyle name="Vírgula 2 5 2 2 3 2 3 3" xfId="26360" xr:uid="{37F3CC46-FE9E-492F-98B7-DB081914E50B}"/>
    <cellStyle name="Vírgula 2 5 2 2 3 2 4" xfId="11271" xr:uid="{2091894D-560C-4F27-B68F-0EC95E0015AF}"/>
    <cellStyle name="Vírgula 2 5 2 2 3 2 4 2" xfId="29381" xr:uid="{150E5930-5D21-49AD-8224-A442F9DDE98A}"/>
    <cellStyle name="Vírgula 2 5 2 2 3 2 5" xfId="20328" xr:uid="{DED2C181-2AB7-4651-8A9C-AD3AF9E718F6}"/>
    <cellStyle name="Vírgula 2 5 2 2 3 3" xfId="3161" xr:uid="{AC1AD685-3D4A-4867-B3B2-004A5BF88794}"/>
    <cellStyle name="Vírgula 2 5 2 2 3 3 2" xfId="6240" xr:uid="{F2A59BBD-199F-44FE-A815-1684EBC35E73}"/>
    <cellStyle name="Vírgula 2 5 2 2 3 3 2 2" xfId="15293" xr:uid="{97A1331A-F22A-421C-B6E7-EF17C3328200}"/>
    <cellStyle name="Vírgula 2 5 2 2 3 3 2 2 2" xfId="33403" xr:uid="{7025715F-A6F6-4FCB-8509-981C10E6ECF6}"/>
    <cellStyle name="Vírgula 2 5 2 2 3 3 2 3" xfId="24350" xr:uid="{94D80C98-0B80-4185-9E18-0367CDC0BB27}"/>
    <cellStyle name="Vírgula 2 5 2 2 3 3 3" xfId="9254" xr:uid="{95373D5B-931F-41C4-B14E-9D7A884BD354}"/>
    <cellStyle name="Vírgula 2 5 2 2 3 3 3 2" xfId="18307" xr:uid="{882D8746-8540-4CDC-B0AD-CA92E95F02A0}"/>
    <cellStyle name="Vírgula 2 5 2 2 3 3 3 2 2" xfId="36417" xr:uid="{73C18357-1CE8-43DA-B646-6C1DA0B805F4}"/>
    <cellStyle name="Vírgula 2 5 2 2 3 3 3 3" xfId="27364" xr:uid="{C08A9F1D-2892-4325-BAF3-BE80395C87DC}"/>
    <cellStyle name="Vírgula 2 5 2 2 3 3 4" xfId="12275" xr:uid="{2E7CFC13-0A5C-43B5-8C94-DFBC3A17FA7D}"/>
    <cellStyle name="Vírgula 2 5 2 2 3 3 4 2" xfId="30385" xr:uid="{0FC57BB4-CD50-4EA6-AF3B-6E7E3732FF65}"/>
    <cellStyle name="Vírgula 2 5 2 2 3 3 5" xfId="21332" xr:uid="{B08E13C9-3A72-44D6-A4D5-F672445C1FFF}"/>
    <cellStyle name="Vírgula 2 5 2 2 3 4" xfId="4232" xr:uid="{D10483AE-3139-43D5-A5E5-6DB560A84B94}"/>
    <cellStyle name="Vírgula 2 5 2 2 3 4 2" xfId="13285" xr:uid="{0234E403-05F4-42DA-BB19-959DB4EBBD19}"/>
    <cellStyle name="Vírgula 2 5 2 2 3 4 2 2" xfId="31395" xr:uid="{DC8CAEAD-E841-43F4-A929-9CCE3F7A82A0}"/>
    <cellStyle name="Vírgula 2 5 2 2 3 4 3" xfId="22342" xr:uid="{B8470F6F-853F-4461-94DF-D95A4B229150}"/>
    <cellStyle name="Vírgula 2 5 2 2 3 5" xfId="7246" xr:uid="{F48577DE-ABAC-4F48-8EDA-4DD5E707FBAC}"/>
    <cellStyle name="Vírgula 2 5 2 2 3 5 2" xfId="16299" xr:uid="{9F00ABBB-C481-44D3-9E1B-9607DE9BDD83}"/>
    <cellStyle name="Vírgula 2 5 2 2 3 5 2 2" xfId="34409" xr:uid="{FD357BD8-F353-4624-BE9B-EA8060C8A350}"/>
    <cellStyle name="Vírgula 2 5 2 2 3 5 3" xfId="25356" xr:uid="{5AE342F6-FB07-405C-8B85-C2B108527365}"/>
    <cellStyle name="Vírgula 2 5 2 2 3 6" xfId="10267" xr:uid="{93D2F28F-7BF5-4403-AA92-3CB7FD2E2A18}"/>
    <cellStyle name="Vírgula 2 5 2 2 3 6 2" xfId="28377" xr:uid="{A74C8CAE-7687-49B9-8968-A65F7367D1D2}"/>
    <cellStyle name="Vírgula 2 5 2 2 3 7" xfId="19324" xr:uid="{1C32BC91-A571-4F2C-A6B2-2162A0A91A31}"/>
    <cellStyle name="Vírgula 2 5 2 2 4" xfId="1467" xr:uid="{FA8E3CC2-3971-41A7-B14E-BCB49D541F61}"/>
    <cellStyle name="Vírgula 2 5 2 2 4 2" xfId="4546" xr:uid="{C61AA6BB-D7ED-4893-9C23-D22D79567C2A}"/>
    <cellStyle name="Vírgula 2 5 2 2 4 2 2" xfId="13599" xr:uid="{62A485F1-1F82-4188-B085-8326FD589426}"/>
    <cellStyle name="Vírgula 2 5 2 2 4 2 2 2" xfId="31709" xr:uid="{CA8F6EAE-9CDF-483E-87AC-6753198CECB3}"/>
    <cellStyle name="Vírgula 2 5 2 2 4 2 3" xfId="22656" xr:uid="{630274CE-D71D-4EC4-B4C7-FE67E07E654E}"/>
    <cellStyle name="Vírgula 2 5 2 2 4 3" xfId="7560" xr:uid="{645FE4BD-63CE-4F34-9ACA-F725CA847EC6}"/>
    <cellStyle name="Vírgula 2 5 2 2 4 3 2" xfId="16613" xr:uid="{E9E30B2D-4603-4B8C-8AF1-BDA3CDA6E490}"/>
    <cellStyle name="Vírgula 2 5 2 2 4 3 2 2" xfId="34723" xr:uid="{2E160139-1C3B-4F46-9DAE-0B9BB82D9C59}"/>
    <cellStyle name="Vírgula 2 5 2 2 4 3 3" xfId="25670" xr:uid="{D59D1F59-5359-47F1-9803-7594B817D037}"/>
    <cellStyle name="Vírgula 2 5 2 2 4 4" xfId="10581" xr:uid="{B6992526-D3CD-4522-B48E-271277B8B431}"/>
    <cellStyle name="Vírgula 2 5 2 2 4 4 2" xfId="28691" xr:uid="{C5F4CB25-B86D-48BA-BB17-67F706B7F304}"/>
    <cellStyle name="Vírgula 2 5 2 2 4 5" xfId="19638" xr:uid="{22E15794-82AC-4886-AE85-FB06F166E909}"/>
    <cellStyle name="Vírgula 2 5 2 2 5" xfId="2471" xr:uid="{BA6D40EB-22B0-4FD5-B9C9-E4C343A292F4}"/>
    <cellStyle name="Vírgula 2 5 2 2 5 2" xfId="5550" xr:uid="{C492425F-93F0-4C71-B2E5-C52956AFDF20}"/>
    <cellStyle name="Vírgula 2 5 2 2 5 2 2" xfId="14603" xr:uid="{75DE4E54-F09D-4737-AFD0-E1921CDEA25E}"/>
    <cellStyle name="Vírgula 2 5 2 2 5 2 2 2" xfId="32713" xr:uid="{0DD3C0E1-A9DF-4D62-94E2-C2CD2CE9A7B3}"/>
    <cellStyle name="Vírgula 2 5 2 2 5 2 3" xfId="23660" xr:uid="{2FD50F9F-D15D-44E4-A64E-3155DBFF8A04}"/>
    <cellStyle name="Vírgula 2 5 2 2 5 3" xfId="8564" xr:uid="{1AE6DCD9-56C3-4DCD-867E-F29DA175F30D}"/>
    <cellStyle name="Vírgula 2 5 2 2 5 3 2" xfId="17617" xr:uid="{8B74BAB9-DC68-4890-807B-1596E553A216}"/>
    <cellStyle name="Vírgula 2 5 2 2 5 3 2 2" xfId="35727" xr:uid="{052A9BAB-78BC-4EAD-AA0F-E95AF7569719}"/>
    <cellStyle name="Vírgula 2 5 2 2 5 3 3" xfId="26674" xr:uid="{11705067-150C-4469-95E4-0844B1647090}"/>
    <cellStyle name="Vírgula 2 5 2 2 5 4" xfId="11585" xr:uid="{332E86FA-C2D1-4A30-A4BA-1CC61DF649A2}"/>
    <cellStyle name="Vírgula 2 5 2 2 5 4 2" xfId="29695" xr:uid="{C3EFDD75-33BF-49D8-89A1-9FA31FC7BBF2}"/>
    <cellStyle name="Vírgula 2 5 2 2 5 5" xfId="20642" xr:uid="{F3394459-1CC4-4D16-9F4E-61884523F2EB}"/>
    <cellStyle name="Vírgula 2 5 2 2 6" xfId="3541" xr:uid="{3C9DC212-216C-44A7-AEBD-209A4FA57399}"/>
    <cellStyle name="Vírgula 2 5 2 2 6 2" xfId="12594" xr:uid="{E7A4DB5F-15BE-48F2-895E-015E6EF9A21B}"/>
    <cellStyle name="Vírgula 2 5 2 2 6 2 2" xfId="30704" xr:uid="{17B90617-4844-4155-921A-A177FEFF213A}"/>
    <cellStyle name="Vírgula 2 5 2 2 6 3" xfId="21651" xr:uid="{01ED48B5-CBFE-4A93-8825-5AB625CD6FA4}"/>
    <cellStyle name="Vírgula 2 5 2 2 7" xfId="6555" xr:uid="{77E20F9E-5395-4182-8151-35F8BCBA23D7}"/>
    <cellStyle name="Vírgula 2 5 2 2 7 2" xfId="15608" xr:uid="{DF982EB8-7B59-439F-878B-9FF690729CF0}"/>
    <cellStyle name="Vírgula 2 5 2 2 7 2 2" xfId="33718" xr:uid="{B97A70C2-5755-4D3B-9912-6BBF7D252000}"/>
    <cellStyle name="Vírgula 2 5 2 2 7 3" xfId="24665" xr:uid="{D96D00E7-1107-4D64-A25A-43A0DED11FCD}"/>
    <cellStyle name="Vírgula 2 5 2 2 8" xfId="9575" xr:uid="{6DB48297-5A4F-4C3F-8CA4-6E4092FAA425}"/>
    <cellStyle name="Vírgula 2 5 2 2 8 2" xfId="27685" xr:uid="{4110F043-8310-46F0-B3FD-1F6FBF9D791F}"/>
    <cellStyle name="Vírgula 2 5 2 2 9" xfId="18632" xr:uid="{A10481A5-5219-4D9C-964B-1A8CEDADB899}"/>
    <cellStyle name="Vírgula 2 5 2 3" xfId="1154" xr:uid="{CE54344B-C1E9-46D9-B597-A68569E81BAE}"/>
    <cellStyle name="Vírgula 2 5 2 3 2" xfId="2158" xr:uid="{0B6997FB-9675-4C3A-8125-ECD8C44E77FF}"/>
    <cellStyle name="Vírgula 2 5 2 3 2 2" xfId="5237" xr:uid="{9FACB9A7-1EFB-43FD-86F7-7DFE32D67F9E}"/>
    <cellStyle name="Vírgula 2 5 2 3 2 2 2" xfId="14290" xr:uid="{7017F54E-EF32-40EB-B8AB-56289D3A435B}"/>
    <cellStyle name="Vírgula 2 5 2 3 2 2 2 2" xfId="32400" xr:uid="{C477EF87-E174-47E4-8D8E-921967C6DAE7}"/>
    <cellStyle name="Vírgula 2 5 2 3 2 2 3" xfId="23347" xr:uid="{DDAC4529-49A9-408B-89BA-9AF2B95B00D5}"/>
    <cellStyle name="Vírgula 2 5 2 3 2 3" xfId="8251" xr:uid="{7C55B4A6-EDA5-47F3-9E2F-2808E57887B9}"/>
    <cellStyle name="Vírgula 2 5 2 3 2 3 2" xfId="17304" xr:uid="{70C2DA55-866D-4167-82DA-F25A4BF6AB72}"/>
    <cellStyle name="Vírgula 2 5 2 3 2 3 2 2" xfId="35414" xr:uid="{2DC04BB2-5C66-4803-AC92-3D956D3B8A51}"/>
    <cellStyle name="Vírgula 2 5 2 3 2 3 3" xfId="26361" xr:uid="{36A600BE-2B70-473E-A93A-AB398C9A6AEF}"/>
    <cellStyle name="Vírgula 2 5 2 3 2 4" xfId="11272" xr:uid="{7EB136E1-0B83-4D70-9853-4AF143483404}"/>
    <cellStyle name="Vírgula 2 5 2 3 2 4 2" xfId="29382" xr:uid="{0EE909ED-D94A-4798-988F-149FCAA572D0}"/>
    <cellStyle name="Vírgula 2 5 2 3 2 5" xfId="20329" xr:uid="{58C9A9DD-8A93-4073-888F-BDC57DF9220D}"/>
    <cellStyle name="Vírgula 2 5 2 3 3" xfId="3162" xr:uid="{8BA6B7EF-2FB5-44E5-A3D4-C5B7292184E2}"/>
    <cellStyle name="Vírgula 2 5 2 3 3 2" xfId="6241" xr:uid="{82419313-A789-4FB3-912C-16FAE37D9C90}"/>
    <cellStyle name="Vírgula 2 5 2 3 3 2 2" xfId="15294" xr:uid="{C07C4E84-0A9F-4E5D-A981-6A76A5487AD0}"/>
    <cellStyle name="Vírgula 2 5 2 3 3 2 2 2" xfId="33404" xr:uid="{8E906902-2C39-4A66-8905-49104337B7CD}"/>
    <cellStyle name="Vírgula 2 5 2 3 3 2 3" xfId="24351" xr:uid="{921C3BDE-3278-4C88-8A70-C75306F5A780}"/>
    <cellStyle name="Vírgula 2 5 2 3 3 3" xfId="9255" xr:uid="{07758C0C-D5D1-49FD-93C4-6748305CBF83}"/>
    <cellStyle name="Vírgula 2 5 2 3 3 3 2" xfId="18308" xr:uid="{8BE43EC7-5093-44E7-9A50-AF889263B236}"/>
    <cellStyle name="Vírgula 2 5 2 3 3 3 2 2" xfId="36418" xr:uid="{33A0D94F-CB7C-4B35-91A6-78550C8C0457}"/>
    <cellStyle name="Vírgula 2 5 2 3 3 3 3" xfId="27365" xr:uid="{40DD88F7-613A-41DA-9F18-143CFDF4CB96}"/>
    <cellStyle name="Vírgula 2 5 2 3 3 4" xfId="12276" xr:uid="{E6EEF89E-0E22-409F-AD3D-8CF8CBAD9420}"/>
    <cellStyle name="Vírgula 2 5 2 3 3 4 2" xfId="30386" xr:uid="{769BAD98-0129-4464-B43B-8E83F9EEEFC7}"/>
    <cellStyle name="Vírgula 2 5 2 3 3 5" xfId="21333" xr:uid="{AC7741C1-DE10-4B77-A3FF-6478D4A1E4A5}"/>
    <cellStyle name="Vírgula 2 5 2 3 4" xfId="4233" xr:uid="{4A13D214-0ADE-4267-BD09-84DE69E0D4C5}"/>
    <cellStyle name="Vírgula 2 5 2 3 4 2" xfId="13286" xr:uid="{E73DDBAE-B2B8-4E64-8AFF-BB4644BF87B5}"/>
    <cellStyle name="Vírgula 2 5 2 3 4 2 2" xfId="31396" xr:uid="{773C3354-2268-47CA-943B-97B9C81B96FB}"/>
    <cellStyle name="Vírgula 2 5 2 3 4 3" xfId="22343" xr:uid="{2C03DFB1-605A-4C8B-99A8-704FEF9E787D}"/>
    <cellStyle name="Vírgula 2 5 2 3 5" xfId="7247" xr:uid="{0876C279-2B69-4D3A-94E8-B68C0DD2B664}"/>
    <cellStyle name="Vírgula 2 5 2 3 5 2" xfId="16300" xr:uid="{F7EFD466-5C8A-4285-8583-8918B8EAA31D}"/>
    <cellStyle name="Vírgula 2 5 2 3 5 2 2" xfId="34410" xr:uid="{F2DDB0C9-609A-431D-91B4-18361C5BBF65}"/>
    <cellStyle name="Vírgula 2 5 2 3 5 3" xfId="25357" xr:uid="{12F0805E-8FB8-4DA7-B3B0-A7F05366D3EA}"/>
    <cellStyle name="Vírgula 2 5 2 3 6" xfId="10268" xr:uid="{C80C7717-3000-44A8-A91F-5274885279D7}"/>
    <cellStyle name="Vírgula 2 5 2 3 6 2" xfId="28378" xr:uid="{AA1E01A8-B702-49B5-BFAA-08F10997ACE3}"/>
    <cellStyle name="Vírgula 2 5 2 3 7" xfId="19325" xr:uid="{7E775CFC-D560-4D6A-8609-72E5BA827FA6}"/>
    <cellStyle name="Vírgula 2 5 2 4" xfId="1155" xr:uid="{90183B6E-82CF-481B-8890-456B888E2BCD}"/>
    <cellStyle name="Vírgula 2 5 2 4 2" xfId="2159" xr:uid="{1F79BBA6-E43F-493E-854B-3EB2696509D7}"/>
    <cellStyle name="Vírgula 2 5 2 4 2 2" xfId="5238" xr:uid="{C36C6990-5717-41F4-8D5B-32E935A85A01}"/>
    <cellStyle name="Vírgula 2 5 2 4 2 2 2" xfId="14291" xr:uid="{4091E667-9F7A-42AD-9DEC-48E5E05F0740}"/>
    <cellStyle name="Vírgula 2 5 2 4 2 2 2 2" xfId="32401" xr:uid="{0A71DED1-8DB0-46D7-995A-B8F42BE67247}"/>
    <cellStyle name="Vírgula 2 5 2 4 2 2 3" xfId="23348" xr:uid="{1482868E-47F6-4292-BD92-753852C8A01A}"/>
    <cellStyle name="Vírgula 2 5 2 4 2 3" xfId="8252" xr:uid="{C53BB505-297A-49E6-81CE-E422B8BEFF72}"/>
    <cellStyle name="Vírgula 2 5 2 4 2 3 2" xfId="17305" xr:uid="{2C21DC6F-B678-49B0-B4AF-D68CE4AFE162}"/>
    <cellStyle name="Vírgula 2 5 2 4 2 3 2 2" xfId="35415" xr:uid="{EBEA0B8A-53A4-4BE6-85FE-FC91EBF6E7AB}"/>
    <cellStyle name="Vírgula 2 5 2 4 2 3 3" xfId="26362" xr:uid="{8BA49BF3-1C8E-458C-9D7D-4CB3483C84B7}"/>
    <cellStyle name="Vírgula 2 5 2 4 2 4" xfId="11273" xr:uid="{5A613903-4ABA-4990-8625-681EF1D362FA}"/>
    <cellStyle name="Vírgula 2 5 2 4 2 4 2" xfId="29383" xr:uid="{90CE7533-7D53-4BAC-9C8C-E840DEBB7307}"/>
    <cellStyle name="Vírgula 2 5 2 4 2 5" xfId="20330" xr:uid="{DEAA73AF-6A0A-4FC5-BC13-1F8FADA39C5C}"/>
    <cellStyle name="Vírgula 2 5 2 4 3" xfId="3163" xr:uid="{25F5C197-5247-434F-B826-3C8FC0FA692C}"/>
    <cellStyle name="Vírgula 2 5 2 4 3 2" xfId="6242" xr:uid="{0884029E-D9B2-4CCE-9738-9A57CFBFA7E5}"/>
    <cellStyle name="Vírgula 2 5 2 4 3 2 2" xfId="15295" xr:uid="{EF845308-3129-4ED7-A9C1-FA2B58BB9F8C}"/>
    <cellStyle name="Vírgula 2 5 2 4 3 2 2 2" xfId="33405" xr:uid="{1DFFD015-73FE-47B8-BB02-E20034D1635D}"/>
    <cellStyle name="Vírgula 2 5 2 4 3 2 3" xfId="24352" xr:uid="{C3BF854E-021E-452B-BB55-91BFBB5CCC97}"/>
    <cellStyle name="Vírgula 2 5 2 4 3 3" xfId="9256" xr:uid="{FD3070EB-D206-4F19-8F62-BDDA76C7FE18}"/>
    <cellStyle name="Vírgula 2 5 2 4 3 3 2" xfId="18309" xr:uid="{B6120138-A78D-4FCE-A1F7-F6BC03C7972D}"/>
    <cellStyle name="Vírgula 2 5 2 4 3 3 2 2" xfId="36419" xr:uid="{85A7406F-6868-471A-ACCB-F7A5C0F993AB}"/>
    <cellStyle name="Vírgula 2 5 2 4 3 3 3" xfId="27366" xr:uid="{E752B7E1-E3E6-4D24-91BA-8225B1030C10}"/>
    <cellStyle name="Vírgula 2 5 2 4 3 4" xfId="12277" xr:uid="{B74A7BFB-6C8C-4B26-AB24-0B85B2551C42}"/>
    <cellStyle name="Vírgula 2 5 2 4 3 4 2" xfId="30387" xr:uid="{03E95239-75A9-4369-A47A-05FFCA32A903}"/>
    <cellStyle name="Vírgula 2 5 2 4 3 5" xfId="21334" xr:uid="{EFF40B96-29F8-404C-89EB-E3FF24E55630}"/>
    <cellStyle name="Vírgula 2 5 2 4 4" xfId="4234" xr:uid="{0BEDEEF4-AF5F-434E-BA74-55206169BCFB}"/>
    <cellStyle name="Vírgula 2 5 2 4 4 2" xfId="13287" xr:uid="{6B49F61F-4C46-4CC5-9837-80C09C426445}"/>
    <cellStyle name="Vírgula 2 5 2 4 4 2 2" xfId="31397" xr:uid="{75E5D9CF-CF0B-4DC9-829E-FB9FA556A243}"/>
    <cellStyle name="Vírgula 2 5 2 4 4 3" xfId="22344" xr:uid="{63A3A5B3-81DA-4FAB-95F8-7661B63AD5F2}"/>
    <cellStyle name="Vírgula 2 5 2 4 5" xfId="7248" xr:uid="{BE15F28A-4D67-478E-B073-600DE1EDD532}"/>
    <cellStyle name="Vírgula 2 5 2 4 5 2" xfId="16301" xr:uid="{A42730F9-50F4-4F2C-BD2E-50588CB73208}"/>
    <cellStyle name="Vírgula 2 5 2 4 5 2 2" xfId="34411" xr:uid="{6267D7C8-3E47-4DF7-AAA9-15A26093BB34}"/>
    <cellStyle name="Vírgula 2 5 2 4 5 3" xfId="25358" xr:uid="{D865A8BC-FD0B-4D64-8310-F94E5E0B358E}"/>
    <cellStyle name="Vírgula 2 5 2 4 6" xfId="10269" xr:uid="{BC436A57-9877-40B0-BB26-EC35DF635B26}"/>
    <cellStyle name="Vírgula 2 5 2 4 6 2" xfId="28379" xr:uid="{9D8D9A50-C4CE-4262-89F6-643F383EC005}"/>
    <cellStyle name="Vírgula 2 5 2 4 7" xfId="19326" xr:uid="{D7AA2F3E-D6E2-492F-BD94-D5E2CF1D4DE9}"/>
    <cellStyle name="Vírgula 2 5 2 5" xfId="1296" xr:uid="{F17E92C2-0BF6-412A-9EC3-FFB96988BB0F}"/>
    <cellStyle name="Vírgula 2 5 2 5 2" xfId="4375" xr:uid="{30C5DCEF-B3FF-450D-98E6-AE1DB5D2E8CD}"/>
    <cellStyle name="Vírgula 2 5 2 5 2 2" xfId="13428" xr:uid="{6B40FAFA-BED0-4684-8438-3F601939CAC8}"/>
    <cellStyle name="Vírgula 2 5 2 5 2 2 2" xfId="31538" xr:uid="{3C163B11-4635-4D67-B136-9EC0B48E92D7}"/>
    <cellStyle name="Vírgula 2 5 2 5 2 3" xfId="22485" xr:uid="{877F64C4-DEA3-4E2B-AA18-93C4A10750AF}"/>
    <cellStyle name="Vírgula 2 5 2 5 3" xfId="7389" xr:uid="{9A222D1B-90DE-4DB7-AC20-FD4500CE2E8D}"/>
    <cellStyle name="Vírgula 2 5 2 5 3 2" xfId="16442" xr:uid="{CFC1FD1B-D88F-4E66-88E3-D526F9D5BC8D}"/>
    <cellStyle name="Vírgula 2 5 2 5 3 2 2" xfId="34552" xr:uid="{31400EFD-3ECE-4C94-831B-4441215008B9}"/>
    <cellStyle name="Vírgula 2 5 2 5 3 3" xfId="25499" xr:uid="{8CA46F12-94FC-4BBA-9487-B034797A13E5}"/>
    <cellStyle name="Vírgula 2 5 2 5 4" xfId="10410" xr:uid="{417D1BED-1952-434E-B5FB-85117D735F66}"/>
    <cellStyle name="Vírgula 2 5 2 5 4 2" xfId="28520" xr:uid="{DF197875-DB85-4592-A2AB-07EA0F199FE1}"/>
    <cellStyle name="Vírgula 2 5 2 5 5" xfId="19467" xr:uid="{B8126FFA-8AC1-4B91-8DC7-FC055A6AAA10}"/>
    <cellStyle name="Vírgula 2 5 2 6" xfId="2300" xr:uid="{B18E339A-8FF8-4E60-AFBD-EF3174C93180}"/>
    <cellStyle name="Vírgula 2 5 2 6 2" xfId="5379" xr:uid="{13EB3D77-375B-4B3C-8141-40EEE8CD8FCA}"/>
    <cellStyle name="Vírgula 2 5 2 6 2 2" xfId="14432" xr:uid="{B0A3B677-0068-4BBE-9B5F-3E590ACD25AA}"/>
    <cellStyle name="Vírgula 2 5 2 6 2 2 2" xfId="32542" xr:uid="{8E434DF3-A030-4491-8A87-E30A2712239E}"/>
    <cellStyle name="Vírgula 2 5 2 6 2 3" xfId="23489" xr:uid="{918BF747-3D70-4509-A1EE-75EE93B7E8DE}"/>
    <cellStyle name="Vírgula 2 5 2 6 3" xfId="8393" xr:uid="{00A2FBF4-5325-4242-B608-83C8B85DCADA}"/>
    <cellStyle name="Vírgula 2 5 2 6 3 2" xfId="17446" xr:uid="{3E788130-C808-441A-9EF1-65A75684042E}"/>
    <cellStyle name="Vírgula 2 5 2 6 3 2 2" xfId="35556" xr:uid="{11D118CF-C192-4A15-A820-309612A9AD28}"/>
    <cellStyle name="Vírgula 2 5 2 6 3 3" xfId="26503" xr:uid="{54229CBD-C97C-40F2-9220-D350A8D724DA}"/>
    <cellStyle name="Vírgula 2 5 2 6 4" xfId="11414" xr:uid="{AA5E2568-8734-467C-8ED3-1367066A587D}"/>
    <cellStyle name="Vírgula 2 5 2 6 4 2" xfId="29524" xr:uid="{EAF5DB27-E546-411D-9C80-E316C3C90442}"/>
    <cellStyle name="Vírgula 2 5 2 6 5" xfId="20471" xr:uid="{C1BCF35C-F1FF-480B-8647-940BE6A9B6EC}"/>
    <cellStyle name="Vírgula 2 5 2 7" xfId="3369" xr:uid="{FB6E3728-D896-4117-8B66-A9831DAFE2C7}"/>
    <cellStyle name="Vírgula 2 5 2 7 2" xfId="12422" xr:uid="{D58A2361-950A-4549-ABDC-D02552C3DCE2}"/>
    <cellStyle name="Vírgula 2 5 2 7 2 2" xfId="30532" xr:uid="{69405743-C9FA-46F2-BDDB-FFF85B6733D0}"/>
    <cellStyle name="Vírgula 2 5 2 7 3" xfId="21479" xr:uid="{2ED46616-5FF3-4D5F-BBF2-D0D12E1F8B7E}"/>
    <cellStyle name="Vírgula 2 5 2 8" xfId="6383" xr:uid="{6B3E2381-CEE5-4DD3-8A63-977D9A10F15B}"/>
    <cellStyle name="Vírgula 2 5 2 8 2" xfId="15436" xr:uid="{1BC660DC-557F-4A3F-82DE-FE0527952E9C}"/>
    <cellStyle name="Vírgula 2 5 2 8 2 2" xfId="33546" xr:uid="{1C12633D-9BEA-41BF-B869-33CCBD373A79}"/>
    <cellStyle name="Vírgula 2 5 2 8 3" xfId="24493" xr:uid="{B7197DD8-6FC2-48EE-9384-7DDE04A7E25B}"/>
    <cellStyle name="Vírgula 2 5 2 9" xfId="9403" xr:uid="{7ECD1FC2-E593-4736-8912-02EB50C7C242}"/>
    <cellStyle name="Vírgula 2 5 2 9 2" xfId="27513" xr:uid="{BBE35441-7635-407A-80C3-E6C4312A54A3}"/>
    <cellStyle name="Vírgula 2 5 3" xfId="426" xr:uid="{02C6F035-4AB1-424B-9EC0-BB04C814DBA1}"/>
    <cellStyle name="Vírgula 2 5 3 2" xfId="1156" xr:uid="{817D8A74-CBB8-4F3A-800E-E5B9FD955CD1}"/>
    <cellStyle name="Vírgula 2 5 3 2 2" xfId="2160" xr:uid="{2693920E-C2AE-4893-974B-843CE0E6F742}"/>
    <cellStyle name="Vírgula 2 5 3 2 2 2" xfId="5239" xr:uid="{911173B0-13FB-4610-9CE8-3A7F882EBF62}"/>
    <cellStyle name="Vírgula 2 5 3 2 2 2 2" xfId="14292" xr:uid="{534CD995-EB60-4593-8C15-D7A5AF29E4EE}"/>
    <cellStyle name="Vírgula 2 5 3 2 2 2 2 2" xfId="32402" xr:uid="{9F1D105A-7FEA-4738-BC98-C2CE56FAF840}"/>
    <cellStyle name="Vírgula 2 5 3 2 2 2 3" xfId="23349" xr:uid="{0EBE0AC6-6126-4F83-9751-50407ECB0AFD}"/>
    <cellStyle name="Vírgula 2 5 3 2 2 3" xfId="8253" xr:uid="{B60B6869-EC74-40AE-B113-9A9E87EE0BBF}"/>
    <cellStyle name="Vírgula 2 5 3 2 2 3 2" xfId="17306" xr:uid="{7F49D524-0CF3-4529-BA20-DA31EAC98A33}"/>
    <cellStyle name="Vírgula 2 5 3 2 2 3 2 2" xfId="35416" xr:uid="{D158D445-969D-44BC-BBA4-97F659657EDE}"/>
    <cellStyle name="Vírgula 2 5 3 2 2 3 3" xfId="26363" xr:uid="{2BCC3E51-3F99-4C06-B2D2-40B473AB506E}"/>
    <cellStyle name="Vírgula 2 5 3 2 2 4" xfId="11274" xr:uid="{56AC43B4-182F-4645-9573-CC147131885E}"/>
    <cellStyle name="Vírgula 2 5 3 2 2 4 2" xfId="29384" xr:uid="{A5CC942E-5E2D-4D16-A0B1-C2E34F05A4FC}"/>
    <cellStyle name="Vírgula 2 5 3 2 2 5" xfId="20331" xr:uid="{29A9F738-EC88-4D70-95AD-320EF6259876}"/>
    <cellStyle name="Vírgula 2 5 3 2 3" xfId="3164" xr:uid="{CEEC1B1F-DC36-4FD9-A646-18C2F1D5766F}"/>
    <cellStyle name="Vírgula 2 5 3 2 3 2" xfId="6243" xr:uid="{434819E2-F3C1-419A-8824-CDE5A4DFB88E}"/>
    <cellStyle name="Vírgula 2 5 3 2 3 2 2" xfId="15296" xr:uid="{0D161FFA-FBDC-47D6-9615-6A3B84E35F8C}"/>
    <cellStyle name="Vírgula 2 5 3 2 3 2 2 2" xfId="33406" xr:uid="{42012541-E37B-407F-A999-D87D276E4365}"/>
    <cellStyle name="Vírgula 2 5 3 2 3 2 3" xfId="24353" xr:uid="{D56E19E5-D14C-4B71-AF72-81A1D1BFD32B}"/>
    <cellStyle name="Vírgula 2 5 3 2 3 3" xfId="9257" xr:uid="{12689545-565D-4FDD-B717-DEDF21E9D7B9}"/>
    <cellStyle name="Vírgula 2 5 3 2 3 3 2" xfId="18310" xr:uid="{09A294AB-F507-483F-9419-FD379BDBA01F}"/>
    <cellStyle name="Vírgula 2 5 3 2 3 3 2 2" xfId="36420" xr:uid="{8A457660-87CB-4E59-8783-7BEC4DDD1027}"/>
    <cellStyle name="Vírgula 2 5 3 2 3 3 3" xfId="27367" xr:uid="{EF9CA7EF-D8BE-4C9E-B3FE-6D132D86E0A2}"/>
    <cellStyle name="Vírgula 2 5 3 2 3 4" xfId="12278" xr:uid="{07AD8DBB-5140-47E3-ACB8-059AFD5DDA5F}"/>
    <cellStyle name="Vírgula 2 5 3 2 3 4 2" xfId="30388" xr:uid="{A0010734-20CB-4D3D-89C0-0F6A35625854}"/>
    <cellStyle name="Vírgula 2 5 3 2 3 5" xfId="21335" xr:uid="{A308EF6E-E780-462A-BF34-6A65D0D0C58F}"/>
    <cellStyle name="Vírgula 2 5 3 2 4" xfId="4235" xr:uid="{590C007F-677D-43D0-BEC2-145F76292932}"/>
    <cellStyle name="Vírgula 2 5 3 2 4 2" xfId="13288" xr:uid="{914EC1D2-0E4B-41DA-A86F-15BABD8FF0D0}"/>
    <cellStyle name="Vírgula 2 5 3 2 4 2 2" xfId="31398" xr:uid="{8A2EDCA7-C283-4AF8-B640-ED8614D32646}"/>
    <cellStyle name="Vírgula 2 5 3 2 4 3" xfId="22345" xr:uid="{3CAEFF66-D445-43DE-BD9D-94849E43CAF1}"/>
    <cellStyle name="Vírgula 2 5 3 2 5" xfId="7249" xr:uid="{1CD22CAD-8BD0-4F7F-9C69-2B74F08CD463}"/>
    <cellStyle name="Vírgula 2 5 3 2 5 2" xfId="16302" xr:uid="{1814ABDC-67A7-477D-B4A0-A5D19C859B31}"/>
    <cellStyle name="Vírgula 2 5 3 2 5 2 2" xfId="34412" xr:uid="{E68B0246-41E3-4E45-BE85-452DF51C125A}"/>
    <cellStyle name="Vírgula 2 5 3 2 5 3" xfId="25359" xr:uid="{10989425-8A93-470B-A8AA-68C3AE313E47}"/>
    <cellStyle name="Vírgula 2 5 3 2 6" xfId="10270" xr:uid="{D82C16B3-6479-44FD-A03D-6D9FF0034036}"/>
    <cellStyle name="Vírgula 2 5 3 2 6 2" xfId="28380" xr:uid="{8EA2C65F-AB33-488F-8F19-8E6A79D63F83}"/>
    <cellStyle name="Vírgula 2 5 3 2 7" xfId="19327" xr:uid="{A48E9C10-8C61-4D63-87B4-8FF2F95B5872}"/>
    <cellStyle name="Vírgula 2 5 3 3" xfId="1157" xr:uid="{3CFF0EBD-374F-45D1-9043-E7B2DCA23CDE}"/>
    <cellStyle name="Vírgula 2 5 3 3 2" xfId="2161" xr:uid="{334C896C-7CF1-450C-B415-E20DA1849FA4}"/>
    <cellStyle name="Vírgula 2 5 3 3 2 2" xfId="5240" xr:uid="{9EA77FC9-610B-46AD-AE11-6626ADCB5D1D}"/>
    <cellStyle name="Vírgula 2 5 3 3 2 2 2" xfId="14293" xr:uid="{D3C4C5A9-DF83-43EE-B6B2-9AD34C7EC5DF}"/>
    <cellStyle name="Vírgula 2 5 3 3 2 2 2 2" xfId="32403" xr:uid="{23AC0C95-BABF-4A52-8CD2-154CFD219CB5}"/>
    <cellStyle name="Vírgula 2 5 3 3 2 2 3" xfId="23350" xr:uid="{A1BECDFD-637F-4565-91AA-1B4859141449}"/>
    <cellStyle name="Vírgula 2 5 3 3 2 3" xfId="8254" xr:uid="{2AA99E71-34C5-4E32-A5C8-0074685CDFE6}"/>
    <cellStyle name="Vírgula 2 5 3 3 2 3 2" xfId="17307" xr:uid="{317560BA-DFA8-4C44-A91D-AB900A037C71}"/>
    <cellStyle name="Vírgula 2 5 3 3 2 3 2 2" xfId="35417" xr:uid="{B82DC178-FE3C-46A9-9C08-E8799B4F4C7D}"/>
    <cellStyle name="Vírgula 2 5 3 3 2 3 3" xfId="26364" xr:uid="{06D1D399-DA78-4C7F-B71B-6D85621C73C5}"/>
    <cellStyle name="Vírgula 2 5 3 3 2 4" xfId="11275" xr:uid="{C2C8E17B-7EDB-437A-9446-A6CD79BB44B4}"/>
    <cellStyle name="Vírgula 2 5 3 3 2 4 2" xfId="29385" xr:uid="{80077F04-F3CE-42E6-9BA0-3F6FB443627A}"/>
    <cellStyle name="Vírgula 2 5 3 3 2 5" xfId="20332" xr:uid="{074D9CEC-0505-4F28-8A06-27926415FFE4}"/>
    <cellStyle name="Vírgula 2 5 3 3 3" xfId="3165" xr:uid="{8F46A309-A1BF-4C68-93FB-6F84019939E0}"/>
    <cellStyle name="Vírgula 2 5 3 3 3 2" xfId="6244" xr:uid="{D6218C74-4A85-499C-A6D7-340F3AE1EE7E}"/>
    <cellStyle name="Vírgula 2 5 3 3 3 2 2" xfId="15297" xr:uid="{81FD214A-6840-4629-8FFD-4AD8FC0D1AF9}"/>
    <cellStyle name="Vírgula 2 5 3 3 3 2 2 2" xfId="33407" xr:uid="{EBFB04C1-65D1-4893-B526-349E59F2E0EA}"/>
    <cellStyle name="Vírgula 2 5 3 3 3 2 3" xfId="24354" xr:uid="{B943026E-C427-4424-AF64-28015DB237C0}"/>
    <cellStyle name="Vírgula 2 5 3 3 3 3" xfId="9258" xr:uid="{9961EC84-A0FB-4810-B053-2EE4AA1C2B75}"/>
    <cellStyle name="Vírgula 2 5 3 3 3 3 2" xfId="18311" xr:uid="{C9EC771E-4FAB-4A0F-8E3C-9718BD5187E5}"/>
    <cellStyle name="Vírgula 2 5 3 3 3 3 2 2" xfId="36421" xr:uid="{0AD911EB-EC08-4BB5-B76F-503C310F4C27}"/>
    <cellStyle name="Vírgula 2 5 3 3 3 3 3" xfId="27368" xr:uid="{07EF7150-F2D1-4D54-82A3-0B033F9F77A3}"/>
    <cellStyle name="Vírgula 2 5 3 3 3 4" xfId="12279" xr:uid="{6006A6D2-C2F4-40E4-A3CE-7D575CCD9F26}"/>
    <cellStyle name="Vírgula 2 5 3 3 3 4 2" xfId="30389" xr:uid="{64041AC4-3D58-4365-AC2D-59AB20E99C8C}"/>
    <cellStyle name="Vírgula 2 5 3 3 3 5" xfId="21336" xr:uid="{F7770547-ED76-4EFE-9CFC-F4E1A01ED254}"/>
    <cellStyle name="Vírgula 2 5 3 3 4" xfId="4236" xr:uid="{8E6D2806-00CD-4A40-9EDA-622FDE83A860}"/>
    <cellStyle name="Vírgula 2 5 3 3 4 2" xfId="13289" xr:uid="{271B466C-90D6-4433-AA5A-6900FB6EDFD7}"/>
    <cellStyle name="Vírgula 2 5 3 3 4 2 2" xfId="31399" xr:uid="{4DAFDA23-DAE5-4CA0-8A90-54F58DEA705B}"/>
    <cellStyle name="Vírgula 2 5 3 3 4 3" xfId="22346" xr:uid="{F4580E0C-A378-4D50-A8C7-B041DB328779}"/>
    <cellStyle name="Vírgula 2 5 3 3 5" xfId="7250" xr:uid="{15BBF897-DF8B-455A-B601-293DB07D8FB3}"/>
    <cellStyle name="Vírgula 2 5 3 3 5 2" xfId="16303" xr:uid="{C44B1202-CD74-4EA7-87D0-FB74E3D419FD}"/>
    <cellStyle name="Vírgula 2 5 3 3 5 2 2" xfId="34413" xr:uid="{043497A5-EF57-4766-AB90-A902BEB4D69D}"/>
    <cellStyle name="Vírgula 2 5 3 3 5 3" xfId="25360" xr:uid="{6043CD68-0ADF-4BF4-9084-52CD491375A1}"/>
    <cellStyle name="Vírgula 2 5 3 3 6" xfId="10271" xr:uid="{FD148540-D50D-482C-A74A-79F29F797590}"/>
    <cellStyle name="Vírgula 2 5 3 3 6 2" xfId="28381" xr:uid="{C9F7BE97-A8C6-4C08-95C3-008C85E9AEAE}"/>
    <cellStyle name="Vírgula 2 5 3 3 7" xfId="19328" xr:uid="{929392BD-3663-49B1-A3CB-F423D1C3DC94}"/>
    <cellStyle name="Vírgula 2 5 3 4" xfId="1435" xr:uid="{40880248-1A1E-45A5-8B13-06B04B8ADF31}"/>
    <cellStyle name="Vírgula 2 5 3 4 2" xfId="4514" xr:uid="{81FFC10C-0046-46C4-8C32-A94E24170BBD}"/>
    <cellStyle name="Vírgula 2 5 3 4 2 2" xfId="13567" xr:uid="{337BE655-16E8-4E40-9AAD-415FB58D793D}"/>
    <cellStyle name="Vírgula 2 5 3 4 2 2 2" xfId="31677" xr:uid="{F49C32F1-0DD6-4E29-BFD2-201DDF1E426B}"/>
    <cellStyle name="Vírgula 2 5 3 4 2 3" xfId="22624" xr:uid="{8D34DE1F-0F95-4D88-9DF0-009586A61C13}"/>
    <cellStyle name="Vírgula 2 5 3 4 3" xfId="7528" xr:uid="{7A113E8B-D0FF-4A2E-9B37-E5076CC84D1E}"/>
    <cellStyle name="Vírgula 2 5 3 4 3 2" xfId="16581" xr:uid="{338CBC12-4D51-47A5-94DD-B002A23D5275}"/>
    <cellStyle name="Vírgula 2 5 3 4 3 2 2" xfId="34691" xr:uid="{9E4BA3DE-F158-4521-9BED-7E7340D45830}"/>
    <cellStyle name="Vírgula 2 5 3 4 3 3" xfId="25638" xr:uid="{F97D322B-6467-43FD-8832-43986E539F66}"/>
    <cellStyle name="Vírgula 2 5 3 4 4" xfId="10549" xr:uid="{E2FE2E7F-D3D0-4E79-9A8F-E12F1A3EF18C}"/>
    <cellStyle name="Vírgula 2 5 3 4 4 2" xfId="28659" xr:uid="{D6879621-0C57-434E-BF7F-A94D17AAA7CF}"/>
    <cellStyle name="Vírgula 2 5 3 4 5" xfId="19606" xr:uid="{367C572E-A9A9-4473-BE2B-C7DB7CA93CCF}"/>
    <cellStyle name="Vírgula 2 5 3 5" xfId="2439" xr:uid="{0E703F5C-01B4-4487-A78E-0733B84F9A9D}"/>
    <cellStyle name="Vírgula 2 5 3 5 2" xfId="5518" xr:uid="{34A66BAB-D293-4154-9A55-6030DC7FE622}"/>
    <cellStyle name="Vírgula 2 5 3 5 2 2" xfId="14571" xr:uid="{A2533D30-5810-403D-94E3-9B79772407DD}"/>
    <cellStyle name="Vírgula 2 5 3 5 2 2 2" xfId="32681" xr:uid="{57C5D868-4DCA-4F54-8DD2-A15DDD9CB370}"/>
    <cellStyle name="Vírgula 2 5 3 5 2 3" xfId="23628" xr:uid="{5BF9FDB8-7C15-43BA-AB21-43085E4FCE9F}"/>
    <cellStyle name="Vírgula 2 5 3 5 3" xfId="8532" xr:uid="{B375C674-6F82-4CC7-B47E-4560C4C7F355}"/>
    <cellStyle name="Vírgula 2 5 3 5 3 2" xfId="17585" xr:uid="{05B7AB0D-672C-4CF5-A9A3-0AC756BCB04B}"/>
    <cellStyle name="Vírgula 2 5 3 5 3 2 2" xfId="35695" xr:uid="{4CFA0701-48EE-470D-91FD-CDC5ABF1F996}"/>
    <cellStyle name="Vírgula 2 5 3 5 3 3" xfId="26642" xr:uid="{5B268D78-3F41-4C01-ADAB-DA4E5FCFF8E1}"/>
    <cellStyle name="Vírgula 2 5 3 5 4" xfId="11553" xr:uid="{75433F9F-E9EF-4936-AF29-DD0592AFF0E2}"/>
    <cellStyle name="Vírgula 2 5 3 5 4 2" xfId="29663" xr:uid="{6DEAB2D2-77D2-4BE3-B805-ECBF8B57827E}"/>
    <cellStyle name="Vírgula 2 5 3 5 5" xfId="20610" xr:uid="{6CC6AF04-149C-4B91-BAFF-BB1D8096266E}"/>
    <cellStyle name="Vírgula 2 5 3 6" xfId="3509" xr:uid="{BF250163-BC46-41B6-8E5C-315F40E791F2}"/>
    <cellStyle name="Vírgula 2 5 3 6 2" xfId="12562" xr:uid="{8CF68263-1ACA-4FE9-AB63-3DF7B158BD52}"/>
    <cellStyle name="Vírgula 2 5 3 6 2 2" xfId="30672" xr:uid="{F2DC7E44-134E-4E18-971F-79834D173911}"/>
    <cellStyle name="Vírgula 2 5 3 6 3" xfId="21619" xr:uid="{C74511D8-1152-4B5C-9200-97F307AFFB77}"/>
    <cellStyle name="Vírgula 2 5 3 7" xfId="6523" xr:uid="{95A567C4-BC06-4259-B543-B619E1272F1F}"/>
    <cellStyle name="Vírgula 2 5 3 7 2" xfId="15576" xr:uid="{37A8297D-13D6-4408-9AC9-C529C0D97B63}"/>
    <cellStyle name="Vírgula 2 5 3 7 2 2" xfId="33686" xr:uid="{795CA2E8-4E88-412D-A2BF-FE516FB00BBF}"/>
    <cellStyle name="Vírgula 2 5 3 7 3" xfId="24633" xr:uid="{0DBAA5A3-0815-481F-AE06-C64131D78910}"/>
    <cellStyle name="Vírgula 2 5 3 8" xfId="9543" xr:uid="{314C177D-E670-46DC-A5F4-F42D144F72D6}"/>
    <cellStyle name="Vírgula 2 5 3 8 2" xfId="27653" xr:uid="{0538413D-0BDF-480B-BFA3-9C6B4E7A5516}"/>
    <cellStyle name="Vírgula 2 5 3 9" xfId="18600" xr:uid="{776804FC-D31E-4C63-AC30-7EAE48905A5B}"/>
    <cellStyle name="Vírgula 2 5 4" xfId="1158" xr:uid="{8EBC2FDD-F0A1-4F0F-9032-D0ADB8AEAAC9}"/>
    <cellStyle name="Vírgula 2 5 4 2" xfId="2162" xr:uid="{92B05C7A-E23A-4A3C-BF38-EBEF23EC66C7}"/>
    <cellStyle name="Vírgula 2 5 4 2 2" xfId="5241" xr:uid="{5BCFB86B-7794-4804-A05A-3579F15C7BC1}"/>
    <cellStyle name="Vírgula 2 5 4 2 2 2" xfId="14294" xr:uid="{AF0FBB96-9D01-4586-AF4B-8AA865BFD3F8}"/>
    <cellStyle name="Vírgula 2 5 4 2 2 2 2" xfId="32404" xr:uid="{25B4C0B4-32B0-46EA-B780-3E4EE2E3A281}"/>
    <cellStyle name="Vírgula 2 5 4 2 2 3" xfId="23351" xr:uid="{ACCB7E64-8DFD-4F39-9E45-DD9C7E14FFC3}"/>
    <cellStyle name="Vírgula 2 5 4 2 3" xfId="8255" xr:uid="{8CF08CBF-7A87-4ABD-8C7E-4D4194255B1E}"/>
    <cellStyle name="Vírgula 2 5 4 2 3 2" xfId="17308" xr:uid="{E41310BE-5C7A-4F2F-B625-2B7E26B62F70}"/>
    <cellStyle name="Vírgula 2 5 4 2 3 2 2" xfId="35418" xr:uid="{2286F7D2-F7B1-42D0-A79D-09B8B713D066}"/>
    <cellStyle name="Vírgula 2 5 4 2 3 3" xfId="26365" xr:uid="{E2AAE34A-BA5F-4F56-AE86-75FE0C9CC60E}"/>
    <cellStyle name="Vírgula 2 5 4 2 4" xfId="11276" xr:uid="{C1903F65-D8C4-4667-B1EF-37961B512F2E}"/>
    <cellStyle name="Vírgula 2 5 4 2 4 2" xfId="29386" xr:uid="{B4ACD87A-FA47-49AA-BB2E-6470E2FABA98}"/>
    <cellStyle name="Vírgula 2 5 4 2 5" xfId="20333" xr:uid="{F2AB1FC7-BF26-4806-9039-6B597B4A2144}"/>
    <cellStyle name="Vírgula 2 5 4 3" xfId="3166" xr:uid="{FE04089F-FC16-4265-B350-B576F1115EE0}"/>
    <cellStyle name="Vírgula 2 5 4 3 2" xfId="6245" xr:uid="{DBA48386-A92C-4372-A030-0856FBF25ABA}"/>
    <cellStyle name="Vírgula 2 5 4 3 2 2" xfId="15298" xr:uid="{66CF570C-67C5-49E3-818F-69574DFBC764}"/>
    <cellStyle name="Vírgula 2 5 4 3 2 2 2" xfId="33408" xr:uid="{4D11AD47-C657-4C1B-8D60-9DC15250F0D0}"/>
    <cellStyle name="Vírgula 2 5 4 3 2 3" xfId="24355" xr:uid="{CD6AA4E0-6FFD-4DB7-822D-81E8F4F245D1}"/>
    <cellStyle name="Vírgula 2 5 4 3 3" xfId="9259" xr:uid="{F2ED5C51-2B3F-4379-BB19-099051EA8F62}"/>
    <cellStyle name="Vírgula 2 5 4 3 3 2" xfId="18312" xr:uid="{BF5809EF-4259-46B2-8B8D-4EEC0F04243E}"/>
    <cellStyle name="Vírgula 2 5 4 3 3 2 2" xfId="36422" xr:uid="{D8EDD56A-1702-4876-990B-F3989DCC3ABF}"/>
    <cellStyle name="Vírgula 2 5 4 3 3 3" xfId="27369" xr:uid="{39BD76FB-C757-4C61-8D52-186DD0DF4E8E}"/>
    <cellStyle name="Vírgula 2 5 4 3 4" xfId="12280" xr:uid="{EC79336D-7FB7-4208-8CE0-43D1E36CE3E9}"/>
    <cellStyle name="Vírgula 2 5 4 3 4 2" xfId="30390" xr:uid="{FC7CB6BE-132E-48A7-BCD4-CBF3ED442098}"/>
    <cellStyle name="Vírgula 2 5 4 3 5" xfId="21337" xr:uid="{B3FA52EF-B72A-4468-A5B3-98844ACDD66F}"/>
    <cellStyle name="Vírgula 2 5 4 4" xfId="4237" xr:uid="{1AFD53D2-6967-4F89-90E4-70D9277CB2DD}"/>
    <cellStyle name="Vírgula 2 5 4 4 2" xfId="13290" xr:uid="{71FCD014-FB77-42C5-82FB-A036869243B1}"/>
    <cellStyle name="Vírgula 2 5 4 4 2 2" xfId="31400" xr:uid="{E931FCC0-319C-471C-B7B8-44C05B604540}"/>
    <cellStyle name="Vírgula 2 5 4 4 3" xfId="22347" xr:uid="{757E9313-157D-4530-989F-BD070AB26CE1}"/>
    <cellStyle name="Vírgula 2 5 4 5" xfId="7251" xr:uid="{5B3A7309-3D95-441A-86BB-4AC8E39DA9C6}"/>
    <cellStyle name="Vírgula 2 5 4 5 2" xfId="16304" xr:uid="{04CDC738-1C06-44DC-BC01-6F6B2E5FA07E}"/>
    <cellStyle name="Vírgula 2 5 4 5 2 2" xfId="34414" xr:uid="{E1AB1703-8899-4A17-8492-C258D8E9A026}"/>
    <cellStyle name="Vírgula 2 5 4 5 3" xfId="25361" xr:uid="{A520382C-2D36-45AF-82E2-6CB2F6BB3534}"/>
    <cellStyle name="Vírgula 2 5 4 6" xfId="10272" xr:uid="{D2394110-DDE4-41FA-915B-6EE55217D74D}"/>
    <cellStyle name="Vírgula 2 5 4 6 2" xfId="28382" xr:uid="{F17AAF63-479A-4DAA-80C5-67D37A6FDD95}"/>
    <cellStyle name="Vírgula 2 5 4 7" xfId="19329" xr:uid="{BC39E509-7A12-45E1-918A-A073758220B0}"/>
    <cellStyle name="Vírgula 2 5 5" xfId="1159" xr:uid="{649B04AB-7248-4FD5-9A00-A9D08A5FB28C}"/>
    <cellStyle name="Vírgula 2 5 5 2" xfId="2163" xr:uid="{8960669E-C96D-47E4-8D7A-0DDB8700A99A}"/>
    <cellStyle name="Vírgula 2 5 5 2 2" xfId="5242" xr:uid="{30EF89FD-8129-4BCD-804D-36043CBFD4F8}"/>
    <cellStyle name="Vírgula 2 5 5 2 2 2" xfId="14295" xr:uid="{9BB70FEF-2C35-435F-94FA-B65524BFE3C6}"/>
    <cellStyle name="Vírgula 2 5 5 2 2 2 2" xfId="32405" xr:uid="{3684EF63-7F3A-4F28-A6EF-67F3116AACB4}"/>
    <cellStyle name="Vírgula 2 5 5 2 2 3" xfId="23352" xr:uid="{4705ACB0-94D2-4045-81AD-1BDE87834089}"/>
    <cellStyle name="Vírgula 2 5 5 2 3" xfId="8256" xr:uid="{32A79751-AA4B-4504-B3C5-8CD364124394}"/>
    <cellStyle name="Vírgula 2 5 5 2 3 2" xfId="17309" xr:uid="{D4B724F7-5C63-43B9-94C8-176557363E69}"/>
    <cellStyle name="Vírgula 2 5 5 2 3 2 2" xfId="35419" xr:uid="{BFF96178-50B3-4CC2-B0E0-10F8DE6283A9}"/>
    <cellStyle name="Vírgula 2 5 5 2 3 3" xfId="26366" xr:uid="{E8A50048-4FF9-4451-9686-380FC325A60D}"/>
    <cellStyle name="Vírgula 2 5 5 2 4" xfId="11277" xr:uid="{44829EC5-DF9C-44EB-A7E8-EB478AB7DB30}"/>
    <cellStyle name="Vírgula 2 5 5 2 4 2" xfId="29387" xr:uid="{2994634C-1A0E-4F75-9B1C-95320F558CF6}"/>
    <cellStyle name="Vírgula 2 5 5 2 5" xfId="20334" xr:uid="{58925271-8198-4830-9383-DA22631A9F2B}"/>
    <cellStyle name="Vírgula 2 5 5 3" xfId="3167" xr:uid="{BB696974-DA6E-4D0F-BE65-B64722725236}"/>
    <cellStyle name="Vírgula 2 5 5 3 2" xfId="6246" xr:uid="{5EBF1CA7-79A5-4F40-BAF8-A5FA2D00E2E6}"/>
    <cellStyle name="Vírgula 2 5 5 3 2 2" xfId="15299" xr:uid="{85FCAE54-A066-4A6D-A571-4EE6FA5AA6E7}"/>
    <cellStyle name="Vírgula 2 5 5 3 2 2 2" xfId="33409" xr:uid="{9340D835-BE3D-4B10-B503-6C0BA60AAF29}"/>
    <cellStyle name="Vírgula 2 5 5 3 2 3" xfId="24356" xr:uid="{E55DBD39-7B92-4688-9720-592DC320BA75}"/>
    <cellStyle name="Vírgula 2 5 5 3 3" xfId="9260" xr:uid="{8AFCF678-5805-41EF-9B9E-9DB5EAC1D251}"/>
    <cellStyle name="Vírgula 2 5 5 3 3 2" xfId="18313" xr:uid="{972AF53B-A167-439E-86DB-37A7EB711172}"/>
    <cellStyle name="Vírgula 2 5 5 3 3 2 2" xfId="36423" xr:uid="{7BDA7E4B-C3C1-4640-9137-B5E185525D68}"/>
    <cellStyle name="Vírgula 2 5 5 3 3 3" xfId="27370" xr:uid="{74DAAC57-9B1C-427A-B923-2BA1ABCCD887}"/>
    <cellStyle name="Vírgula 2 5 5 3 4" xfId="12281" xr:uid="{F0BABB62-B786-415A-9B04-E28703CE9148}"/>
    <cellStyle name="Vírgula 2 5 5 3 4 2" xfId="30391" xr:uid="{6D332488-B6CB-4D16-9E6B-5F41E2C01ED4}"/>
    <cellStyle name="Vírgula 2 5 5 3 5" xfId="21338" xr:uid="{5B243939-194C-40E0-B412-4F8E0A12585D}"/>
    <cellStyle name="Vírgula 2 5 5 4" xfId="4238" xr:uid="{3D70FAB7-4649-41B9-83F2-35296BB35A88}"/>
    <cellStyle name="Vírgula 2 5 5 4 2" xfId="13291" xr:uid="{937E0EC8-C550-4D2C-A9E6-63E7B9C0F87B}"/>
    <cellStyle name="Vírgula 2 5 5 4 2 2" xfId="31401" xr:uid="{99AFF928-34C7-4C2F-9220-D17D513CD7BE}"/>
    <cellStyle name="Vírgula 2 5 5 4 3" xfId="22348" xr:uid="{D422871C-29B8-446E-AA57-A3D18BD9392B}"/>
    <cellStyle name="Vírgula 2 5 5 5" xfId="7252" xr:uid="{CCE0913D-0BEA-454E-BEAE-BBAD52F79DF2}"/>
    <cellStyle name="Vírgula 2 5 5 5 2" xfId="16305" xr:uid="{91BF7035-74E6-44B4-9F70-7C8D2FEDF8AE}"/>
    <cellStyle name="Vírgula 2 5 5 5 2 2" xfId="34415" xr:uid="{04477771-A579-476E-99E8-6DC4023D646A}"/>
    <cellStyle name="Vírgula 2 5 5 5 3" xfId="25362" xr:uid="{9479786D-A4AD-419C-829E-3AC7C42A147C}"/>
    <cellStyle name="Vírgula 2 5 5 6" xfId="10273" xr:uid="{2D8BC32E-D65E-4C1E-9F44-95A51FB2BE07}"/>
    <cellStyle name="Vírgula 2 5 5 6 2" xfId="28383" xr:uid="{71D86088-F2BE-41B5-A2F2-313E94E388F4}"/>
    <cellStyle name="Vírgula 2 5 5 7" xfId="19330" xr:uid="{5875682E-5929-4498-8946-C13E1B131204}"/>
    <cellStyle name="Vírgula 2 5 6" xfId="1264" xr:uid="{99DE6564-0463-43FE-83E5-B065A2ECD35D}"/>
    <cellStyle name="Vírgula 2 5 6 2" xfId="4343" xr:uid="{79C1313E-1EDE-4BA8-B110-30B177C14731}"/>
    <cellStyle name="Vírgula 2 5 6 2 2" xfId="13396" xr:uid="{C6E822AC-EB2C-4EE7-9DC4-0B5097239BC7}"/>
    <cellStyle name="Vírgula 2 5 6 2 2 2" xfId="31506" xr:uid="{5C8947D2-53AE-44E5-AF77-CC8D7439011E}"/>
    <cellStyle name="Vírgula 2 5 6 2 3" xfId="22453" xr:uid="{30E14E85-F2D1-47A9-AAF1-D83377DB7579}"/>
    <cellStyle name="Vírgula 2 5 6 3" xfId="7357" xr:uid="{226412FA-155A-4F33-A3D8-19CF0AA297BF}"/>
    <cellStyle name="Vírgula 2 5 6 3 2" xfId="16410" xr:uid="{38CE3780-57F3-4730-B8E3-9B35E6A11547}"/>
    <cellStyle name="Vírgula 2 5 6 3 2 2" xfId="34520" xr:uid="{B10D6402-E54F-4CF3-9EAA-36BCF69F7CC5}"/>
    <cellStyle name="Vírgula 2 5 6 3 3" xfId="25467" xr:uid="{142CDEA3-ECDC-4419-8224-D11293EA5C9F}"/>
    <cellStyle name="Vírgula 2 5 6 4" xfId="10378" xr:uid="{0F3EF35C-F1FE-4B3E-A7C6-8270032BA720}"/>
    <cellStyle name="Vírgula 2 5 6 4 2" xfId="28488" xr:uid="{DD3B16A4-FA75-4967-BB61-777EA154035D}"/>
    <cellStyle name="Vírgula 2 5 6 5" xfId="19435" xr:uid="{7AEAF452-0FD3-469D-BE62-C00DA40F5AE2}"/>
    <cellStyle name="Vírgula 2 5 7" xfId="2268" xr:uid="{5DB8FD85-324B-4E15-8DE1-FC04087A2FF7}"/>
    <cellStyle name="Vírgula 2 5 7 2" xfId="5347" xr:uid="{53CBB05F-D46D-4C47-82B4-327F08A5B8B6}"/>
    <cellStyle name="Vírgula 2 5 7 2 2" xfId="14400" xr:uid="{63D8C186-8A02-44A5-8DB4-C7A576594AAC}"/>
    <cellStyle name="Vírgula 2 5 7 2 2 2" xfId="32510" xr:uid="{DCA63604-073A-4663-9035-E0A53A84F295}"/>
    <cellStyle name="Vírgula 2 5 7 2 3" xfId="23457" xr:uid="{92737048-A875-45B0-BAF5-32C7E2F2F4C7}"/>
    <cellStyle name="Vírgula 2 5 7 3" xfId="8361" xr:uid="{3210918D-71BC-4DBE-9ABE-FAD96B57BD67}"/>
    <cellStyle name="Vírgula 2 5 7 3 2" xfId="17414" xr:uid="{C5339B64-9F76-47BE-B437-C7A73AFD5E85}"/>
    <cellStyle name="Vírgula 2 5 7 3 2 2" xfId="35524" xr:uid="{DE8EEEEC-8E80-4519-964A-EF94B68C3E38}"/>
    <cellStyle name="Vírgula 2 5 7 3 3" xfId="26471" xr:uid="{6EDD5137-389A-4E81-8DE2-507721838902}"/>
    <cellStyle name="Vírgula 2 5 7 4" xfId="11382" xr:uid="{6D058510-27BB-44D8-A7F5-D8EDCCB9600F}"/>
    <cellStyle name="Vírgula 2 5 7 4 2" xfId="29492" xr:uid="{1043D0C2-B5A8-4F25-9231-976555398E02}"/>
    <cellStyle name="Vírgula 2 5 7 5" xfId="20439" xr:uid="{70527AB0-A586-42E7-8EDA-2D9D97D85FED}"/>
    <cellStyle name="Vírgula 2 5 8" xfId="3337" xr:uid="{48E5982A-385E-4635-BF6A-88B5D303FE54}"/>
    <cellStyle name="Vírgula 2 5 8 2" xfId="12390" xr:uid="{A9D93CAA-658C-452F-BEA8-0571AA68A02A}"/>
    <cellStyle name="Vírgula 2 5 8 2 2" xfId="30500" xr:uid="{1B09BB47-1CA9-4474-8431-B82351980D18}"/>
    <cellStyle name="Vírgula 2 5 8 3" xfId="21447" xr:uid="{3B59E1AF-4A60-453E-8A84-B2A9E5009251}"/>
    <cellStyle name="Vírgula 2 5 9" xfId="6351" xr:uid="{09AA27D7-5F47-4C81-BB3C-EE9CE11374BF}"/>
    <cellStyle name="Vírgula 2 5 9 2" xfId="15404" xr:uid="{DB362DFC-1D63-4C7A-A105-55A8E7A48C16}"/>
    <cellStyle name="Vírgula 2 5 9 2 2" xfId="33514" xr:uid="{4B333FE0-538E-4E3E-A1CB-BAD4FC7F7AB4}"/>
    <cellStyle name="Vírgula 2 5 9 3" xfId="24461" xr:uid="{EA8B432B-35DD-4E50-BC19-124A28A4712D}"/>
    <cellStyle name="Vírgula 2 6" xfId="115" xr:uid="{0D6406FA-04EA-4C35-BDF0-DE39B0751CAB}"/>
    <cellStyle name="Vírgula 2 6 10" xfId="18444" xr:uid="{AFA1D0C6-BAE6-4381-BE68-B98C91F66CFD}"/>
    <cellStyle name="Vírgula 2 6 2" xfId="442" xr:uid="{23A5CC47-3A51-4BEA-A41A-3BA596C90433}"/>
    <cellStyle name="Vírgula 2 6 2 2" xfId="1160" xr:uid="{AB5CAD2D-49F8-4BCF-B1B7-01DF2780D243}"/>
    <cellStyle name="Vírgula 2 6 2 2 2" xfId="2164" xr:uid="{EBEE2239-E813-4C26-9880-EBF8453CEE2E}"/>
    <cellStyle name="Vírgula 2 6 2 2 2 2" xfId="5243" xr:uid="{6EDA452E-9A9E-409E-8CDB-5AF1A000611C}"/>
    <cellStyle name="Vírgula 2 6 2 2 2 2 2" xfId="14296" xr:uid="{9B64858C-A129-4AF4-AF72-08EEF2AD1BD7}"/>
    <cellStyle name="Vírgula 2 6 2 2 2 2 2 2" xfId="32406" xr:uid="{43EA3645-B1BD-48A0-8B62-C9734082235F}"/>
    <cellStyle name="Vírgula 2 6 2 2 2 2 3" xfId="23353" xr:uid="{01D75A95-E55E-48F8-B959-7EF239461C8D}"/>
    <cellStyle name="Vírgula 2 6 2 2 2 3" xfId="8257" xr:uid="{89163591-3CC3-42FD-BC7C-FB5751E95748}"/>
    <cellStyle name="Vírgula 2 6 2 2 2 3 2" xfId="17310" xr:uid="{FB8FA1AA-49D8-42E8-8364-B21D645AEC26}"/>
    <cellStyle name="Vírgula 2 6 2 2 2 3 2 2" xfId="35420" xr:uid="{DFB7B39B-C8BD-4EBE-94A1-5D6ED2B3FF1F}"/>
    <cellStyle name="Vírgula 2 6 2 2 2 3 3" xfId="26367" xr:uid="{4C3A5ECE-96CD-4731-885D-6DFA3A86C8D8}"/>
    <cellStyle name="Vírgula 2 6 2 2 2 4" xfId="11278" xr:uid="{5A6F6004-78E9-430B-80F7-4ADF831E2FE3}"/>
    <cellStyle name="Vírgula 2 6 2 2 2 4 2" xfId="29388" xr:uid="{E2CAECF0-73AD-47A5-99B5-D0598CB09271}"/>
    <cellStyle name="Vírgula 2 6 2 2 2 5" xfId="20335" xr:uid="{28F87A68-E874-48CB-9198-CFE29EF3D18C}"/>
    <cellStyle name="Vírgula 2 6 2 2 3" xfId="3168" xr:uid="{24471596-440E-49AF-8B59-210DC728553F}"/>
    <cellStyle name="Vírgula 2 6 2 2 3 2" xfId="6247" xr:uid="{882A4851-205C-444E-ACF4-53AD87F2B219}"/>
    <cellStyle name="Vírgula 2 6 2 2 3 2 2" xfId="15300" xr:uid="{51D3EBE7-40FC-4856-BB91-841AFAAC6200}"/>
    <cellStyle name="Vírgula 2 6 2 2 3 2 2 2" xfId="33410" xr:uid="{FEF9645F-84FA-4D76-89BC-28647F0E8321}"/>
    <cellStyle name="Vírgula 2 6 2 2 3 2 3" xfId="24357" xr:uid="{94DD1C0C-FB13-4D48-B615-AC33D6255271}"/>
    <cellStyle name="Vírgula 2 6 2 2 3 3" xfId="9261" xr:uid="{92EEBE38-3814-43F5-A661-86B1F1B16F96}"/>
    <cellStyle name="Vírgula 2 6 2 2 3 3 2" xfId="18314" xr:uid="{EA118710-C9D5-4B1F-8E83-56530588C452}"/>
    <cellStyle name="Vírgula 2 6 2 2 3 3 2 2" xfId="36424" xr:uid="{1E3E1ECA-D9C7-48EF-B98F-002506198363}"/>
    <cellStyle name="Vírgula 2 6 2 2 3 3 3" xfId="27371" xr:uid="{74A1C031-C19D-4F6C-A280-918271EE4D5D}"/>
    <cellStyle name="Vírgula 2 6 2 2 3 4" xfId="12282" xr:uid="{784F9C65-5776-4269-B50E-7006E7C13187}"/>
    <cellStyle name="Vírgula 2 6 2 2 3 4 2" xfId="30392" xr:uid="{A0CF169A-8466-4F51-8F2E-2021CBD22F21}"/>
    <cellStyle name="Vírgula 2 6 2 2 3 5" xfId="21339" xr:uid="{A96431B7-5694-45BB-AD45-05B5B6CCB01A}"/>
    <cellStyle name="Vírgula 2 6 2 2 4" xfId="4239" xr:uid="{95AE6AB0-025F-455A-A78C-7057B6C9E5A1}"/>
    <cellStyle name="Vírgula 2 6 2 2 4 2" xfId="13292" xr:uid="{233472F6-7117-41DE-A107-95F41A7EAD73}"/>
    <cellStyle name="Vírgula 2 6 2 2 4 2 2" xfId="31402" xr:uid="{267DD7E3-70F1-4CB6-A72F-ECA6E7199530}"/>
    <cellStyle name="Vírgula 2 6 2 2 4 3" xfId="22349" xr:uid="{E800AD3E-03C0-4B08-ACE3-0CA6C63A714B}"/>
    <cellStyle name="Vírgula 2 6 2 2 5" xfId="7253" xr:uid="{2586E3BE-01F4-4352-9C4E-72FA4AC57D20}"/>
    <cellStyle name="Vírgula 2 6 2 2 5 2" xfId="16306" xr:uid="{63187D9F-C844-460F-A4B6-E866679EF4D1}"/>
    <cellStyle name="Vírgula 2 6 2 2 5 2 2" xfId="34416" xr:uid="{6AB6CABE-58AA-4798-A1A2-30CA5278F395}"/>
    <cellStyle name="Vírgula 2 6 2 2 5 3" xfId="25363" xr:uid="{37A3A4C9-86D3-4BA6-855B-6DD625AED129}"/>
    <cellStyle name="Vírgula 2 6 2 2 6" xfId="10274" xr:uid="{AA839935-96C8-41E5-AE28-2693C62E1D1A}"/>
    <cellStyle name="Vírgula 2 6 2 2 6 2" xfId="28384" xr:uid="{DD0A6E96-626E-4E03-BC80-4062C9D45973}"/>
    <cellStyle name="Vírgula 2 6 2 2 7" xfId="19331" xr:uid="{88383151-48D6-49E1-BA5E-EAC7B82E85B8}"/>
    <cellStyle name="Vírgula 2 6 2 3" xfId="1161" xr:uid="{3020F594-E44E-41A7-B74B-37C3199CBC18}"/>
    <cellStyle name="Vírgula 2 6 2 3 2" xfId="2165" xr:uid="{B3F06DF5-15C2-4DF4-98DD-EA84C2F6819E}"/>
    <cellStyle name="Vírgula 2 6 2 3 2 2" xfId="5244" xr:uid="{6D11C181-EFCD-4807-BDFC-D95E229B7BE0}"/>
    <cellStyle name="Vírgula 2 6 2 3 2 2 2" xfId="14297" xr:uid="{502A5B84-81F0-47BD-8CFD-D34A533C2BDC}"/>
    <cellStyle name="Vírgula 2 6 2 3 2 2 2 2" xfId="32407" xr:uid="{CDD224F1-57C3-4170-91DB-2C67BE2865AF}"/>
    <cellStyle name="Vírgula 2 6 2 3 2 2 3" xfId="23354" xr:uid="{2334B23F-6A2A-4AD4-B367-DB0EAED55C98}"/>
    <cellStyle name="Vírgula 2 6 2 3 2 3" xfId="8258" xr:uid="{0525EA64-CA6A-4738-8BCD-CAADB4C8DEA8}"/>
    <cellStyle name="Vírgula 2 6 2 3 2 3 2" xfId="17311" xr:uid="{5BEA2506-7FAF-40B9-A796-6703D2A3ED53}"/>
    <cellStyle name="Vírgula 2 6 2 3 2 3 2 2" xfId="35421" xr:uid="{5B65A53F-D408-46C5-9F9C-BE7197907273}"/>
    <cellStyle name="Vírgula 2 6 2 3 2 3 3" xfId="26368" xr:uid="{4EECAD9F-D991-49D5-A0B7-E56AE3F18ED6}"/>
    <cellStyle name="Vírgula 2 6 2 3 2 4" xfId="11279" xr:uid="{482A06C1-D41A-4505-9ED9-9F2ADB679440}"/>
    <cellStyle name="Vírgula 2 6 2 3 2 4 2" xfId="29389" xr:uid="{CCBCE02C-9F70-43C9-8F31-49AA8BDAC8D4}"/>
    <cellStyle name="Vírgula 2 6 2 3 2 5" xfId="20336" xr:uid="{837B4683-978A-4EEF-9EF1-313BC660C78C}"/>
    <cellStyle name="Vírgula 2 6 2 3 3" xfId="3169" xr:uid="{847CDCAC-B078-442C-9F73-FE585043D352}"/>
    <cellStyle name="Vírgula 2 6 2 3 3 2" xfId="6248" xr:uid="{A4C494CA-2F89-45C8-9F29-ED25400914D0}"/>
    <cellStyle name="Vírgula 2 6 2 3 3 2 2" xfId="15301" xr:uid="{75612E31-0569-4CC4-AF95-3314145E2639}"/>
    <cellStyle name="Vírgula 2 6 2 3 3 2 2 2" xfId="33411" xr:uid="{6D914532-E7D9-489B-86B9-BD2E99B4D1F1}"/>
    <cellStyle name="Vírgula 2 6 2 3 3 2 3" xfId="24358" xr:uid="{9382C0F5-DA84-40B1-9EE5-9E5F77D5101C}"/>
    <cellStyle name="Vírgula 2 6 2 3 3 3" xfId="9262" xr:uid="{77FD2460-F62E-4483-BA12-2F77E9B67E2E}"/>
    <cellStyle name="Vírgula 2 6 2 3 3 3 2" xfId="18315" xr:uid="{FB4510A0-2497-4BF4-8304-57A92F5B7AEA}"/>
    <cellStyle name="Vírgula 2 6 2 3 3 3 2 2" xfId="36425" xr:uid="{E7F19401-36A9-4189-95D0-2C3830C8DA75}"/>
    <cellStyle name="Vírgula 2 6 2 3 3 3 3" xfId="27372" xr:uid="{3A9361C5-C7C6-458D-9372-4031205A4200}"/>
    <cellStyle name="Vírgula 2 6 2 3 3 4" xfId="12283" xr:uid="{00F49218-639D-4607-A563-F4353C6C01F0}"/>
    <cellStyle name="Vírgula 2 6 2 3 3 4 2" xfId="30393" xr:uid="{9E074ACB-8044-4820-8961-BB3BF81D48D6}"/>
    <cellStyle name="Vírgula 2 6 2 3 3 5" xfId="21340" xr:uid="{233EFFFC-F63A-405E-9374-705CD3586BA0}"/>
    <cellStyle name="Vírgula 2 6 2 3 4" xfId="4240" xr:uid="{33C38DAB-D412-4252-B62F-F3F359EBE796}"/>
    <cellStyle name="Vírgula 2 6 2 3 4 2" xfId="13293" xr:uid="{7D1F84E7-CEC3-4398-BEBE-68E1AB8FE6A0}"/>
    <cellStyle name="Vírgula 2 6 2 3 4 2 2" xfId="31403" xr:uid="{F6DA7707-F435-4FF7-80EE-30F7DB200608}"/>
    <cellStyle name="Vírgula 2 6 2 3 4 3" xfId="22350" xr:uid="{9DA776A0-3ADF-4338-90EC-2983383FDF97}"/>
    <cellStyle name="Vírgula 2 6 2 3 5" xfId="7254" xr:uid="{622858D9-9633-4224-B3B4-D2663B498412}"/>
    <cellStyle name="Vírgula 2 6 2 3 5 2" xfId="16307" xr:uid="{88B99359-1815-4E01-97C7-DF047C66A9E8}"/>
    <cellStyle name="Vírgula 2 6 2 3 5 2 2" xfId="34417" xr:uid="{9FEAC039-2643-4101-8107-752B9A71F96E}"/>
    <cellStyle name="Vírgula 2 6 2 3 5 3" xfId="25364" xr:uid="{C4E27589-F7F5-431B-B884-E725B0178209}"/>
    <cellStyle name="Vírgula 2 6 2 3 6" xfId="10275" xr:uid="{58F9F6EB-309F-42DF-890D-70C333707057}"/>
    <cellStyle name="Vírgula 2 6 2 3 6 2" xfId="28385" xr:uid="{668C253E-2461-4863-8235-54BCCB29B450}"/>
    <cellStyle name="Vírgula 2 6 2 3 7" xfId="19332" xr:uid="{198DF559-1BB4-48A4-9ED4-C68819BAE792}"/>
    <cellStyle name="Vírgula 2 6 2 4" xfId="1451" xr:uid="{B774BE88-7494-498D-BAC9-5CF1AE9564B4}"/>
    <cellStyle name="Vírgula 2 6 2 4 2" xfId="4530" xr:uid="{1676D3DA-4894-48E0-AA75-613F1122C745}"/>
    <cellStyle name="Vírgula 2 6 2 4 2 2" xfId="13583" xr:uid="{FBFA4DBF-9909-4F27-9624-432498A89CF2}"/>
    <cellStyle name="Vírgula 2 6 2 4 2 2 2" xfId="31693" xr:uid="{5415CCD9-CB5C-4547-84B9-5524A0CC9204}"/>
    <cellStyle name="Vírgula 2 6 2 4 2 3" xfId="22640" xr:uid="{F36C6658-B12A-4FE8-9283-573F88C6626C}"/>
    <cellStyle name="Vírgula 2 6 2 4 3" xfId="7544" xr:uid="{F9354447-2041-488B-A2E6-BCDD1262AE95}"/>
    <cellStyle name="Vírgula 2 6 2 4 3 2" xfId="16597" xr:uid="{6D2562F2-AC42-447E-B2F9-598B73D9943A}"/>
    <cellStyle name="Vírgula 2 6 2 4 3 2 2" xfId="34707" xr:uid="{1FF4A716-F7A1-4A71-8B84-D45CF3194C69}"/>
    <cellStyle name="Vírgula 2 6 2 4 3 3" xfId="25654" xr:uid="{29D5134E-EDA6-46F4-97A0-BFCEB848D73A}"/>
    <cellStyle name="Vírgula 2 6 2 4 4" xfId="10565" xr:uid="{74F4E382-486F-4361-A4AA-CA1950BD6D36}"/>
    <cellStyle name="Vírgula 2 6 2 4 4 2" xfId="28675" xr:uid="{8AC20887-238A-4D40-BFD0-89EA79F995CD}"/>
    <cellStyle name="Vírgula 2 6 2 4 5" xfId="19622" xr:uid="{60BB708B-E39F-4725-9888-E096A078A6BD}"/>
    <cellStyle name="Vírgula 2 6 2 5" xfId="2455" xr:uid="{949CB602-65D2-4FF1-83C9-35CDC0697A54}"/>
    <cellStyle name="Vírgula 2 6 2 5 2" xfId="5534" xr:uid="{92C1E672-6A8A-4EE5-8033-D129BA3779D8}"/>
    <cellStyle name="Vírgula 2 6 2 5 2 2" xfId="14587" xr:uid="{C30395B4-3329-49C9-A56D-E364AB93E379}"/>
    <cellStyle name="Vírgula 2 6 2 5 2 2 2" xfId="32697" xr:uid="{9F4FA6FD-F99F-4D36-8423-43A25BEF8D6A}"/>
    <cellStyle name="Vírgula 2 6 2 5 2 3" xfId="23644" xr:uid="{1E33A132-E02A-4312-888B-96DF162E4D69}"/>
    <cellStyle name="Vírgula 2 6 2 5 3" xfId="8548" xr:uid="{31685DB4-4C76-4829-857D-D91CFBD6BFDF}"/>
    <cellStyle name="Vírgula 2 6 2 5 3 2" xfId="17601" xr:uid="{631F7A34-1123-4733-942B-19E73F4392B9}"/>
    <cellStyle name="Vírgula 2 6 2 5 3 2 2" xfId="35711" xr:uid="{E03B6A9E-C013-4848-97B3-67BF8FE5C3A7}"/>
    <cellStyle name="Vírgula 2 6 2 5 3 3" xfId="26658" xr:uid="{AF644009-9BD4-4E62-8F2B-D4182040E884}"/>
    <cellStyle name="Vírgula 2 6 2 5 4" xfId="11569" xr:uid="{8B3F9EE6-C390-42B9-9239-FCADF88338B7}"/>
    <cellStyle name="Vírgula 2 6 2 5 4 2" xfId="29679" xr:uid="{87DFE378-83E0-47A1-8100-4AB5E009E8E3}"/>
    <cellStyle name="Vírgula 2 6 2 5 5" xfId="20626" xr:uid="{32C8B46B-19DA-40C1-BE9F-4A8396B6D8F3}"/>
    <cellStyle name="Vírgula 2 6 2 6" xfId="3525" xr:uid="{1D5FD21E-4CAF-42B7-901B-9DB87F9E8118}"/>
    <cellStyle name="Vírgula 2 6 2 6 2" xfId="12578" xr:uid="{9A96A309-7E41-46BE-B738-085695BE2BDB}"/>
    <cellStyle name="Vírgula 2 6 2 6 2 2" xfId="30688" xr:uid="{1838383B-74D4-4CFE-AF1D-CEE8D349BA8F}"/>
    <cellStyle name="Vírgula 2 6 2 6 3" xfId="21635" xr:uid="{2018022F-B9D3-410D-9A84-31050391BDBC}"/>
    <cellStyle name="Vírgula 2 6 2 7" xfId="6539" xr:uid="{1FE44154-DEC1-4659-8FFF-FA2409881241}"/>
    <cellStyle name="Vírgula 2 6 2 7 2" xfId="15592" xr:uid="{6724CF11-DBA6-4E96-9374-5EFDCEC9B485}"/>
    <cellStyle name="Vírgula 2 6 2 7 2 2" xfId="33702" xr:uid="{E3E812B2-68F4-418A-8FED-A77DF5A6ED47}"/>
    <cellStyle name="Vírgula 2 6 2 7 3" xfId="24649" xr:uid="{E755FA2A-4ECC-4201-BA85-6E0DFAB0FB2A}"/>
    <cellStyle name="Vírgula 2 6 2 8" xfId="9559" xr:uid="{4B75B98B-92F9-42E8-926D-7AA11222DFA9}"/>
    <cellStyle name="Vírgula 2 6 2 8 2" xfId="27669" xr:uid="{17165AC6-E50B-4A44-A63B-9AE579ACBBCD}"/>
    <cellStyle name="Vírgula 2 6 2 9" xfId="18616" xr:uid="{A7A111A9-8847-4854-8D05-7C3035F5C84C}"/>
    <cellStyle name="Vírgula 2 6 3" xfId="1162" xr:uid="{56505256-545C-459B-8F25-CF11D060CB59}"/>
    <cellStyle name="Vírgula 2 6 3 2" xfId="2166" xr:uid="{4DAAA726-FC2D-4117-B40F-DE980ED34F29}"/>
    <cellStyle name="Vírgula 2 6 3 2 2" xfId="5245" xr:uid="{49A1F0C2-4B5C-4A9C-BDB7-CD580292EA74}"/>
    <cellStyle name="Vírgula 2 6 3 2 2 2" xfId="14298" xr:uid="{1BA26BE9-8654-418C-BB3C-91F1C7158548}"/>
    <cellStyle name="Vírgula 2 6 3 2 2 2 2" xfId="32408" xr:uid="{62CCA7C5-94DC-4BDB-BC24-4EBDF30B07C5}"/>
    <cellStyle name="Vírgula 2 6 3 2 2 3" xfId="23355" xr:uid="{F4B70233-F3D5-4B52-A288-B1A7DA67A691}"/>
    <cellStyle name="Vírgula 2 6 3 2 3" xfId="8259" xr:uid="{F5C43CFA-EC7C-4094-B84A-2EECD8AA6CF7}"/>
    <cellStyle name="Vírgula 2 6 3 2 3 2" xfId="17312" xr:uid="{3CFA65F9-DFAA-4C88-B87F-8E21AFFAE1CC}"/>
    <cellStyle name="Vírgula 2 6 3 2 3 2 2" xfId="35422" xr:uid="{7F8BA45E-0BF5-4E26-9D8E-875325BF3B5E}"/>
    <cellStyle name="Vírgula 2 6 3 2 3 3" xfId="26369" xr:uid="{3DD2F458-11FA-496E-9CE9-1ECF939672C6}"/>
    <cellStyle name="Vírgula 2 6 3 2 4" xfId="11280" xr:uid="{33FA4CEF-5EE2-4392-BAEF-A889B7F247C9}"/>
    <cellStyle name="Vírgula 2 6 3 2 4 2" xfId="29390" xr:uid="{8CADF504-FD3D-473A-8268-586F63CCFC71}"/>
    <cellStyle name="Vírgula 2 6 3 2 5" xfId="20337" xr:uid="{2EDC1A6C-78D8-4C84-AFD2-ADF15BA02061}"/>
    <cellStyle name="Vírgula 2 6 3 3" xfId="3170" xr:uid="{391EC3F0-F0A2-4342-B84C-45368FD7CBED}"/>
    <cellStyle name="Vírgula 2 6 3 3 2" xfId="6249" xr:uid="{62B807CF-ADA4-4683-9B86-23B1BDA64535}"/>
    <cellStyle name="Vírgula 2 6 3 3 2 2" xfId="15302" xr:uid="{29D4331B-3A94-4DC0-BF81-0B77A59BB85E}"/>
    <cellStyle name="Vírgula 2 6 3 3 2 2 2" xfId="33412" xr:uid="{0FB29D71-B9EC-4570-A58E-83367C1A6C9A}"/>
    <cellStyle name="Vírgula 2 6 3 3 2 3" xfId="24359" xr:uid="{67D99CB4-34E2-4832-9A28-002DAF3BF9A4}"/>
    <cellStyle name="Vírgula 2 6 3 3 3" xfId="9263" xr:uid="{7A6AF682-7287-42D9-A5FD-6A63C8B2074B}"/>
    <cellStyle name="Vírgula 2 6 3 3 3 2" xfId="18316" xr:uid="{59C79C54-396F-477F-B511-C301A7256305}"/>
    <cellStyle name="Vírgula 2 6 3 3 3 2 2" xfId="36426" xr:uid="{A07F9C6B-0F32-42D7-AB2C-C473D60EB6D4}"/>
    <cellStyle name="Vírgula 2 6 3 3 3 3" xfId="27373" xr:uid="{2EA27105-2F25-43AE-831D-F624045A813C}"/>
    <cellStyle name="Vírgula 2 6 3 3 4" xfId="12284" xr:uid="{6AF5C432-B50B-416F-B72C-4EDBAA0F2DBE}"/>
    <cellStyle name="Vírgula 2 6 3 3 4 2" xfId="30394" xr:uid="{B8EDF631-AE12-4C2B-881E-C03787240F95}"/>
    <cellStyle name="Vírgula 2 6 3 3 5" xfId="21341" xr:uid="{6DA65AE2-9F3B-4C53-93B6-9B42F7D59718}"/>
    <cellStyle name="Vírgula 2 6 3 4" xfId="4241" xr:uid="{EF0DF4F2-B0DC-4902-B49F-9D4E1B689E0F}"/>
    <cellStyle name="Vírgula 2 6 3 4 2" xfId="13294" xr:uid="{33367FF1-925F-4675-8BE6-09770A45EC63}"/>
    <cellStyle name="Vírgula 2 6 3 4 2 2" xfId="31404" xr:uid="{747570D2-E3E2-492B-A902-E87E1721AA5E}"/>
    <cellStyle name="Vírgula 2 6 3 4 3" xfId="22351" xr:uid="{8CD431DA-2F92-4DA6-99D2-AF1F05B1C17E}"/>
    <cellStyle name="Vírgula 2 6 3 5" xfId="7255" xr:uid="{79420EC7-48C3-42FB-B6F1-ED83BEDE5B44}"/>
    <cellStyle name="Vírgula 2 6 3 5 2" xfId="16308" xr:uid="{1FE56DDD-8774-499C-9D22-401F5AEC8771}"/>
    <cellStyle name="Vírgula 2 6 3 5 2 2" xfId="34418" xr:uid="{08C84335-A935-4768-8B86-24A2F22FAAEE}"/>
    <cellStyle name="Vírgula 2 6 3 5 3" xfId="25365" xr:uid="{128F89BF-8420-4DFB-87BC-395B50B12F05}"/>
    <cellStyle name="Vírgula 2 6 3 6" xfId="10276" xr:uid="{9CBE7FE4-1A11-494F-B2F9-D92A2A8F5A81}"/>
    <cellStyle name="Vírgula 2 6 3 6 2" xfId="28386" xr:uid="{3599A360-5BE5-4086-A842-F6832EEA2C27}"/>
    <cellStyle name="Vírgula 2 6 3 7" xfId="19333" xr:uid="{53A151B4-4D25-481C-B5BE-67384F09D36E}"/>
    <cellStyle name="Vírgula 2 6 4" xfId="1163" xr:uid="{43750F6F-0203-4CC5-A968-5B29CF86BEDC}"/>
    <cellStyle name="Vírgula 2 6 4 2" xfId="2167" xr:uid="{2BE9FA87-F66D-4EBE-A6AA-0E3B85EBB2A3}"/>
    <cellStyle name="Vírgula 2 6 4 2 2" xfId="5246" xr:uid="{C28EEF55-D7E1-42D6-A021-1158050661F7}"/>
    <cellStyle name="Vírgula 2 6 4 2 2 2" xfId="14299" xr:uid="{085A59E2-F75B-48C4-BDB4-4324DB170AA8}"/>
    <cellStyle name="Vírgula 2 6 4 2 2 2 2" xfId="32409" xr:uid="{6FB14D47-E4E0-4415-A04F-74071C71D9E5}"/>
    <cellStyle name="Vírgula 2 6 4 2 2 3" xfId="23356" xr:uid="{8A9637AF-16BA-4CBD-828B-AB175DD96690}"/>
    <cellStyle name="Vírgula 2 6 4 2 3" xfId="8260" xr:uid="{0F8AC906-9B37-46D6-912F-48B3AFFC14D3}"/>
    <cellStyle name="Vírgula 2 6 4 2 3 2" xfId="17313" xr:uid="{F7370B37-1E89-4BBB-837F-C9C0FB16C5B4}"/>
    <cellStyle name="Vírgula 2 6 4 2 3 2 2" xfId="35423" xr:uid="{E5509231-B74C-42BB-A299-373ADF86C4E8}"/>
    <cellStyle name="Vírgula 2 6 4 2 3 3" xfId="26370" xr:uid="{D406DF5E-945A-4E16-BF99-64070A2D3F3F}"/>
    <cellStyle name="Vírgula 2 6 4 2 4" xfId="11281" xr:uid="{808919F4-934B-4477-B777-112F4B9D3EFA}"/>
    <cellStyle name="Vírgula 2 6 4 2 4 2" xfId="29391" xr:uid="{0C2A1449-8CAF-49FF-8FD1-DCA24501BCEE}"/>
    <cellStyle name="Vírgula 2 6 4 2 5" xfId="20338" xr:uid="{642E1DE4-868E-4731-9692-63BFF2839E40}"/>
    <cellStyle name="Vírgula 2 6 4 3" xfId="3171" xr:uid="{8C03A48C-32B6-45F2-9E2F-B8AE2B7D555C}"/>
    <cellStyle name="Vírgula 2 6 4 3 2" xfId="6250" xr:uid="{012C64E1-8AB4-4F0E-A5D5-491F9D0C7873}"/>
    <cellStyle name="Vírgula 2 6 4 3 2 2" xfId="15303" xr:uid="{02E7885B-716B-42AC-96FA-0D5F325B6174}"/>
    <cellStyle name="Vírgula 2 6 4 3 2 2 2" xfId="33413" xr:uid="{DF114F66-ED19-4AE4-8ABA-06F2251FFAFA}"/>
    <cellStyle name="Vírgula 2 6 4 3 2 3" xfId="24360" xr:uid="{7287AC97-11B3-456F-BC3D-930F68BABA6C}"/>
    <cellStyle name="Vírgula 2 6 4 3 3" xfId="9264" xr:uid="{B4B9812C-4DA4-4CD6-B040-2913C65C4BAC}"/>
    <cellStyle name="Vírgula 2 6 4 3 3 2" xfId="18317" xr:uid="{B2052708-16A9-46E5-A2A9-B4FD8212B61C}"/>
    <cellStyle name="Vírgula 2 6 4 3 3 2 2" xfId="36427" xr:uid="{CB84CF73-7E9C-49E6-9C56-7E5EB4B1EAAF}"/>
    <cellStyle name="Vírgula 2 6 4 3 3 3" xfId="27374" xr:uid="{658F1186-79A9-4587-9B92-B770BB8C9D6A}"/>
    <cellStyle name="Vírgula 2 6 4 3 4" xfId="12285" xr:uid="{288A42BD-B9DF-42C6-9F44-F96307270351}"/>
    <cellStyle name="Vírgula 2 6 4 3 4 2" xfId="30395" xr:uid="{3E477F99-C070-4A43-B171-E6AD1169A630}"/>
    <cellStyle name="Vírgula 2 6 4 3 5" xfId="21342" xr:uid="{EF893062-B132-4B14-8FE0-75C85DDA1CB0}"/>
    <cellStyle name="Vírgula 2 6 4 4" xfId="4242" xr:uid="{F7BF1F27-490A-43AE-8739-1453A406E8A2}"/>
    <cellStyle name="Vírgula 2 6 4 4 2" xfId="13295" xr:uid="{E540CA20-C85B-49EC-AE3B-BC0498A403D1}"/>
    <cellStyle name="Vírgula 2 6 4 4 2 2" xfId="31405" xr:uid="{12A2F6EC-572C-45AF-902B-3B4CD941CD44}"/>
    <cellStyle name="Vírgula 2 6 4 4 3" xfId="22352" xr:uid="{2E213B94-C40C-4C7B-BF07-FE60324971CF}"/>
    <cellStyle name="Vírgula 2 6 4 5" xfId="7256" xr:uid="{330DCEE9-81DE-4E60-B443-8FAF63A27965}"/>
    <cellStyle name="Vírgula 2 6 4 5 2" xfId="16309" xr:uid="{6BA6BD1D-4604-4911-8C1D-DC52BF30B5AE}"/>
    <cellStyle name="Vírgula 2 6 4 5 2 2" xfId="34419" xr:uid="{9BE8BED3-403F-4923-9E63-D8797467384E}"/>
    <cellStyle name="Vírgula 2 6 4 5 3" xfId="25366" xr:uid="{07CAC53D-23B0-4DC3-99B8-759553653003}"/>
    <cellStyle name="Vírgula 2 6 4 6" xfId="10277" xr:uid="{AF810B3A-ABDD-4AB1-803C-49CAD2C8CE97}"/>
    <cellStyle name="Vírgula 2 6 4 6 2" xfId="28387" xr:uid="{64142FD0-AF80-43FD-AFED-AD54FF390EE4}"/>
    <cellStyle name="Vírgula 2 6 4 7" xfId="19334" xr:uid="{DE441467-6BC8-408C-8DD3-CDFA5C26C113}"/>
    <cellStyle name="Vírgula 2 6 5" xfId="1280" xr:uid="{629F93E6-7CEB-421F-BB85-9596B6D3DA6C}"/>
    <cellStyle name="Vírgula 2 6 5 2" xfId="4359" xr:uid="{518EB85E-E66F-4795-8CE4-17764A7A7E70}"/>
    <cellStyle name="Vírgula 2 6 5 2 2" xfId="13412" xr:uid="{8F09F1D8-5713-4F9D-A59B-38B97C4111E4}"/>
    <cellStyle name="Vírgula 2 6 5 2 2 2" xfId="31522" xr:uid="{F59D100C-F701-47D8-990B-2E520E42B2E8}"/>
    <cellStyle name="Vírgula 2 6 5 2 3" xfId="22469" xr:uid="{C6888B73-361F-4CA5-A3CD-50FA4AA3A45A}"/>
    <cellStyle name="Vírgula 2 6 5 3" xfId="7373" xr:uid="{8581C853-2054-4985-B833-79033A7F1073}"/>
    <cellStyle name="Vírgula 2 6 5 3 2" xfId="16426" xr:uid="{CE736CAA-29C9-484E-8C52-80297593AEC8}"/>
    <cellStyle name="Vírgula 2 6 5 3 2 2" xfId="34536" xr:uid="{FD811B55-CED1-47D6-9FF5-0EB04E08F7E7}"/>
    <cellStyle name="Vírgula 2 6 5 3 3" xfId="25483" xr:uid="{3FA775D6-55A3-4670-9835-0FC4066C20F3}"/>
    <cellStyle name="Vírgula 2 6 5 4" xfId="10394" xr:uid="{E5933B80-1D45-4B78-ABE4-B1541E6041E9}"/>
    <cellStyle name="Vírgula 2 6 5 4 2" xfId="28504" xr:uid="{46B24889-7D9D-448C-9481-546CCD88554D}"/>
    <cellStyle name="Vírgula 2 6 5 5" xfId="19451" xr:uid="{F68797F5-DC8A-4214-9541-8674F72B47AA}"/>
    <cellStyle name="Vírgula 2 6 6" xfId="2284" xr:uid="{01BD5A70-6085-42BE-81BB-E990C6A88405}"/>
    <cellStyle name="Vírgula 2 6 6 2" xfId="5363" xr:uid="{338F0EFA-AD86-48CB-AB6D-B981E9ED160C}"/>
    <cellStyle name="Vírgula 2 6 6 2 2" xfId="14416" xr:uid="{0B5BE7E4-EE08-4951-973E-3FEF04FD842C}"/>
    <cellStyle name="Vírgula 2 6 6 2 2 2" xfId="32526" xr:uid="{B0A98888-2818-4E47-B3FE-AC14F61F575C}"/>
    <cellStyle name="Vírgula 2 6 6 2 3" xfId="23473" xr:uid="{2B1175FB-1F39-4E57-B80D-3DFA48DD69D0}"/>
    <cellStyle name="Vírgula 2 6 6 3" xfId="8377" xr:uid="{777506C6-001F-46A4-B739-AD590D93A5E1}"/>
    <cellStyle name="Vírgula 2 6 6 3 2" xfId="17430" xr:uid="{B875BB79-3631-462C-B840-FA02C6798906}"/>
    <cellStyle name="Vírgula 2 6 6 3 2 2" xfId="35540" xr:uid="{B35E39A8-73CC-4D6B-B003-663D4B35064A}"/>
    <cellStyle name="Vírgula 2 6 6 3 3" xfId="26487" xr:uid="{C54CCC44-40BB-4687-BF1A-79C63A9D6368}"/>
    <cellStyle name="Vírgula 2 6 6 4" xfId="11398" xr:uid="{8349913D-C93E-4126-851F-69FCA431F273}"/>
    <cellStyle name="Vírgula 2 6 6 4 2" xfId="29508" xr:uid="{23387C0D-D6F2-4796-8A09-7663F3F18DEE}"/>
    <cellStyle name="Vírgula 2 6 6 5" xfId="20455" xr:uid="{CB447EBE-EE7D-48A8-ACD3-9866B4A54E15}"/>
    <cellStyle name="Vírgula 2 6 7" xfId="3353" xr:uid="{6E0DA36C-99D3-4F89-B428-1C74ED1F86C7}"/>
    <cellStyle name="Vírgula 2 6 7 2" xfId="12406" xr:uid="{00597A4C-119D-4E74-B441-6874B63A94F1}"/>
    <cellStyle name="Vírgula 2 6 7 2 2" xfId="30516" xr:uid="{EF5E8914-6C00-4B73-A236-80F417A8A09F}"/>
    <cellStyle name="Vírgula 2 6 7 3" xfId="21463" xr:uid="{773F113D-692F-417C-AC98-49C40F0E968F}"/>
    <cellStyle name="Vírgula 2 6 8" xfId="6367" xr:uid="{AD2A6BCE-D83E-4908-8B57-E4B7C9179846}"/>
    <cellStyle name="Vírgula 2 6 8 2" xfId="15420" xr:uid="{96F7D243-F105-4796-8E04-F4BC5094CE4F}"/>
    <cellStyle name="Vírgula 2 6 8 2 2" xfId="33530" xr:uid="{37B0D54E-9EDE-40DF-8402-C60E2FE1EAB4}"/>
    <cellStyle name="Vírgula 2 6 8 3" xfId="24477" xr:uid="{C7F3BB0E-3B5A-4FC2-8094-7278DCB02308}"/>
    <cellStyle name="Vírgula 2 6 9" xfId="9387" xr:uid="{1B87EF4F-3294-4B4B-A462-FEDEF80639BF}"/>
    <cellStyle name="Vírgula 2 6 9 2" xfId="27497" xr:uid="{C18A9D04-C2A9-42CE-86EC-17DCB7D0CB18}"/>
    <cellStyle name="Vírgula 2 7" xfId="147" xr:uid="{4B1CC08C-AB1D-4EF5-87E4-6082CE1AAF5F}"/>
    <cellStyle name="Vírgula 2 7 10" xfId="18476" xr:uid="{918C17C2-958B-40B6-92AA-DAC7ECC97E9C}"/>
    <cellStyle name="Vírgula 2 7 2" xfId="474" xr:uid="{883FF406-3A21-4774-B62F-BD1E02374548}"/>
    <cellStyle name="Vírgula 2 7 2 2" xfId="1164" xr:uid="{A15B3C75-FC22-4573-BC90-9EC469046066}"/>
    <cellStyle name="Vírgula 2 7 2 2 2" xfId="2168" xr:uid="{D0331522-BCDE-4055-BA69-EC337841E48A}"/>
    <cellStyle name="Vírgula 2 7 2 2 2 2" xfId="5247" xr:uid="{7FF27502-B33D-4DCF-B424-9336A4AFE1BE}"/>
    <cellStyle name="Vírgula 2 7 2 2 2 2 2" xfId="14300" xr:uid="{7FE4DA27-8DF6-4DE0-A217-5CFF832F4D4B}"/>
    <cellStyle name="Vírgula 2 7 2 2 2 2 2 2" xfId="32410" xr:uid="{68A80A11-EC0A-4C80-9B59-99B536D71C90}"/>
    <cellStyle name="Vírgula 2 7 2 2 2 2 3" xfId="23357" xr:uid="{DD08B9C1-123E-41A7-A483-131FB6FF8FCD}"/>
    <cellStyle name="Vírgula 2 7 2 2 2 3" xfId="8261" xr:uid="{9588FD18-B882-4D7B-ADEF-79A3A2282A89}"/>
    <cellStyle name="Vírgula 2 7 2 2 2 3 2" xfId="17314" xr:uid="{55653BD2-2EE0-4BFC-A530-145472B00E57}"/>
    <cellStyle name="Vírgula 2 7 2 2 2 3 2 2" xfId="35424" xr:uid="{3F324523-30DE-4980-9E41-3C3BE1A1987C}"/>
    <cellStyle name="Vírgula 2 7 2 2 2 3 3" xfId="26371" xr:uid="{66DD3C3A-EAAF-4778-ACE9-8D55B04D0453}"/>
    <cellStyle name="Vírgula 2 7 2 2 2 4" xfId="11282" xr:uid="{10D83A64-271F-4E94-9B43-249A0794E3F2}"/>
    <cellStyle name="Vírgula 2 7 2 2 2 4 2" xfId="29392" xr:uid="{AF969D6E-311B-47DC-B510-5917636A7A56}"/>
    <cellStyle name="Vírgula 2 7 2 2 2 5" xfId="20339" xr:uid="{96DEBD76-746B-47BB-8B56-FCA5C44569EA}"/>
    <cellStyle name="Vírgula 2 7 2 2 3" xfId="3172" xr:uid="{5C6349A6-947F-47AB-945C-832725122A81}"/>
    <cellStyle name="Vírgula 2 7 2 2 3 2" xfId="6251" xr:uid="{843A7D06-0BD4-4D13-AA2A-218839B565A4}"/>
    <cellStyle name="Vírgula 2 7 2 2 3 2 2" xfId="15304" xr:uid="{C4435DD3-179F-4003-BC02-4B2FC31D015D}"/>
    <cellStyle name="Vírgula 2 7 2 2 3 2 2 2" xfId="33414" xr:uid="{9D37649D-F6AC-444E-BD58-B60C71CA0D51}"/>
    <cellStyle name="Vírgula 2 7 2 2 3 2 3" xfId="24361" xr:uid="{50B7C1C5-FF42-49B0-8EBD-F41A6C454A41}"/>
    <cellStyle name="Vírgula 2 7 2 2 3 3" xfId="9265" xr:uid="{817C8BA2-D6D2-455E-9B03-D1387ACB551C}"/>
    <cellStyle name="Vírgula 2 7 2 2 3 3 2" xfId="18318" xr:uid="{3194AAED-DC04-4E64-B4FF-D22545E96F22}"/>
    <cellStyle name="Vírgula 2 7 2 2 3 3 2 2" xfId="36428" xr:uid="{8B38F5E2-43FB-4426-9886-E3DE56307DDA}"/>
    <cellStyle name="Vírgula 2 7 2 2 3 3 3" xfId="27375" xr:uid="{7BED7502-70ED-421B-AFAF-A1C5A299C13A}"/>
    <cellStyle name="Vírgula 2 7 2 2 3 4" xfId="12286" xr:uid="{315E35C9-01A8-4CDD-B4A3-60B1706E6E45}"/>
    <cellStyle name="Vírgula 2 7 2 2 3 4 2" xfId="30396" xr:uid="{EEB191B1-3093-47D8-A962-5449B68BD117}"/>
    <cellStyle name="Vírgula 2 7 2 2 3 5" xfId="21343" xr:uid="{949BB0BE-CF29-4A17-AB4A-5A900CF4C0BC}"/>
    <cellStyle name="Vírgula 2 7 2 2 4" xfId="4243" xr:uid="{B94E04B9-5A81-4142-A9EC-0A930E6B46E0}"/>
    <cellStyle name="Vírgula 2 7 2 2 4 2" xfId="13296" xr:uid="{204CABBD-966E-4B75-AD86-5DC78E2AB26C}"/>
    <cellStyle name="Vírgula 2 7 2 2 4 2 2" xfId="31406" xr:uid="{786053D4-0D8F-4047-97E8-CFAE37E2294A}"/>
    <cellStyle name="Vírgula 2 7 2 2 4 3" xfId="22353" xr:uid="{388A704B-CF03-4B7E-AE8A-CA4A2305FA7A}"/>
    <cellStyle name="Vírgula 2 7 2 2 5" xfId="7257" xr:uid="{EB8ABB5D-4C18-4CE9-89D8-6807C3A5284F}"/>
    <cellStyle name="Vírgula 2 7 2 2 5 2" xfId="16310" xr:uid="{631FB85D-3A44-4855-B72F-F629C69836D3}"/>
    <cellStyle name="Vírgula 2 7 2 2 5 2 2" xfId="34420" xr:uid="{ABCBEF01-5488-450A-9E00-2C6D609FB7FE}"/>
    <cellStyle name="Vírgula 2 7 2 2 5 3" xfId="25367" xr:uid="{E9CB07FB-CBFD-4F61-BF6A-6F69BF3F82F9}"/>
    <cellStyle name="Vírgula 2 7 2 2 6" xfId="10278" xr:uid="{DFB6FE19-35D5-4B71-BF92-01C3A7033893}"/>
    <cellStyle name="Vírgula 2 7 2 2 6 2" xfId="28388" xr:uid="{89A2F289-238C-46C0-9375-BFD8797C7BE3}"/>
    <cellStyle name="Vírgula 2 7 2 2 7" xfId="19335" xr:uid="{CDDEC135-1530-44B8-B122-3137748C9CE6}"/>
    <cellStyle name="Vírgula 2 7 2 3" xfId="1165" xr:uid="{9C6F9127-5BDF-44D9-8E39-8E4E2E740068}"/>
    <cellStyle name="Vírgula 2 7 2 3 2" xfId="2169" xr:uid="{2FB7210E-1568-4A49-A264-B3DA23CB4159}"/>
    <cellStyle name="Vírgula 2 7 2 3 2 2" xfId="5248" xr:uid="{61DD8B1A-AD39-4303-AF6D-05A191862358}"/>
    <cellStyle name="Vírgula 2 7 2 3 2 2 2" xfId="14301" xr:uid="{327CE581-83F2-4B25-82E6-121431EEBDEF}"/>
    <cellStyle name="Vírgula 2 7 2 3 2 2 2 2" xfId="32411" xr:uid="{66DA1C99-D2F0-4D72-956B-B3C72BD37102}"/>
    <cellStyle name="Vírgula 2 7 2 3 2 2 3" xfId="23358" xr:uid="{64AD7580-1D70-42A1-A1DB-95781EC5C0E3}"/>
    <cellStyle name="Vírgula 2 7 2 3 2 3" xfId="8262" xr:uid="{3C610368-3BDA-4B5A-A1A0-4EEF571A92B0}"/>
    <cellStyle name="Vírgula 2 7 2 3 2 3 2" xfId="17315" xr:uid="{219BF820-D2B1-46D2-955C-D82467925AD4}"/>
    <cellStyle name="Vírgula 2 7 2 3 2 3 2 2" xfId="35425" xr:uid="{356CF0DE-91E7-42D5-9AB2-7B99A283C04A}"/>
    <cellStyle name="Vírgula 2 7 2 3 2 3 3" xfId="26372" xr:uid="{E6D1FAA1-160C-43DC-BC9A-B767FC4589FA}"/>
    <cellStyle name="Vírgula 2 7 2 3 2 4" xfId="11283" xr:uid="{FFFD12EF-7A00-4909-8110-4A325F8E6403}"/>
    <cellStyle name="Vírgula 2 7 2 3 2 4 2" xfId="29393" xr:uid="{1252304F-5AEE-413D-BAD0-378890E64532}"/>
    <cellStyle name="Vírgula 2 7 2 3 2 5" xfId="20340" xr:uid="{3CFF5511-687C-4D42-BD3E-CAB27B162DC5}"/>
    <cellStyle name="Vírgula 2 7 2 3 3" xfId="3173" xr:uid="{ECEF8FC1-12EC-4D42-9C27-B7B1B3807131}"/>
    <cellStyle name="Vírgula 2 7 2 3 3 2" xfId="6252" xr:uid="{2BEB3390-77CD-479B-8FBD-2B4E38879112}"/>
    <cellStyle name="Vírgula 2 7 2 3 3 2 2" xfId="15305" xr:uid="{ED81D30A-376C-41C3-B50A-C90E008E5900}"/>
    <cellStyle name="Vírgula 2 7 2 3 3 2 2 2" xfId="33415" xr:uid="{C126A6C4-D096-467D-91A1-7F60DCA7585F}"/>
    <cellStyle name="Vírgula 2 7 2 3 3 2 3" xfId="24362" xr:uid="{0BE129E1-4200-4AD5-9170-7FB8AB318B21}"/>
    <cellStyle name="Vírgula 2 7 2 3 3 3" xfId="9266" xr:uid="{F5B1F178-9F76-4ACF-B4D7-B77B25151205}"/>
    <cellStyle name="Vírgula 2 7 2 3 3 3 2" xfId="18319" xr:uid="{2BDF1860-B6EC-4CCD-829B-3AF30A592BF8}"/>
    <cellStyle name="Vírgula 2 7 2 3 3 3 2 2" xfId="36429" xr:uid="{8020F1BF-4B49-4A94-8AF9-CCA7B2D72429}"/>
    <cellStyle name="Vírgula 2 7 2 3 3 3 3" xfId="27376" xr:uid="{CBEF28CB-76CF-4014-A0C4-3C1E139A4A2F}"/>
    <cellStyle name="Vírgula 2 7 2 3 3 4" xfId="12287" xr:uid="{553D221C-1A44-4519-A03F-8245EB8A39CB}"/>
    <cellStyle name="Vírgula 2 7 2 3 3 4 2" xfId="30397" xr:uid="{0E815228-E5F3-416F-8B59-A8ECE72519D2}"/>
    <cellStyle name="Vírgula 2 7 2 3 3 5" xfId="21344" xr:uid="{17ABEB09-6524-4781-94C4-F646311CE5BF}"/>
    <cellStyle name="Vírgula 2 7 2 3 4" xfId="4244" xr:uid="{7595C93B-8220-48CD-9D0B-67B0B70E872B}"/>
    <cellStyle name="Vírgula 2 7 2 3 4 2" xfId="13297" xr:uid="{433121DA-0CB1-486D-AF25-BB12430E72EF}"/>
    <cellStyle name="Vírgula 2 7 2 3 4 2 2" xfId="31407" xr:uid="{4FD9BDAC-CCC8-4504-A225-66B28EA07443}"/>
    <cellStyle name="Vírgula 2 7 2 3 4 3" xfId="22354" xr:uid="{32B3784F-40C2-4016-A30C-863FC643BDF1}"/>
    <cellStyle name="Vírgula 2 7 2 3 5" xfId="7258" xr:uid="{8AC174B9-AF94-4DCE-8C1A-A41CBB6E7A52}"/>
    <cellStyle name="Vírgula 2 7 2 3 5 2" xfId="16311" xr:uid="{793CBD87-206E-4719-915F-A4C799822B1A}"/>
    <cellStyle name="Vírgula 2 7 2 3 5 2 2" xfId="34421" xr:uid="{665025E5-1442-496B-8F4A-D9A4B63510CC}"/>
    <cellStyle name="Vírgula 2 7 2 3 5 3" xfId="25368" xr:uid="{8515779F-A12F-4E35-BA6C-2B4153B59CCD}"/>
    <cellStyle name="Vírgula 2 7 2 3 6" xfId="10279" xr:uid="{CE7B9B9B-DD57-4CDE-8F84-BE57EC6760E1}"/>
    <cellStyle name="Vírgula 2 7 2 3 6 2" xfId="28389" xr:uid="{14BD9006-FAF0-4B3F-96A3-52375D730929}"/>
    <cellStyle name="Vírgula 2 7 2 3 7" xfId="19336" xr:uid="{B40B6154-812D-4607-B0A4-80219D37527C}"/>
    <cellStyle name="Vírgula 2 7 2 4" xfId="1483" xr:uid="{1D70C64E-FA5D-4736-9439-39F2A85ECFB7}"/>
    <cellStyle name="Vírgula 2 7 2 4 2" xfId="4562" xr:uid="{950C51A9-AC04-4F85-89DD-5EA446A9B4B2}"/>
    <cellStyle name="Vírgula 2 7 2 4 2 2" xfId="13615" xr:uid="{836E8CA9-FD6A-4F85-8B2B-C1F3667E9986}"/>
    <cellStyle name="Vírgula 2 7 2 4 2 2 2" xfId="31725" xr:uid="{584A9F16-CBA7-4701-9B35-7E6E117A46D3}"/>
    <cellStyle name="Vírgula 2 7 2 4 2 3" xfId="22672" xr:uid="{41F397FC-2E6F-4EEF-A564-33CA772807F5}"/>
    <cellStyle name="Vírgula 2 7 2 4 3" xfId="7576" xr:uid="{7E6F3086-0825-45E9-AC55-D24EA46A6F45}"/>
    <cellStyle name="Vírgula 2 7 2 4 3 2" xfId="16629" xr:uid="{05B1C385-3F95-4541-9F12-79D837176928}"/>
    <cellStyle name="Vírgula 2 7 2 4 3 2 2" xfId="34739" xr:uid="{C49CCCB8-C258-496A-8354-E4382901CFA3}"/>
    <cellStyle name="Vírgula 2 7 2 4 3 3" xfId="25686" xr:uid="{BDD1E546-6FB4-4EE4-83DF-3D5EFAA459FC}"/>
    <cellStyle name="Vírgula 2 7 2 4 4" xfId="10597" xr:uid="{401D0363-91DC-4AE2-9DBC-28E0F0AA71DE}"/>
    <cellStyle name="Vírgula 2 7 2 4 4 2" xfId="28707" xr:uid="{F558CEF7-973B-4C0E-B2F6-BE8C72948085}"/>
    <cellStyle name="Vírgula 2 7 2 4 5" xfId="19654" xr:uid="{ADF5FBE6-B613-4825-A5A4-5DD9171E5CE2}"/>
    <cellStyle name="Vírgula 2 7 2 5" xfId="2487" xr:uid="{3BD57D39-D963-499B-83CF-A893E8E5E66B}"/>
    <cellStyle name="Vírgula 2 7 2 5 2" xfId="5566" xr:uid="{78193944-4146-49FB-A8A6-9A68B30505E1}"/>
    <cellStyle name="Vírgula 2 7 2 5 2 2" xfId="14619" xr:uid="{956E578B-F86D-4BD7-9247-1AD2EBFF10FB}"/>
    <cellStyle name="Vírgula 2 7 2 5 2 2 2" xfId="32729" xr:uid="{2050BDD0-7DAF-4130-BF5E-8E2BEE3BBA06}"/>
    <cellStyle name="Vírgula 2 7 2 5 2 3" xfId="23676" xr:uid="{33FE25EC-A353-4823-A2D0-8E0A0337DC83}"/>
    <cellStyle name="Vírgula 2 7 2 5 3" xfId="8580" xr:uid="{869DABF8-D067-43DE-B7A7-B08755954832}"/>
    <cellStyle name="Vírgula 2 7 2 5 3 2" xfId="17633" xr:uid="{F1A693A4-1234-4CF8-8A44-A10DD1194F9B}"/>
    <cellStyle name="Vírgula 2 7 2 5 3 2 2" xfId="35743" xr:uid="{C4B613F5-68AE-47CC-8170-8E830E0FC44A}"/>
    <cellStyle name="Vírgula 2 7 2 5 3 3" xfId="26690" xr:uid="{9171EABD-1B90-404B-B7D7-1D2496701008}"/>
    <cellStyle name="Vírgula 2 7 2 5 4" xfId="11601" xr:uid="{90353F72-93C8-48A0-B1A6-8D7EE789BEA8}"/>
    <cellStyle name="Vírgula 2 7 2 5 4 2" xfId="29711" xr:uid="{F789B837-355B-4261-9012-5EFA2DA750FD}"/>
    <cellStyle name="Vírgula 2 7 2 5 5" xfId="20658" xr:uid="{DBF366D0-38A4-4917-8E9B-974927226101}"/>
    <cellStyle name="Vírgula 2 7 2 6" xfId="3557" xr:uid="{A8FD4F7C-952E-43ED-B0A5-A1CDF206A711}"/>
    <cellStyle name="Vírgula 2 7 2 6 2" xfId="12610" xr:uid="{47BF547B-41D3-4FE4-B57B-823F11A0C44D}"/>
    <cellStyle name="Vírgula 2 7 2 6 2 2" xfId="30720" xr:uid="{0AE530CC-79B1-4FA4-915B-2C4C602A0B43}"/>
    <cellStyle name="Vírgula 2 7 2 6 3" xfId="21667" xr:uid="{33C05EF8-931E-4322-B492-AEB3CD55EE29}"/>
    <cellStyle name="Vírgula 2 7 2 7" xfId="6571" xr:uid="{C54B9A43-E84A-4C80-8778-9A7857BF187C}"/>
    <cellStyle name="Vírgula 2 7 2 7 2" xfId="15624" xr:uid="{D415B74D-1FB4-49DA-A82D-B450B968FA31}"/>
    <cellStyle name="Vírgula 2 7 2 7 2 2" xfId="33734" xr:uid="{8121FAC5-3A91-4295-92E1-BEC05C724485}"/>
    <cellStyle name="Vírgula 2 7 2 7 3" xfId="24681" xr:uid="{9E5A6B2B-BEF4-4CF2-A25D-392ED40DD51E}"/>
    <cellStyle name="Vírgula 2 7 2 8" xfId="9591" xr:uid="{44979DCC-D213-4C78-9CCD-7B1BD3239C5C}"/>
    <cellStyle name="Vírgula 2 7 2 8 2" xfId="27701" xr:uid="{71F6463D-2F48-45FE-8CDB-A82CD7909A7C}"/>
    <cellStyle name="Vírgula 2 7 2 9" xfId="18648" xr:uid="{D80C8485-B0BA-4C4D-A1A9-18AC371B30C6}"/>
    <cellStyle name="Vírgula 2 7 3" xfId="1166" xr:uid="{400BCDD9-6070-4197-BC0C-48EEC9610142}"/>
    <cellStyle name="Vírgula 2 7 3 2" xfId="2170" xr:uid="{82009FA1-0D29-4344-84BD-7CCDCAE73DB7}"/>
    <cellStyle name="Vírgula 2 7 3 2 2" xfId="5249" xr:uid="{17BB4045-D5AE-43E3-99E0-9DCCD1F793BD}"/>
    <cellStyle name="Vírgula 2 7 3 2 2 2" xfId="14302" xr:uid="{68939E30-1F8E-442F-A1D8-11498085DBF7}"/>
    <cellStyle name="Vírgula 2 7 3 2 2 2 2" xfId="32412" xr:uid="{413221E3-552D-42D0-8107-C366F80A146B}"/>
    <cellStyle name="Vírgula 2 7 3 2 2 3" xfId="23359" xr:uid="{F27E32CB-4990-4731-872D-9AD357CEFE9B}"/>
    <cellStyle name="Vírgula 2 7 3 2 3" xfId="8263" xr:uid="{B2D281A1-533B-4235-8360-838E15A0AB68}"/>
    <cellStyle name="Vírgula 2 7 3 2 3 2" xfId="17316" xr:uid="{454810DF-22F4-426E-BEE1-63934CF0BDF7}"/>
    <cellStyle name="Vírgula 2 7 3 2 3 2 2" xfId="35426" xr:uid="{6DC7D714-ED7D-4A0B-A9FE-9A4F056CE78C}"/>
    <cellStyle name="Vírgula 2 7 3 2 3 3" xfId="26373" xr:uid="{361EF335-E826-4029-8BCC-69594D8D3EDA}"/>
    <cellStyle name="Vírgula 2 7 3 2 4" xfId="11284" xr:uid="{CA64A9FC-D8D9-455C-8587-F6FB7F198665}"/>
    <cellStyle name="Vírgula 2 7 3 2 4 2" xfId="29394" xr:uid="{0CE37E88-3E57-407A-8C41-FC8F3A22049F}"/>
    <cellStyle name="Vírgula 2 7 3 2 5" xfId="20341" xr:uid="{0D3B1F14-DBB3-42A4-B298-45B727EC5A23}"/>
    <cellStyle name="Vírgula 2 7 3 3" xfId="3174" xr:uid="{73B3998A-8637-4823-ADE3-A097D734688B}"/>
    <cellStyle name="Vírgula 2 7 3 3 2" xfId="6253" xr:uid="{9D74BF60-F99F-4F52-8C96-660F077B98B3}"/>
    <cellStyle name="Vírgula 2 7 3 3 2 2" xfId="15306" xr:uid="{345D797B-F029-4502-A560-6481B83E1933}"/>
    <cellStyle name="Vírgula 2 7 3 3 2 2 2" xfId="33416" xr:uid="{76AE5CE5-1155-4ADB-8E28-D53BA20A9669}"/>
    <cellStyle name="Vírgula 2 7 3 3 2 3" xfId="24363" xr:uid="{EBBCEB01-D515-4B45-89C0-24C35A82CE6A}"/>
    <cellStyle name="Vírgula 2 7 3 3 3" xfId="9267" xr:uid="{8B894DB8-B1CE-4036-88A4-10F1FFE790AB}"/>
    <cellStyle name="Vírgula 2 7 3 3 3 2" xfId="18320" xr:uid="{2FB6A977-A734-41A3-9272-FA24A9997D18}"/>
    <cellStyle name="Vírgula 2 7 3 3 3 2 2" xfId="36430" xr:uid="{9239D624-243A-43FE-B93D-F8ECD76BC53B}"/>
    <cellStyle name="Vírgula 2 7 3 3 3 3" xfId="27377" xr:uid="{0B958A47-5712-4BEC-9445-315086D3E825}"/>
    <cellStyle name="Vírgula 2 7 3 3 4" xfId="12288" xr:uid="{75023A36-2313-43E4-89B6-4F7D76E4AE07}"/>
    <cellStyle name="Vírgula 2 7 3 3 4 2" xfId="30398" xr:uid="{046D638C-B332-443F-B90B-4F0948BAE396}"/>
    <cellStyle name="Vírgula 2 7 3 3 5" xfId="21345" xr:uid="{5AA83F00-2F20-4A10-97E8-584BB42FE5AA}"/>
    <cellStyle name="Vírgula 2 7 3 4" xfId="4245" xr:uid="{B7CD7F99-5B05-40E4-9FDD-50531EFC9AC2}"/>
    <cellStyle name="Vírgula 2 7 3 4 2" xfId="13298" xr:uid="{392714DB-4935-4BAB-9860-B98704FDAC32}"/>
    <cellStyle name="Vírgula 2 7 3 4 2 2" xfId="31408" xr:uid="{EB6AD047-295B-42B6-9034-BC34CC9F4B87}"/>
    <cellStyle name="Vírgula 2 7 3 4 3" xfId="22355" xr:uid="{5DFA3842-FA31-4885-92AC-4D95B9BAD920}"/>
    <cellStyle name="Vírgula 2 7 3 5" xfId="7259" xr:uid="{5BCE7FA8-4C33-4836-AE19-6879FFDD8939}"/>
    <cellStyle name="Vírgula 2 7 3 5 2" xfId="16312" xr:uid="{4CE74276-8905-4D93-AD0F-487B4024CD88}"/>
    <cellStyle name="Vírgula 2 7 3 5 2 2" xfId="34422" xr:uid="{BBFAD2CB-C8F3-40AD-886A-5FCE76BB44F9}"/>
    <cellStyle name="Vírgula 2 7 3 5 3" xfId="25369" xr:uid="{7B201C35-7107-492C-8450-F74BC3273B38}"/>
    <cellStyle name="Vírgula 2 7 3 6" xfId="10280" xr:uid="{50880DAB-A98B-430B-A1BE-034CF9A074DC}"/>
    <cellStyle name="Vírgula 2 7 3 6 2" xfId="28390" xr:uid="{B4270AED-D1FF-4B4D-89D0-21EB7419D434}"/>
    <cellStyle name="Vírgula 2 7 3 7" xfId="19337" xr:uid="{1247D5F9-B7D4-4BCF-9984-A4C1B818E65F}"/>
    <cellStyle name="Vírgula 2 7 4" xfId="1167" xr:uid="{B84B3F97-B118-45FF-A3AC-A16CC7DFC75D}"/>
    <cellStyle name="Vírgula 2 7 4 2" xfId="2171" xr:uid="{24192044-EC93-49EF-BD27-0D227C9680E8}"/>
    <cellStyle name="Vírgula 2 7 4 2 2" xfId="5250" xr:uid="{C6BFF867-AE3C-4724-9876-5E0DC019852D}"/>
    <cellStyle name="Vírgula 2 7 4 2 2 2" xfId="14303" xr:uid="{DA7A1108-8D20-4473-A27F-ABC29AC0B648}"/>
    <cellStyle name="Vírgula 2 7 4 2 2 2 2" xfId="32413" xr:uid="{AF482E1E-97B6-4050-B6B3-E831E30503AA}"/>
    <cellStyle name="Vírgula 2 7 4 2 2 3" xfId="23360" xr:uid="{39B51C7C-6D7A-4E7E-AF1A-766E4504071C}"/>
    <cellStyle name="Vírgula 2 7 4 2 3" xfId="8264" xr:uid="{94728A81-FCA2-45C9-BB71-25155AAFC756}"/>
    <cellStyle name="Vírgula 2 7 4 2 3 2" xfId="17317" xr:uid="{4A59C547-4E01-4924-B0CD-02D290F08396}"/>
    <cellStyle name="Vírgula 2 7 4 2 3 2 2" xfId="35427" xr:uid="{514F113B-5BE1-4090-8309-3A83E41AF793}"/>
    <cellStyle name="Vírgula 2 7 4 2 3 3" xfId="26374" xr:uid="{79BF3698-30BE-4692-91A6-F43558B345E5}"/>
    <cellStyle name="Vírgula 2 7 4 2 4" xfId="11285" xr:uid="{D6E2491E-35F4-4052-9530-C4A4A714BBAD}"/>
    <cellStyle name="Vírgula 2 7 4 2 4 2" xfId="29395" xr:uid="{4433AA5C-4D22-4F79-8872-D611CD88C675}"/>
    <cellStyle name="Vírgula 2 7 4 2 5" xfId="20342" xr:uid="{D9537299-8876-4C4B-AD96-95A6296E9727}"/>
    <cellStyle name="Vírgula 2 7 4 3" xfId="3175" xr:uid="{C0577C44-BEB9-4921-938C-AA86FD641124}"/>
    <cellStyle name="Vírgula 2 7 4 3 2" xfId="6254" xr:uid="{1818D43C-F973-4B82-B9B3-AEA6925D6552}"/>
    <cellStyle name="Vírgula 2 7 4 3 2 2" xfId="15307" xr:uid="{141AE571-9C6C-4440-92FB-1245375995BA}"/>
    <cellStyle name="Vírgula 2 7 4 3 2 2 2" xfId="33417" xr:uid="{0CE47F26-23DD-4992-8FAD-5490E0DE118A}"/>
    <cellStyle name="Vírgula 2 7 4 3 2 3" xfId="24364" xr:uid="{5E0386D0-C1B1-4B2C-B17C-B55D1178494B}"/>
    <cellStyle name="Vírgula 2 7 4 3 3" xfId="9268" xr:uid="{9E5E4832-3720-4846-98BF-E2AA5B23DAD3}"/>
    <cellStyle name="Vírgula 2 7 4 3 3 2" xfId="18321" xr:uid="{D51DD0DE-B5C4-4DFF-B44E-D25068468442}"/>
    <cellStyle name="Vírgula 2 7 4 3 3 2 2" xfId="36431" xr:uid="{8E3F445A-AC53-4D7D-9D73-A50B92DEB296}"/>
    <cellStyle name="Vírgula 2 7 4 3 3 3" xfId="27378" xr:uid="{0737FB90-F7E0-407E-8FCA-5E5ED9AD20DF}"/>
    <cellStyle name="Vírgula 2 7 4 3 4" xfId="12289" xr:uid="{89559EB0-848E-46C9-BB42-9B2481956AAE}"/>
    <cellStyle name="Vírgula 2 7 4 3 4 2" xfId="30399" xr:uid="{59B02BB0-0FA5-44B0-8E20-E1484E342AAF}"/>
    <cellStyle name="Vírgula 2 7 4 3 5" xfId="21346" xr:uid="{F6B9FAF0-B836-4D52-9574-62CD43491752}"/>
    <cellStyle name="Vírgula 2 7 4 4" xfId="4246" xr:uid="{5894F082-EE18-4DB6-B0E7-E4FA138FFDB7}"/>
    <cellStyle name="Vírgula 2 7 4 4 2" xfId="13299" xr:uid="{BF4B8CFF-D474-40D5-ADF2-4DDBD7CA9450}"/>
    <cellStyle name="Vírgula 2 7 4 4 2 2" xfId="31409" xr:uid="{4AF1DF6C-F855-4F36-8EEC-51944BBE7F43}"/>
    <cellStyle name="Vírgula 2 7 4 4 3" xfId="22356" xr:uid="{33F881A4-E9C6-49D0-AE54-9C0531043109}"/>
    <cellStyle name="Vírgula 2 7 4 5" xfId="7260" xr:uid="{AE07D0FF-026A-40F0-87B3-1F031C2C3238}"/>
    <cellStyle name="Vírgula 2 7 4 5 2" xfId="16313" xr:uid="{0E542605-DE7D-4CEB-A3D9-7AFEBDEA464F}"/>
    <cellStyle name="Vírgula 2 7 4 5 2 2" xfId="34423" xr:uid="{1BBD0C13-12B8-4660-B55F-33430381DD1A}"/>
    <cellStyle name="Vírgula 2 7 4 5 3" xfId="25370" xr:uid="{E1908AA7-496B-4152-AB1D-DA32B2A05F18}"/>
    <cellStyle name="Vírgula 2 7 4 6" xfId="10281" xr:uid="{727834BD-FCD0-426E-B9C8-7C3D6EA1D413}"/>
    <cellStyle name="Vírgula 2 7 4 6 2" xfId="28391" xr:uid="{FAD43815-EEE3-46B9-A493-16F715BE0FA5}"/>
    <cellStyle name="Vírgula 2 7 4 7" xfId="19338" xr:uid="{C275D033-DDBA-492D-A13B-392EA5C93271}"/>
    <cellStyle name="Vírgula 2 7 5" xfId="1312" xr:uid="{1025F6B6-FDF9-4E39-8CB2-BFF708DCD3F5}"/>
    <cellStyle name="Vírgula 2 7 5 2" xfId="4391" xr:uid="{78A77AC1-F177-417F-802B-93969F7F655F}"/>
    <cellStyle name="Vírgula 2 7 5 2 2" xfId="13444" xr:uid="{009EFE41-742C-4F6A-A375-022B7296DF56}"/>
    <cellStyle name="Vírgula 2 7 5 2 2 2" xfId="31554" xr:uid="{8D55ADBE-C4DD-444B-B46E-ECC9D663B51A}"/>
    <cellStyle name="Vírgula 2 7 5 2 3" xfId="22501" xr:uid="{9E124DAA-0DB2-47CA-8FCE-1EF54A151D91}"/>
    <cellStyle name="Vírgula 2 7 5 3" xfId="7405" xr:uid="{E4CBD398-F9D1-4E7A-86A5-93D28A770465}"/>
    <cellStyle name="Vírgula 2 7 5 3 2" xfId="16458" xr:uid="{341FA35C-A269-4CBB-8467-35708FBC62BE}"/>
    <cellStyle name="Vírgula 2 7 5 3 2 2" xfId="34568" xr:uid="{E2A22569-7F3E-428E-B2F9-0777E80DBB73}"/>
    <cellStyle name="Vírgula 2 7 5 3 3" xfId="25515" xr:uid="{24310639-9603-474F-8067-BF36A5650F72}"/>
    <cellStyle name="Vírgula 2 7 5 4" xfId="10426" xr:uid="{BD0441F3-2176-4D30-BBBB-CE8A01195448}"/>
    <cellStyle name="Vírgula 2 7 5 4 2" xfId="28536" xr:uid="{D00F04EE-243D-4115-832A-CB112B88D36E}"/>
    <cellStyle name="Vírgula 2 7 5 5" xfId="19483" xr:uid="{868583F3-AC8B-44D1-81CC-7140B36CA42B}"/>
    <cellStyle name="Vírgula 2 7 6" xfId="2316" xr:uid="{D991869F-9EB4-4FB2-B5D4-F586DEE8BBB6}"/>
    <cellStyle name="Vírgula 2 7 6 2" xfId="5395" xr:uid="{C95DAEF7-FD00-4084-9B35-89E6D17D4040}"/>
    <cellStyle name="Vírgula 2 7 6 2 2" xfId="14448" xr:uid="{505650F7-FD9B-4366-AE7B-038EE1658F01}"/>
    <cellStyle name="Vírgula 2 7 6 2 2 2" xfId="32558" xr:uid="{A44DC3B8-0B88-4B63-BC82-3CD220102580}"/>
    <cellStyle name="Vírgula 2 7 6 2 3" xfId="23505" xr:uid="{18D9CE63-AE59-4E4C-99D0-72CBC0A6E741}"/>
    <cellStyle name="Vírgula 2 7 6 3" xfId="8409" xr:uid="{3D379001-5EFE-4CF3-9D57-B891D1D43923}"/>
    <cellStyle name="Vírgula 2 7 6 3 2" xfId="17462" xr:uid="{4C813747-62D2-453C-9F17-40EADA1132D5}"/>
    <cellStyle name="Vírgula 2 7 6 3 2 2" xfId="35572" xr:uid="{824E6A34-7E2D-47A4-8986-D3E506B70255}"/>
    <cellStyle name="Vírgula 2 7 6 3 3" xfId="26519" xr:uid="{EBFDE40A-0056-49E9-9FB3-458571001BED}"/>
    <cellStyle name="Vírgula 2 7 6 4" xfId="11430" xr:uid="{D9698D9F-C495-4421-93A0-48AE13A223AC}"/>
    <cellStyle name="Vírgula 2 7 6 4 2" xfId="29540" xr:uid="{BADE00F7-D8D6-48B1-A569-76DF6DC45260}"/>
    <cellStyle name="Vírgula 2 7 6 5" xfId="20487" xr:uid="{0D8D7314-B054-4D37-8699-9AE9E32B3141}"/>
    <cellStyle name="Vírgula 2 7 7" xfId="3385" xr:uid="{783D6066-DCFA-443C-B8B0-D4908D24DD05}"/>
    <cellStyle name="Vírgula 2 7 7 2" xfId="12438" xr:uid="{CE7CEE74-17EF-4592-BFAE-A44009AE87E2}"/>
    <cellStyle name="Vírgula 2 7 7 2 2" xfId="30548" xr:uid="{7DED9E0F-9370-4D48-977E-845266B2D407}"/>
    <cellStyle name="Vírgula 2 7 7 3" xfId="21495" xr:uid="{F22C62B0-6BDC-4537-A029-729998A53A89}"/>
    <cellStyle name="Vírgula 2 7 8" xfId="6399" xr:uid="{695B093D-10F6-4C4D-AFAE-D822C8A7A717}"/>
    <cellStyle name="Vírgula 2 7 8 2" xfId="15452" xr:uid="{FBF35500-D888-41DC-BCE3-5A196487DC6C}"/>
    <cellStyle name="Vírgula 2 7 8 2 2" xfId="33562" xr:uid="{E830FDA2-E00D-4260-8D33-EC016EA6016A}"/>
    <cellStyle name="Vírgula 2 7 8 3" xfId="24509" xr:uid="{A4DE8BC5-F53D-425D-B45D-CB88640F09A4}"/>
    <cellStyle name="Vírgula 2 7 9" xfId="9419" xr:uid="{569266EC-DB77-4E80-8232-D14F3F1A80AA}"/>
    <cellStyle name="Vírgula 2 7 9 2" xfId="27529" xr:uid="{82D306C8-FCA8-4252-ABB1-8B90A17BD5C6}"/>
    <cellStyle name="Vírgula 2 8" xfId="79" xr:uid="{A791AC3D-B457-492D-B13A-0CB98A5E1294}"/>
    <cellStyle name="Vírgula 2 8 10" xfId="18412" xr:uid="{AC0C5BB0-439A-4522-AECB-ABBD65A13082}"/>
    <cellStyle name="Vírgula 2 8 2" xfId="409" xr:uid="{8087D545-EA6C-44F9-832F-45F4212179BA}"/>
    <cellStyle name="Vírgula 2 8 2 2" xfId="1168" xr:uid="{5CE5C81F-6830-448F-91E2-E8AF06F01395}"/>
    <cellStyle name="Vírgula 2 8 2 2 2" xfId="2172" xr:uid="{A2E2A1A8-4301-46AD-A037-DEEAFFDA3C38}"/>
    <cellStyle name="Vírgula 2 8 2 2 2 2" xfId="5251" xr:uid="{71441CDB-16F5-4814-983D-8E22F89F6F09}"/>
    <cellStyle name="Vírgula 2 8 2 2 2 2 2" xfId="14304" xr:uid="{B67C4D1A-5F88-4A9F-A670-CFFE733C851F}"/>
    <cellStyle name="Vírgula 2 8 2 2 2 2 2 2" xfId="32414" xr:uid="{3411C4E4-E0E3-4A4A-9A87-703297205527}"/>
    <cellStyle name="Vírgula 2 8 2 2 2 2 3" xfId="23361" xr:uid="{133CD882-DBF9-47EC-A483-5F75F8B04380}"/>
    <cellStyle name="Vírgula 2 8 2 2 2 3" xfId="8265" xr:uid="{BB87BD60-1787-4669-9CC0-8DB3C250F1DA}"/>
    <cellStyle name="Vírgula 2 8 2 2 2 3 2" xfId="17318" xr:uid="{60C3B85E-7998-414C-8B86-64B3D709D5A8}"/>
    <cellStyle name="Vírgula 2 8 2 2 2 3 2 2" xfId="35428" xr:uid="{873CF5C2-B7B8-48B1-9B09-E88CBC761884}"/>
    <cellStyle name="Vírgula 2 8 2 2 2 3 3" xfId="26375" xr:uid="{754006C8-2BD7-4C50-8F03-284D5CD63D0B}"/>
    <cellStyle name="Vírgula 2 8 2 2 2 4" xfId="11286" xr:uid="{C15C09AA-4233-42B9-8AD4-033DF08408D1}"/>
    <cellStyle name="Vírgula 2 8 2 2 2 4 2" xfId="29396" xr:uid="{3C904E54-B5D0-429D-9539-F3993E8F6DAB}"/>
    <cellStyle name="Vírgula 2 8 2 2 2 5" xfId="20343" xr:uid="{F130DB14-2CDB-4820-A9B3-F82BE01CE0AA}"/>
    <cellStyle name="Vírgula 2 8 2 2 3" xfId="3176" xr:uid="{49C75EDF-E35C-425C-BD03-5771113D0008}"/>
    <cellStyle name="Vírgula 2 8 2 2 3 2" xfId="6255" xr:uid="{02B1CD3B-58C4-4D22-AC37-8231A767BB88}"/>
    <cellStyle name="Vírgula 2 8 2 2 3 2 2" xfId="15308" xr:uid="{9EA1B849-38F8-4094-9071-A9D28C6E1A7E}"/>
    <cellStyle name="Vírgula 2 8 2 2 3 2 2 2" xfId="33418" xr:uid="{6BEE4140-A1AC-4A83-BE92-DADC63EE2348}"/>
    <cellStyle name="Vírgula 2 8 2 2 3 2 3" xfId="24365" xr:uid="{29A27509-614A-4607-8795-36AE42DDB5C2}"/>
    <cellStyle name="Vírgula 2 8 2 2 3 3" xfId="9269" xr:uid="{25A13142-0748-4AFE-9071-3AAFEA239AA4}"/>
    <cellStyle name="Vírgula 2 8 2 2 3 3 2" xfId="18322" xr:uid="{C552C916-CBDF-4A4C-89E2-8E546D2B4266}"/>
    <cellStyle name="Vírgula 2 8 2 2 3 3 2 2" xfId="36432" xr:uid="{9C237294-D5CB-413A-AD5C-9AF5C5B55D0F}"/>
    <cellStyle name="Vírgula 2 8 2 2 3 3 3" xfId="27379" xr:uid="{FCD323CF-C70A-4DBD-A3CE-BBDAE4DB3BD0}"/>
    <cellStyle name="Vírgula 2 8 2 2 3 4" xfId="12290" xr:uid="{1A5C3749-90D8-4BD1-9ECF-8C7F6BFF895D}"/>
    <cellStyle name="Vírgula 2 8 2 2 3 4 2" xfId="30400" xr:uid="{F64DECCF-B14F-4E03-B5F8-AAD9FFE4AD59}"/>
    <cellStyle name="Vírgula 2 8 2 2 3 5" xfId="21347" xr:uid="{9E48675C-61B9-48EA-AE73-A7D54C418E73}"/>
    <cellStyle name="Vírgula 2 8 2 2 4" xfId="4247" xr:uid="{6C97BC28-1658-4C1D-A803-12A24C666C5A}"/>
    <cellStyle name="Vírgula 2 8 2 2 4 2" xfId="13300" xr:uid="{247E7082-57E5-4557-996A-2073999B28CE}"/>
    <cellStyle name="Vírgula 2 8 2 2 4 2 2" xfId="31410" xr:uid="{21EDAC13-7864-468B-8C5E-9A820AFA2C72}"/>
    <cellStyle name="Vírgula 2 8 2 2 4 3" xfId="22357" xr:uid="{8387B15D-0328-410A-BD8A-06DA9B5DFDE6}"/>
    <cellStyle name="Vírgula 2 8 2 2 5" xfId="7261" xr:uid="{C82894A3-1040-4D37-9F30-25D2D64F6DAB}"/>
    <cellStyle name="Vírgula 2 8 2 2 5 2" xfId="16314" xr:uid="{A58A27DA-1ACC-4155-BE47-0F7D988E4832}"/>
    <cellStyle name="Vírgula 2 8 2 2 5 2 2" xfId="34424" xr:uid="{F4AC2F81-AC75-499B-8B0F-F336F1354467}"/>
    <cellStyle name="Vírgula 2 8 2 2 5 3" xfId="25371" xr:uid="{290D834A-0ABB-4817-83DB-12A8583EE103}"/>
    <cellStyle name="Vírgula 2 8 2 2 6" xfId="10282" xr:uid="{91C9916D-BB4A-4334-B099-0583516D27EB}"/>
    <cellStyle name="Vírgula 2 8 2 2 6 2" xfId="28392" xr:uid="{41ED698C-C7D1-4012-99C3-45CEB68DB355}"/>
    <cellStyle name="Vírgula 2 8 2 2 7" xfId="19339" xr:uid="{891DBFA3-6645-44B8-9A2C-E9D399208283}"/>
    <cellStyle name="Vírgula 2 8 2 3" xfId="1169" xr:uid="{2B112F4A-F256-4BEB-B6D4-6CF1DF8C8C67}"/>
    <cellStyle name="Vírgula 2 8 2 3 2" xfId="2173" xr:uid="{25D81F88-03C8-4130-9F56-9BC1C87DAE19}"/>
    <cellStyle name="Vírgula 2 8 2 3 2 2" xfId="5252" xr:uid="{0050DF80-4286-48E3-9F5F-D980FDC735F6}"/>
    <cellStyle name="Vírgula 2 8 2 3 2 2 2" xfId="14305" xr:uid="{4C1106AC-09BA-42BE-A854-44BCBFA4CE98}"/>
    <cellStyle name="Vírgula 2 8 2 3 2 2 2 2" xfId="32415" xr:uid="{DD44D124-6C4D-431C-A7F7-C010192A77EC}"/>
    <cellStyle name="Vírgula 2 8 2 3 2 2 3" xfId="23362" xr:uid="{80199A0A-A82B-4215-8CBF-D3F4F5FDB4F4}"/>
    <cellStyle name="Vírgula 2 8 2 3 2 3" xfId="8266" xr:uid="{DBAAE68D-18B4-4F6B-A628-76A03DE88C67}"/>
    <cellStyle name="Vírgula 2 8 2 3 2 3 2" xfId="17319" xr:uid="{A8CB5E7B-B3CD-4E8B-B5FF-E3FF064DCEBE}"/>
    <cellStyle name="Vírgula 2 8 2 3 2 3 2 2" xfId="35429" xr:uid="{109C0B56-4D99-42A9-8CC6-28BEFF376B21}"/>
    <cellStyle name="Vírgula 2 8 2 3 2 3 3" xfId="26376" xr:uid="{E626D48B-886A-47AA-A27E-5C14D236642D}"/>
    <cellStyle name="Vírgula 2 8 2 3 2 4" xfId="11287" xr:uid="{9A538A30-3ABB-422D-8E71-19509DCF8793}"/>
    <cellStyle name="Vírgula 2 8 2 3 2 4 2" xfId="29397" xr:uid="{B3919010-516F-42D9-B089-B8242AF7440F}"/>
    <cellStyle name="Vírgula 2 8 2 3 2 5" xfId="20344" xr:uid="{9C571906-8DD4-4475-8EA2-11800740EB33}"/>
    <cellStyle name="Vírgula 2 8 2 3 3" xfId="3177" xr:uid="{1C0DA045-973A-4463-AC66-AFC4093793DB}"/>
    <cellStyle name="Vírgula 2 8 2 3 3 2" xfId="6256" xr:uid="{8696CA1C-A161-49D6-8916-B20B015D1C1C}"/>
    <cellStyle name="Vírgula 2 8 2 3 3 2 2" xfId="15309" xr:uid="{27100329-19F4-4097-A95F-AF19F8CBD364}"/>
    <cellStyle name="Vírgula 2 8 2 3 3 2 2 2" xfId="33419" xr:uid="{59C6E076-BE28-4530-A91C-B969929B7800}"/>
    <cellStyle name="Vírgula 2 8 2 3 3 2 3" xfId="24366" xr:uid="{E5894C3D-1857-48F9-BD43-42D34F3ABC6B}"/>
    <cellStyle name="Vírgula 2 8 2 3 3 3" xfId="9270" xr:uid="{3833B300-41B2-43B8-85CF-F7516A7CB8CB}"/>
    <cellStyle name="Vírgula 2 8 2 3 3 3 2" xfId="18323" xr:uid="{D487F920-F9EC-498C-8E55-1B769EE6628B}"/>
    <cellStyle name="Vírgula 2 8 2 3 3 3 2 2" xfId="36433" xr:uid="{B83E47A5-AD48-40B1-8CE1-044EEDE27ACF}"/>
    <cellStyle name="Vírgula 2 8 2 3 3 3 3" xfId="27380" xr:uid="{8FC583E7-38E5-404E-9BF3-E21D55A17FE2}"/>
    <cellStyle name="Vírgula 2 8 2 3 3 4" xfId="12291" xr:uid="{AFA9A9F3-B011-417F-B058-DF3C8BC3AE9B}"/>
    <cellStyle name="Vírgula 2 8 2 3 3 4 2" xfId="30401" xr:uid="{5444CB0E-30AD-4A1C-9C77-08958322C2E9}"/>
    <cellStyle name="Vírgula 2 8 2 3 3 5" xfId="21348" xr:uid="{FC5ABDBE-7DFB-4E1F-916A-DA37F5BBB423}"/>
    <cellStyle name="Vírgula 2 8 2 3 4" xfId="4248" xr:uid="{0ED92B31-8C4D-42E6-804A-BE4A89B2C8DB}"/>
    <cellStyle name="Vírgula 2 8 2 3 4 2" xfId="13301" xr:uid="{BC23D676-849C-41E2-9531-BFE09725AA78}"/>
    <cellStyle name="Vírgula 2 8 2 3 4 2 2" xfId="31411" xr:uid="{C4C03500-BE11-4E5A-9B73-89C77B8C4DE1}"/>
    <cellStyle name="Vírgula 2 8 2 3 4 3" xfId="22358" xr:uid="{5809F820-C135-40BF-B354-163A9E233688}"/>
    <cellStyle name="Vírgula 2 8 2 3 5" xfId="7262" xr:uid="{B54C6EFC-CF71-49E1-840D-0CB6196EBA6B}"/>
    <cellStyle name="Vírgula 2 8 2 3 5 2" xfId="16315" xr:uid="{6B65A159-F29D-46B4-B2A6-03B59DE08370}"/>
    <cellStyle name="Vírgula 2 8 2 3 5 2 2" xfId="34425" xr:uid="{1A0E0C13-B177-462E-A022-5CC0527B1CF5}"/>
    <cellStyle name="Vírgula 2 8 2 3 5 3" xfId="25372" xr:uid="{05BB0C80-002F-4C79-BF6D-96CF3CBC4416}"/>
    <cellStyle name="Vírgula 2 8 2 3 6" xfId="10283" xr:uid="{AB33A925-FCD2-41F0-BAFA-94A13ADDF4D9}"/>
    <cellStyle name="Vírgula 2 8 2 3 6 2" xfId="28393" xr:uid="{318499DB-0CFD-4B86-8C21-37C94D2CFFBA}"/>
    <cellStyle name="Vírgula 2 8 2 3 7" xfId="19340" xr:uid="{93FE85D2-8EA0-4623-91F2-F98115FB3026}"/>
    <cellStyle name="Vírgula 2 8 2 4" xfId="1419" xr:uid="{A7554B1A-4FFA-4D3B-93B4-78F9143ACA72}"/>
    <cellStyle name="Vírgula 2 8 2 4 2" xfId="4498" xr:uid="{047EEAE3-1147-4DBA-807D-6CA154A98DD1}"/>
    <cellStyle name="Vírgula 2 8 2 4 2 2" xfId="13551" xr:uid="{869080B7-CE17-48E8-83FC-0ADF0B62253C}"/>
    <cellStyle name="Vírgula 2 8 2 4 2 2 2" xfId="31661" xr:uid="{71A81FFB-AD7B-48F4-B472-A29BD59F9586}"/>
    <cellStyle name="Vírgula 2 8 2 4 2 3" xfId="22608" xr:uid="{808D3F24-6056-4894-B32E-C5FCC9B5374A}"/>
    <cellStyle name="Vírgula 2 8 2 4 3" xfId="7512" xr:uid="{F15C1026-A40B-460A-A708-C4B3316A0ADC}"/>
    <cellStyle name="Vírgula 2 8 2 4 3 2" xfId="16565" xr:uid="{7C5509DB-BC87-4B1E-9381-739188ADE7B5}"/>
    <cellStyle name="Vírgula 2 8 2 4 3 2 2" xfId="34675" xr:uid="{194C5939-E8C7-49EA-838A-2CEC9BA69167}"/>
    <cellStyle name="Vírgula 2 8 2 4 3 3" xfId="25622" xr:uid="{77DAFC98-A994-4266-A0CD-276662E6109B}"/>
    <cellStyle name="Vírgula 2 8 2 4 4" xfId="10533" xr:uid="{E6EF4416-C752-4FB8-B4CD-0D2613B3E3DA}"/>
    <cellStyle name="Vírgula 2 8 2 4 4 2" xfId="28643" xr:uid="{BBCEA9B4-FF7A-4556-ACC9-EF1B704570F1}"/>
    <cellStyle name="Vírgula 2 8 2 4 5" xfId="19590" xr:uid="{650E35A4-E26A-485E-8673-A38B1167DD47}"/>
    <cellStyle name="Vírgula 2 8 2 5" xfId="2423" xr:uid="{993EDFEA-2F88-40FB-BE9D-CE5343A4A328}"/>
    <cellStyle name="Vírgula 2 8 2 5 2" xfId="5502" xr:uid="{42A8D3BE-CDDB-4A43-9D87-55F2D3109F93}"/>
    <cellStyle name="Vírgula 2 8 2 5 2 2" xfId="14555" xr:uid="{ADF615C5-C4C9-4FEE-8B51-CB07AE84226C}"/>
    <cellStyle name="Vírgula 2 8 2 5 2 2 2" xfId="32665" xr:uid="{BFEE35D1-5B60-48A3-82C9-2D591F91C356}"/>
    <cellStyle name="Vírgula 2 8 2 5 2 3" xfId="23612" xr:uid="{1A6E5722-3B86-4EE1-9DEE-46AF1BBBF681}"/>
    <cellStyle name="Vírgula 2 8 2 5 3" xfId="8516" xr:uid="{A796E1BB-D16B-46E1-BA1D-E208D6B32E6F}"/>
    <cellStyle name="Vírgula 2 8 2 5 3 2" xfId="17569" xr:uid="{7F08614E-9BD9-47C0-9D43-71F5A6EF76B8}"/>
    <cellStyle name="Vírgula 2 8 2 5 3 2 2" xfId="35679" xr:uid="{BF86A295-82C1-4A6D-A058-BCA4C6CD4BA7}"/>
    <cellStyle name="Vírgula 2 8 2 5 3 3" xfId="26626" xr:uid="{67EC7FA6-34DF-430D-930A-3D83F36BDC51}"/>
    <cellStyle name="Vírgula 2 8 2 5 4" xfId="11537" xr:uid="{13C74EDD-A910-48F3-AE09-F5FA7A076B2B}"/>
    <cellStyle name="Vírgula 2 8 2 5 4 2" xfId="29647" xr:uid="{A61E6049-7006-4EC4-9A25-D342E9C9E780}"/>
    <cellStyle name="Vírgula 2 8 2 5 5" xfId="20594" xr:uid="{9FD480CD-42CF-4BA9-AC04-0761F4229D19}"/>
    <cellStyle name="Vírgula 2 8 2 6" xfId="3493" xr:uid="{0A64B5A9-AB54-4565-98ED-F078FABB4451}"/>
    <cellStyle name="Vírgula 2 8 2 6 2" xfId="12546" xr:uid="{18C13573-86C9-4E04-BF2B-43B4E2AD53AC}"/>
    <cellStyle name="Vírgula 2 8 2 6 2 2" xfId="30656" xr:uid="{6AB19515-5628-4699-966C-3C89E0E10D22}"/>
    <cellStyle name="Vírgula 2 8 2 6 3" xfId="21603" xr:uid="{8D3033BA-5D15-479F-9248-3EFAEBEF8974}"/>
    <cellStyle name="Vírgula 2 8 2 7" xfId="6507" xr:uid="{3724219D-EA12-4F58-8106-7E41D7EAEA15}"/>
    <cellStyle name="Vírgula 2 8 2 7 2" xfId="15560" xr:uid="{12A00529-354B-42FA-BCC9-530CD16BA236}"/>
    <cellStyle name="Vírgula 2 8 2 7 2 2" xfId="33670" xr:uid="{E0596319-789F-4201-B1F1-BBAC6A3EFAB9}"/>
    <cellStyle name="Vírgula 2 8 2 7 3" xfId="24617" xr:uid="{84ECBBF4-F8D1-40BD-A3B4-5F15828DC6F0}"/>
    <cellStyle name="Vírgula 2 8 2 8" xfId="9527" xr:uid="{1AC5A8EC-3D4B-4B2E-B688-31E6B55D031A}"/>
    <cellStyle name="Vírgula 2 8 2 8 2" xfId="27637" xr:uid="{FE8E5B33-A7DB-4171-B914-1FAA49CE415A}"/>
    <cellStyle name="Vírgula 2 8 2 9" xfId="18584" xr:uid="{CF327B25-F02A-4086-9374-7B2BCDD6B6D0}"/>
    <cellStyle name="Vírgula 2 8 3" xfId="1170" xr:uid="{D039827D-2596-4B17-892F-78A55B534CC0}"/>
    <cellStyle name="Vírgula 2 8 3 2" xfId="2174" xr:uid="{AC6DEB16-3F92-493A-8420-B54D69102276}"/>
    <cellStyle name="Vírgula 2 8 3 2 2" xfId="5253" xr:uid="{8F267DA2-3590-43B0-B822-FEE792B12FE4}"/>
    <cellStyle name="Vírgula 2 8 3 2 2 2" xfId="14306" xr:uid="{D1AA5ADE-0A90-49EC-B987-909BF50347B1}"/>
    <cellStyle name="Vírgula 2 8 3 2 2 2 2" xfId="32416" xr:uid="{3B65BE0C-8DC0-497E-9CB8-4896F67D7B4C}"/>
    <cellStyle name="Vírgula 2 8 3 2 2 3" xfId="23363" xr:uid="{3A01BD57-B358-4C73-9474-04F685FE8C1A}"/>
    <cellStyle name="Vírgula 2 8 3 2 3" xfId="8267" xr:uid="{A7598C3E-A59E-41AE-8A81-7C1D869BC6BF}"/>
    <cellStyle name="Vírgula 2 8 3 2 3 2" xfId="17320" xr:uid="{38B990A7-F489-4CAC-8B46-20066BF7AF77}"/>
    <cellStyle name="Vírgula 2 8 3 2 3 2 2" xfId="35430" xr:uid="{58CB0669-3D84-4757-9B49-C3DD0DC453CC}"/>
    <cellStyle name="Vírgula 2 8 3 2 3 3" xfId="26377" xr:uid="{0F7D3776-BAB5-469D-9819-EB444528DD92}"/>
    <cellStyle name="Vírgula 2 8 3 2 4" xfId="11288" xr:uid="{C5034F1C-ADAB-4F63-92A2-A73DEEBFFFCD}"/>
    <cellStyle name="Vírgula 2 8 3 2 4 2" xfId="29398" xr:uid="{DC067E62-74CA-4DBD-A947-8380AEDD2B9C}"/>
    <cellStyle name="Vírgula 2 8 3 2 5" xfId="20345" xr:uid="{DC695ADB-DA4A-4BB1-B128-8BB90EA3726C}"/>
    <cellStyle name="Vírgula 2 8 3 3" xfId="3178" xr:uid="{7FF38376-9A12-4CDC-BF7B-47AA85676DAC}"/>
    <cellStyle name="Vírgula 2 8 3 3 2" xfId="6257" xr:uid="{162D7B2A-7D9E-426B-9BE3-3116AC599DE2}"/>
    <cellStyle name="Vírgula 2 8 3 3 2 2" xfId="15310" xr:uid="{A20D6A4B-05E0-42BE-AD84-098A73427077}"/>
    <cellStyle name="Vírgula 2 8 3 3 2 2 2" xfId="33420" xr:uid="{7042FE15-9B3A-432E-AFFF-3E16AC8E076F}"/>
    <cellStyle name="Vírgula 2 8 3 3 2 3" xfId="24367" xr:uid="{C851C6E1-2469-45F7-9477-92C845FDC0E5}"/>
    <cellStyle name="Vírgula 2 8 3 3 3" xfId="9271" xr:uid="{A5B91183-3371-447A-9394-7B797C27767B}"/>
    <cellStyle name="Vírgula 2 8 3 3 3 2" xfId="18324" xr:uid="{8698C494-5871-484D-9531-8A8F45B29E71}"/>
    <cellStyle name="Vírgula 2 8 3 3 3 2 2" xfId="36434" xr:uid="{78989141-0448-4E5C-8D4A-C5A865E77830}"/>
    <cellStyle name="Vírgula 2 8 3 3 3 3" xfId="27381" xr:uid="{D7EA6908-308D-487F-9175-CC0BB2EB9DB2}"/>
    <cellStyle name="Vírgula 2 8 3 3 4" xfId="12292" xr:uid="{7E7FF325-2F53-4835-BD1E-0955E708CCD5}"/>
    <cellStyle name="Vírgula 2 8 3 3 4 2" xfId="30402" xr:uid="{DCE7AC1C-BF4E-4E85-8746-852BF320AEB4}"/>
    <cellStyle name="Vírgula 2 8 3 3 5" xfId="21349" xr:uid="{84434962-E7EE-4D43-AAEB-C41C4E57A92B}"/>
    <cellStyle name="Vírgula 2 8 3 4" xfId="4249" xr:uid="{51451CB7-EFE0-463F-9E73-A652B02A567A}"/>
    <cellStyle name="Vírgula 2 8 3 4 2" xfId="13302" xr:uid="{B1F292F9-B571-44B4-9826-A1501A438479}"/>
    <cellStyle name="Vírgula 2 8 3 4 2 2" xfId="31412" xr:uid="{11E3358E-0487-43A7-B074-45728DFE6951}"/>
    <cellStyle name="Vírgula 2 8 3 4 3" xfId="22359" xr:uid="{B8A11323-326B-486E-A6D9-972A2E2F2F32}"/>
    <cellStyle name="Vírgula 2 8 3 5" xfId="7263" xr:uid="{222F0B97-6B37-48CD-8BF6-CF58F817D7BB}"/>
    <cellStyle name="Vírgula 2 8 3 5 2" xfId="16316" xr:uid="{585D8721-FD03-4427-BEFE-C9354A28EF42}"/>
    <cellStyle name="Vírgula 2 8 3 5 2 2" xfId="34426" xr:uid="{F082637E-4026-4849-B9AF-3F088273C4ED}"/>
    <cellStyle name="Vírgula 2 8 3 5 3" xfId="25373" xr:uid="{0BB66268-0547-40B7-87E8-8ABFB8D5C842}"/>
    <cellStyle name="Vírgula 2 8 3 6" xfId="10284" xr:uid="{871A6DE9-7A97-4986-A02E-1EF3F8924D1F}"/>
    <cellStyle name="Vírgula 2 8 3 6 2" xfId="28394" xr:uid="{04901421-2DB5-4397-A7D7-DE510B2B0AAF}"/>
    <cellStyle name="Vírgula 2 8 3 7" xfId="19341" xr:uid="{E465D110-24E7-45D2-B3AE-EC9FB54ED9BF}"/>
    <cellStyle name="Vírgula 2 8 4" xfId="1171" xr:uid="{50C6536F-B4E2-49A1-9202-7D9BA153FCF1}"/>
    <cellStyle name="Vírgula 2 8 4 2" xfId="2175" xr:uid="{2E860CD1-245E-46F1-B66A-91716027D8E6}"/>
    <cellStyle name="Vírgula 2 8 4 2 2" xfId="5254" xr:uid="{C7F71C11-7782-404B-9AC6-C34F5A1B186B}"/>
    <cellStyle name="Vírgula 2 8 4 2 2 2" xfId="14307" xr:uid="{F2915892-0D60-49EE-B5B7-36655A82C410}"/>
    <cellStyle name="Vírgula 2 8 4 2 2 2 2" xfId="32417" xr:uid="{6A605049-8C06-4BF6-9B38-1811FD48DF98}"/>
    <cellStyle name="Vírgula 2 8 4 2 2 3" xfId="23364" xr:uid="{BDDCEBC1-289B-40DC-B2AF-3A29DBDB993B}"/>
    <cellStyle name="Vírgula 2 8 4 2 3" xfId="8268" xr:uid="{B5430A82-5E1C-4F36-8DEE-F5C15151B6AE}"/>
    <cellStyle name="Vírgula 2 8 4 2 3 2" xfId="17321" xr:uid="{02C08B54-42A3-4C39-B94A-889F9B19D55D}"/>
    <cellStyle name="Vírgula 2 8 4 2 3 2 2" xfId="35431" xr:uid="{BB528C63-4B70-456B-90C4-DEE36DE96D84}"/>
    <cellStyle name="Vírgula 2 8 4 2 3 3" xfId="26378" xr:uid="{8AD9EB12-A0B6-4368-A778-4544005EDCF7}"/>
    <cellStyle name="Vírgula 2 8 4 2 4" xfId="11289" xr:uid="{A1D1645A-4FE2-4497-9389-B1545E432E2F}"/>
    <cellStyle name="Vírgula 2 8 4 2 4 2" xfId="29399" xr:uid="{AE0C5A79-13E4-4310-B050-B72E218FE836}"/>
    <cellStyle name="Vírgula 2 8 4 2 5" xfId="20346" xr:uid="{048AF81D-45A5-4EC4-BBBF-E94F9E7BE84C}"/>
    <cellStyle name="Vírgula 2 8 4 3" xfId="3179" xr:uid="{96374107-C9BC-433F-9AF3-B667EF1D7297}"/>
    <cellStyle name="Vírgula 2 8 4 3 2" xfId="6258" xr:uid="{C532ACE2-2D61-45F4-AE0E-734E547DD7BB}"/>
    <cellStyle name="Vírgula 2 8 4 3 2 2" xfId="15311" xr:uid="{0BCA531F-4B22-48A9-98CC-9C9BE04F602C}"/>
    <cellStyle name="Vírgula 2 8 4 3 2 2 2" xfId="33421" xr:uid="{8D9E869D-0CB8-424A-B775-23263DB613DA}"/>
    <cellStyle name="Vírgula 2 8 4 3 2 3" xfId="24368" xr:uid="{7F4A4AD7-EBB3-4B55-90AB-42A3316A2FA9}"/>
    <cellStyle name="Vírgula 2 8 4 3 3" xfId="9272" xr:uid="{2815A244-7955-4F5B-8EDE-6A020244E594}"/>
    <cellStyle name="Vírgula 2 8 4 3 3 2" xfId="18325" xr:uid="{FCEE2F9C-3824-4AE6-B336-38B0250B1404}"/>
    <cellStyle name="Vírgula 2 8 4 3 3 2 2" xfId="36435" xr:uid="{3F6C0CDD-5F5D-4364-9792-2B32324427B3}"/>
    <cellStyle name="Vírgula 2 8 4 3 3 3" xfId="27382" xr:uid="{E2FDA03A-B4F8-4E4C-9B55-F453A089EBA7}"/>
    <cellStyle name="Vírgula 2 8 4 3 4" xfId="12293" xr:uid="{73A03FF8-7A7B-4171-AD56-5A0B12143B58}"/>
    <cellStyle name="Vírgula 2 8 4 3 4 2" xfId="30403" xr:uid="{36B5E3AD-85D1-4DAB-9496-64530CF37423}"/>
    <cellStyle name="Vírgula 2 8 4 3 5" xfId="21350" xr:uid="{F8BF4B16-B7B9-4E25-BD90-574AC516BCD7}"/>
    <cellStyle name="Vírgula 2 8 4 4" xfId="4250" xr:uid="{9D1F07E4-79E6-408C-B8E8-30192DE338D2}"/>
    <cellStyle name="Vírgula 2 8 4 4 2" xfId="13303" xr:uid="{56DBF1D1-584D-426F-A937-04BACD2FA598}"/>
    <cellStyle name="Vírgula 2 8 4 4 2 2" xfId="31413" xr:uid="{526FBC96-3F68-4A99-B2ED-835CB3149D8D}"/>
    <cellStyle name="Vírgula 2 8 4 4 3" xfId="22360" xr:uid="{3F53D6C7-69CD-4B6C-A220-A0FE31D7B631}"/>
    <cellStyle name="Vírgula 2 8 4 5" xfId="7264" xr:uid="{6C38EEAC-9738-4A6E-9CAC-94F86DF3C396}"/>
    <cellStyle name="Vírgula 2 8 4 5 2" xfId="16317" xr:uid="{E68494D6-CD82-4D37-BADA-13A4112A02D5}"/>
    <cellStyle name="Vírgula 2 8 4 5 2 2" xfId="34427" xr:uid="{7F7F1E6C-8051-4BD8-B04F-FDAB171826EF}"/>
    <cellStyle name="Vírgula 2 8 4 5 3" xfId="25374" xr:uid="{890D3E71-74B9-4B59-991F-C0FE72AE5ABD}"/>
    <cellStyle name="Vírgula 2 8 4 6" xfId="10285" xr:uid="{2FDBC9E7-D369-4CE3-B41D-D33BC5EE95ED}"/>
    <cellStyle name="Vírgula 2 8 4 6 2" xfId="28395" xr:uid="{EAE3DA4C-66B6-4C9B-8E93-3CAEACDC1B4C}"/>
    <cellStyle name="Vírgula 2 8 4 7" xfId="19342" xr:uid="{E20786E2-FE4A-440E-A4C7-ACE4539A70C7}"/>
    <cellStyle name="Vírgula 2 8 5" xfId="1248" xr:uid="{E80ADC5B-E32F-4F8F-86AD-1564616CA812}"/>
    <cellStyle name="Vírgula 2 8 5 2" xfId="4327" xr:uid="{2E8E2492-AEE4-464E-B8A2-F5822F167ACB}"/>
    <cellStyle name="Vírgula 2 8 5 2 2" xfId="13380" xr:uid="{30931DEF-73F9-4B01-9B1B-86C50C1B0C6E}"/>
    <cellStyle name="Vírgula 2 8 5 2 2 2" xfId="31490" xr:uid="{B742A943-6DD2-480C-B22D-AB91F192A7A5}"/>
    <cellStyle name="Vírgula 2 8 5 2 3" xfId="22437" xr:uid="{EDAA2C7E-AA53-49A0-9A0E-57D9EC6CBD49}"/>
    <cellStyle name="Vírgula 2 8 5 3" xfId="7341" xr:uid="{E221C288-0392-41A2-A16F-995472292690}"/>
    <cellStyle name="Vírgula 2 8 5 3 2" xfId="16394" xr:uid="{21A668AB-1976-4AAD-AA29-441ABB5486D0}"/>
    <cellStyle name="Vírgula 2 8 5 3 2 2" xfId="34504" xr:uid="{AA141EB8-5EF8-4747-B165-50FCE7B58F7E}"/>
    <cellStyle name="Vírgula 2 8 5 3 3" xfId="25451" xr:uid="{A6951D2A-0A28-4BE0-91F5-02C675E8C5E2}"/>
    <cellStyle name="Vírgula 2 8 5 4" xfId="10362" xr:uid="{DE6C2B79-F4D4-4C2F-9807-6401C4F616B6}"/>
    <cellStyle name="Vírgula 2 8 5 4 2" xfId="28472" xr:uid="{1406EA10-3D16-41AA-B39E-38AA97ACEA9C}"/>
    <cellStyle name="Vírgula 2 8 5 5" xfId="19419" xr:uid="{675609B7-F74B-4AA5-B333-B6961099DD6F}"/>
    <cellStyle name="Vírgula 2 8 6" xfId="2252" xr:uid="{301462C9-8A03-42DF-A0BC-02EDA9F96554}"/>
    <cellStyle name="Vírgula 2 8 6 2" xfId="5331" xr:uid="{D5D59705-3AD1-484D-9738-B3CC3A918547}"/>
    <cellStyle name="Vírgula 2 8 6 2 2" xfId="14384" xr:uid="{C8111E38-6A5E-482B-A328-33921BEDA409}"/>
    <cellStyle name="Vírgula 2 8 6 2 2 2" xfId="32494" xr:uid="{417EEFC1-CE08-49E7-97A7-34799B0438DE}"/>
    <cellStyle name="Vírgula 2 8 6 2 3" xfId="23441" xr:uid="{189550C9-4ADF-4AA3-80D9-01B2E3C54109}"/>
    <cellStyle name="Vírgula 2 8 6 3" xfId="8345" xr:uid="{91518250-2613-4BED-878C-A103B7AAAA0F}"/>
    <cellStyle name="Vírgula 2 8 6 3 2" xfId="17398" xr:uid="{137ACC0D-27C7-4D3C-852F-2F583EFA57FB}"/>
    <cellStyle name="Vírgula 2 8 6 3 2 2" xfId="35508" xr:uid="{01F92A02-FBC8-46BC-A3CE-AA7F45BE14E4}"/>
    <cellStyle name="Vírgula 2 8 6 3 3" xfId="26455" xr:uid="{FD64D0C3-3C46-4F27-8DFE-DA195137599F}"/>
    <cellStyle name="Vírgula 2 8 6 4" xfId="11366" xr:uid="{FB4FB37B-F5D7-4D19-AAB6-BE964BFC0DE5}"/>
    <cellStyle name="Vírgula 2 8 6 4 2" xfId="29476" xr:uid="{F44B7C7A-E5DE-4B39-9C48-D23D2849D345}"/>
    <cellStyle name="Vírgula 2 8 6 5" xfId="20423" xr:uid="{D29CCAFE-8B7D-434C-8274-5B47AC34A690}"/>
    <cellStyle name="Vírgula 2 8 7" xfId="3321" xr:uid="{DEBF0CA4-999E-4C88-A960-26AD481254B3}"/>
    <cellStyle name="Vírgula 2 8 7 2" xfId="12374" xr:uid="{C96CFE49-5BA6-42CD-8573-D7C130DE3AD1}"/>
    <cellStyle name="Vírgula 2 8 7 2 2" xfId="30484" xr:uid="{9A80C96E-5E51-40C3-8097-1301281C6AD2}"/>
    <cellStyle name="Vírgula 2 8 7 3" xfId="21431" xr:uid="{7E7E3B27-823A-41A7-B36A-0EA2CAB8973F}"/>
    <cellStyle name="Vírgula 2 8 8" xfId="6335" xr:uid="{B8114AD4-9B86-4931-9BA5-6E705E1C5124}"/>
    <cellStyle name="Vírgula 2 8 8 2" xfId="15388" xr:uid="{6E6E5F6B-9ECC-47A2-843D-5337CB44C4A0}"/>
    <cellStyle name="Vírgula 2 8 8 2 2" xfId="33498" xr:uid="{5AF8FD46-DEA1-4AD6-8E84-5F071CDEF8BD}"/>
    <cellStyle name="Vírgula 2 8 8 3" xfId="24445" xr:uid="{059D7391-3CAE-42E2-8A9F-D130849C2B50}"/>
    <cellStyle name="Vírgula 2 8 9" xfId="9355" xr:uid="{F44FB878-75C3-41AC-8EEA-E72C085F470E}"/>
    <cellStyle name="Vírgula 2 8 9 2" xfId="27465" xr:uid="{4BA66498-B09E-4DCB-B799-C55C083D5C55}"/>
    <cellStyle name="Vírgula 2 9" xfId="167" xr:uid="{8F2DFA71-E9AA-4112-9F90-4FABF3646938}"/>
    <cellStyle name="Vírgula 2 9 10" xfId="18482" xr:uid="{7089BC76-6A9A-4812-95CB-AB42305011D6}"/>
    <cellStyle name="Vírgula 2 9 2" xfId="480" xr:uid="{48B22308-26DE-4BE3-8FF1-7AEC99E23A09}"/>
    <cellStyle name="Vírgula 2 9 2 2" xfId="1172" xr:uid="{C3BC79B0-FC0C-4CCA-90F3-8A4D7825F0A5}"/>
    <cellStyle name="Vírgula 2 9 2 2 2" xfId="2176" xr:uid="{5DDE210C-CAA1-44CC-B6F7-6E7F5EE57AD5}"/>
    <cellStyle name="Vírgula 2 9 2 2 2 2" xfId="5255" xr:uid="{13EA8BBA-33A7-4CD2-B2F1-AA08430C609C}"/>
    <cellStyle name="Vírgula 2 9 2 2 2 2 2" xfId="14308" xr:uid="{85C692D6-4A1B-4A9B-8BDA-0EDB20FDF037}"/>
    <cellStyle name="Vírgula 2 9 2 2 2 2 2 2" xfId="32418" xr:uid="{57B7F613-1E88-47DC-A674-64FE78B4C88D}"/>
    <cellStyle name="Vírgula 2 9 2 2 2 2 3" xfId="23365" xr:uid="{4DE3D534-29FF-43FE-812E-C69F93B234E9}"/>
    <cellStyle name="Vírgula 2 9 2 2 2 3" xfId="8269" xr:uid="{7AA2ACD9-BE77-4DAB-87FF-30A52304555F}"/>
    <cellStyle name="Vírgula 2 9 2 2 2 3 2" xfId="17322" xr:uid="{13E2ADF5-2A86-4C65-A4E2-60F7AF4B53F1}"/>
    <cellStyle name="Vírgula 2 9 2 2 2 3 2 2" xfId="35432" xr:uid="{8B96F585-072E-461A-8799-83DB11CD7BB7}"/>
    <cellStyle name="Vírgula 2 9 2 2 2 3 3" xfId="26379" xr:uid="{5A4AB99F-E18A-4932-9816-85FB57134D15}"/>
    <cellStyle name="Vírgula 2 9 2 2 2 4" xfId="11290" xr:uid="{FDBFB245-35B8-4754-80EF-5EB7EB0505F0}"/>
    <cellStyle name="Vírgula 2 9 2 2 2 4 2" xfId="29400" xr:uid="{9855443D-913A-4B6E-B600-9F59306FFCE9}"/>
    <cellStyle name="Vírgula 2 9 2 2 2 5" xfId="20347" xr:uid="{A18F3F2E-EC6A-4A2A-B873-807BC9AF630B}"/>
    <cellStyle name="Vírgula 2 9 2 2 3" xfId="3180" xr:uid="{CA61765A-6B71-4ACD-A4D2-1B19A8FD75CF}"/>
    <cellStyle name="Vírgula 2 9 2 2 3 2" xfId="6259" xr:uid="{720BE948-B7F1-4A12-88D4-D5BAEE2F8F43}"/>
    <cellStyle name="Vírgula 2 9 2 2 3 2 2" xfId="15312" xr:uid="{C34BBE71-B729-4F8B-AE89-1B30ACBED38A}"/>
    <cellStyle name="Vírgula 2 9 2 2 3 2 2 2" xfId="33422" xr:uid="{D7B55ADF-988B-43CA-80A1-7B01FEB3AFF4}"/>
    <cellStyle name="Vírgula 2 9 2 2 3 2 3" xfId="24369" xr:uid="{A5082059-60FA-493C-A1EC-F1BA6615F523}"/>
    <cellStyle name="Vírgula 2 9 2 2 3 3" xfId="9273" xr:uid="{C44B8CEE-EE6F-47D7-8764-56F862493362}"/>
    <cellStyle name="Vírgula 2 9 2 2 3 3 2" xfId="18326" xr:uid="{D15929A2-521E-45A5-BFFD-D26D03FFB934}"/>
    <cellStyle name="Vírgula 2 9 2 2 3 3 2 2" xfId="36436" xr:uid="{FF876AF2-2C81-46E8-9B7C-29BF20C1EA7B}"/>
    <cellStyle name="Vírgula 2 9 2 2 3 3 3" xfId="27383" xr:uid="{5361997E-57B2-4C1D-BB5A-F917987BE50C}"/>
    <cellStyle name="Vírgula 2 9 2 2 3 4" xfId="12294" xr:uid="{9371434A-358E-49BC-AAC9-59C4B99C503B}"/>
    <cellStyle name="Vírgula 2 9 2 2 3 4 2" xfId="30404" xr:uid="{8EA4F2CB-378B-44F6-8B31-834E7D7855A1}"/>
    <cellStyle name="Vírgula 2 9 2 2 3 5" xfId="21351" xr:uid="{F3423C67-C627-49CA-B44D-32C272053DC6}"/>
    <cellStyle name="Vírgula 2 9 2 2 4" xfId="4251" xr:uid="{4D74CFA8-6329-454E-92AD-58D29F39ED05}"/>
    <cellStyle name="Vírgula 2 9 2 2 4 2" xfId="13304" xr:uid="{67A41D30-EE98-43F7-A4BD-05AE2A483313}"/>
    <cellStyle name="Vírgula 2 9 2 2 4 2 2" xfId="31414" xr:uid="{A26DA2BA-8C21-44A9-9DD1-F6198F76E2CF}"/>
    <cellStyle name="Vírgula 2 9 2 2 4 3" xfId="22361" xr:uid="{71F9785C-208A-47D2-862A-323183F66FC0}"/>
    <cellStyle name="Vírgula 2 9 2 2 5" xfId="7265" xr:uid="{DDDD31C3-6A38-43D7-B541-5CFA3EBA7DF3}"/>
    <cellStyle name="Vírgula 2 9 2 2 5 2" xfId="16318" xr:uid="{DEDF6DD6-DBAF-4921-8256-F87F8AC72B54}"/>
    <cellStyle name="Vírgula 2 9 2 2 5 2 2" xfId="34428" xr:uid="{001554B2-DEA9-44E0-8F9C-DE420548A98F}"/>
    <cellStyle name="Vírgula 2 9 2 2 5 3" xfId="25375" xr:uid="{30DB0AC7-C0F8-426B-ABA0-5D9F5FE6EEB0}"/>
    <cellStyle name="Vírgula 2 9 2 2 6" xfId="10286" xr:uid="{CD4685E8-F362-4F1F-BFA8-6F215A0EB3EC}"/>
    <cellStyle name="Vírgula 2 9 2 2 6 2" xfId="28396" xr:uid="{CF1BA9C9-15CA-4207-A894-BE65E9CD4C5C}"/>
    <cellStyle name="Vírgula 2 9 2 2 7" xfId="19343" xr:uid="{A65ECF03-517B-4392-8FD0-B8046B7A282D}"/>
    <cellStyle name="Vírgula 2 9 2 3" xfId="1173" xr:uid="{1DE248AC-047F-403A-B82D-6123F12DFFBB}"/>
    <cellStyle name="Vírgula 2 9 2 3 2" xfId="2177" xr:uid="{E38A2830-8C80-400A-B663-C4BBC8D3ED0A}"/>
    <cellStyle name="Vírgula 2 9 2 3 2 2" xfId="5256" xr:uid="{34788C31-CE80-4173-99CB-5FEE896A0AF3}"/>
    <cellStyle name="Vírgula 2 9 2 3 2 2 2" xfId="14309" xr:uid="{CE23EAB9-45C9-4105-B920-C8422998E219}"/>
    <cellStyle name="Vírgula 2 9 2 3 2 2 2 2" xfId="32419" xr:uid="{78CF7E83-2602-4C3E-B262-F9D949D011FD}"/>
    <cellStyle name="Vírgula 2 9 2 3 2 2 3" xfId="23366" xr:uid="{362758A0-1566-48FC-BCEB-1C96BA17E689}"/>
    <cellStyle name="Vírgula 2 9 2 3 2 3" xfId="8270" xr:uid="{FF5BBE8E-4AAD-4FD2-86AF-95EE716981A0}"/>
    <cellStyle name="Vírgula 2 9 2 3 2 3 2" xfId="17323" xr:uid="{B65DBFD2-EF94-449A-BA8B-FF2702876480}"/>
    <cellStyle name="Vírgula 2 9 2 3 2 3 2 2" xfId="35433" xr:uid="{C061FFC9-A584-44FA-9378-49EAF6199C86}"/>
    <cellStyle name="Vírgula 2 9 2 3 2 3 3" xfId="26380" xr:uid="{72F46565-F062-4E91-9554-F88FBC616F19}"/>
    <cellStyle name="Vírgula 2 9 2 3 2 4" xfId="11291" xr:uid="{997D7B99-BEE9-4483-A4F5-072A7A61A805}"/>
    <cellStyle name="Vírgula 2 9 2 3 2 4 2" xfId="29401" xr:uid="{5AE950B2-EAA6-43A2-AF5E-F7D608C7A63A}"/>
    <cellStyle name="Vírgula 2 9 2 3 2 5" xfId="20348" xr:uid="{67AC8659-A4D7-4118-B829-B7989FB77AB8}"/>
    <cellStyle name="Vírgula 2 9 2 3 3" xfId="3181" xr:uid="{E4315A80-F7BA-49C9-BDB6-5E1CBF970A7A}"/>
    <cellStyle name="Vírgula 2 9 2 3 3 2" xfId="6260" xr:uid="{DBB59197-1412-4C5F-AECA-F742D6E7FDB7}"/>
    <cellStyle name="Vírgula 2 9 2 3 3 2 2" xfId="15313" xr:uid="{0E95C7A7-BC5F-466C-ABF5-37CCC46FC9A0}"/>
    <cellStyle name="Vírgula 2 9 2 3 3 2 2 2" xfId="33423" xr:uid="{BE3BED31-F035-4C57-9120-53A414DC9F38}"/>
    <cellStyle name="Vírgula 2 9 2 3 3 2 3" xfId="24370" xr:uid="{8B85F37C-8534-4714-817B-4D3932B91898}"/>
    <cellStyle name="Vírgula 2 9 2 3 3 3" xfId="9274" xr:uid="{5209F900-F821-46BF-81C5-4FC3C9742CA4}"/>
    <cellStyle name="Vírgula 2 9 2 3 3 3 2" xfId="18327" xr:uid="{76E1457E-626F-498B-B1A5-D160C14111C9}"/>
    <cellStyle name="Vírgula 2 9 2 3 3 3 2 2" xfId="36437" xr:uid="{C874CE1B-EF74-4F7A-8C96-FB87A558FB14}"/>
    <cellStyle name="Vírgula 2 9 2 3 3 3 3" xfId="27384" xr:uid="{7C4BA31F-ABB3-4DD0-B70D-8DFFEE6313C8}"/>
    <cellStyle name="Vírgula 2 9 2 3 3 4" xfId="12295" xr:uid="{E4D78B60-E97C-4C3D-8F29-F0DC9C7BB30B}"/>
    <cellStyle name="Vírgula 2 9 2 3 3 4 2" xfId="30405" xr:uid="{C242AA88-917F-4F79-9CB4-C98D3E76763D}"/>
    <cellStyle name="Vírgula 2 9 2 3 3 5" xfId="21352" xr:uid="{5B3DF67C-F96D-499F-A3C3-B2DE291A6525}"/>
    <cellStyle name="Vírgula 2 9 2 3 4" xfId="4252" xr:uid="{B1444A3B-5A36-4D0D-B748-F74A1C6480C9}"/>
    <cellStyle name="Vírgula 2 9 2 3 4 2" xfId="13305" xr:uid="{8C37732E-AA58-4B7F-8693-7FB3ADAC6211}"/>
    <cellStyle name="Vírgula 2 9 2 3 4 2 2" xfId="31415" xr:uid="{EA2DA3B2-8433-4E2F-BCDC-E427AE856DC6}"/>
    <cellStyle name="Vírgula 2 9 2 3 4 3" xfId="22362" xr:uid="{8840C589-0D07-40B4-AEBF-B7C5D43FA369}"/>
    <cellStyle name="Vírgula 2 9 2 3 5" xfId="7266" xr:uid="{B4C1E146-71F0-4F6F-A299-0707B6294B78}"/>
    <cellStyle name="Vírgula 2 9 2 3 5 2" xfId="16319" xr:uid="{6F039099-D3A3-456A-9DF6-82683A19D654}"/>
    <cellStyle name="Vírgula 2 9 2 3 5 2 2" xfId="34429" xr:uid="{76E8B886-39DD-400D-979D-627180CAFD74}"/>
    <cellStyle name="Vírgula 2 9 2 3 5 3" xfId="25376" xr:uid="{1508EE7F-E394-4358-852F-82ABDD1714F8}"/>
    <cellStyle name="Vírgula 2 9 2 3 6" xfId="10287" xr:uid="{4BB7B806-281A-4650-8EF6-D245E55FCD58}"/>
    <cellStyle name="Vírgula 2 9 2 3 6 2" xfId="28397" xr:uid="{F723F4E4-FA1E-437C-A21A-EC3B0A68106B}"/>
    <cellStyle name="Vírgula 2 9 2 3 7" xfId="19344" xr:uid="{2426AE09-9E9C-4F6E-83BF-4E69B7266E98}"/>
    <cellStyle name="Vírgula 2 9 2 4" xfId="1489" xr:uid="{559842C9-E52B-428D-A9C7-3378853BDA51}"/>
    <cellStyle name="Vírgula 2 9 2 4 2" xfId="4568" xr:uid="{78FE9DE6-7382-464D-946E-38768936DFA3}"/>
    <cellStyle name="Vírgula 2 9 2 4 2 2" xfId="13621" xr:uid="{DC0108A5-6ACF-476E-BF02-EAA23F76F347}"/>
    <cellStyle name="Vírgula 2 9 2 4 2 2 2" xfId="31731" xr:uid="{62AE7346-6039-4D5C-AFAE-2A6FF0084C33}"/>
    <cellStyle name="Vírgula 2 9 2 4 2 3" xfId="22678" xr:uid="{CB0A1C63-5D3F-440E-85A6-AE78BFA9E231}"/>
    <cellStyle name="Vírgula 2 9 2 4 3" xfId="7582" xr:uid="{4EF2479A-F362-49D0-97FA-8DF766ED1866}"/>
    <cellStyle name="Vírgula 2 9 2 4 3 2" xfId="16635" xr:uid="{09195E91-62AE-4A54-864C-6411198CF989}"/>
    <cellStyle name="Vírgula 2 9 2 4 3 2 2" xfId="34745" xr:uid="{A241187A-A9F2-47B4-98A4-9BD2A2EFF939}"/>
    <cellStyle name="Vírgula 2 9 2 4 3 3" xfId="25692" xr:uid="{CAB5E815-DC00-4D47-9CF8-BD23D4B68813}"/>
    <cellStyle name="Vírgula 2 9 2 4 4" xfId="10603" xr:uid="{8150A4D4-E2B7-4852-ACB2-879BF0F1AF09}"/>
    <cellStyle name="Vírgula 2 9 2 4 4 2" xfId="28713" xr:uid="{187757EF-E13E-4669-9AE1-0CB7F85262D2}"/>
    <cellStyle name="Vírgula 2 9 2 4 5" xfId="19660" xr:uid="{856BFA9A-222D-4744-9358-7CF8418BECE7}"/>
    <cellStyle name="Vírgula 2 9 2 5" xfId="2493" xr:uid="{CACB4C0F-3355-4360-9171-B62A91DA0AC3}"/>
    <cellStyle name="Vírgula 2 9 2 5 2" xfId="5572" xr:uid="{2ADF6F15-1821-4178-9FE8-0E603DBC352D}"/>
    <cellStyle name="Vírgula 2 9 2 5 2 2" xfId="14625" xr:uid="{95F5E9CE-0B03-4A58-B254-3E781ACDB1CD}"/>
    <cellStyle name="Vírgula 2 9 2 5 2 2 2" xfId="32735" xr:uid="{3A0A7ED4-7A0F-45C4-B94A-205BB05DD298}"/>
    <cellStyle name="Vírgula 2 9 2 5 2 3" xfId="23682" xr:uid="{417F1E5E-65DB-4EA3-82E8-91377A0E8A9B}"/>
    <cellStyle name="Vírgula 2 9 2 5 3" xfId="8586" xr:uid="{6CBB9395-F613-4462-8FB6-8E8F954A5B84}"/>
    <cellStyle name="Vírgula 2 9 2 5 3 2" xfId="17639" xr:uid="{01619327-CB8A-4643-A539-0AD24BA7CCA2}"/>
    <cellStyle name="Vírgula 2 9 2 5 3 2 2" xfId="35749" xr:uid="{5536A031-9C3A-4338-BD0C-CBC59170FCFD}"/>
    <cellStyle name="Vírgula 2 9 2 5 3 3" xfId="26696" xr:uid="{29AFF75E-0E0F-4F8C-AA1B-413A75382824}"/>
    <cellStyle name="Vírgula 2 9 2 5 4" xfId="11607" xr:uid="{19FCDF2A-86FC-428A-83F0-8AA652D41BAD}"/>
    <cellStyle name="Vírgula 2 9 2 5 4 2" xfId="29717" xr:uid="{1308905F-7F98-4211-B9C3-41CAF522B1AB}"/>
    <cellStyle name="Vírgula 2 9 2 5 5" xfId="20664" xr:uid="{11328EF2-F14F-4FB3-9D4A-33439A291A19}"/>
    <cellStyle name="Vírgula 2 9 2 6" xfId="3563" xr:uid="{E971A148-085B-482D-92F6-789084B3A701}"/>
    <cellStyle name="Vírgula 2 9 2 6 2" xfId="12616" xr:uid="{FA292B33-65C0-463D-B3A1-5C81E53B5B87}"/>
    <cellStyle name="Vírgula 2 9 2 6 2 2" xfId="30726" xr:uid="{09A65CC6-F536-40DE-88B7-E475B4921186}"/>
    <cellStyle name="Vírgula 2 9 2 6 3" xfId="21673" xr:uid="{9A017FA0-B371-41A6-B611-58BA1878D9C9}"/>
    <cellStyle name="Vírgula 2 9 2 7" xfId="6577" xr:uid="{1714D9A1-311F-4FE9-8601-AD998E678357}"/>
    <cellStyle name="Vírgula 2 9 2 7 2" xfId="15630" xr:uid="{853482EB-DFC8-4C0D-B352-531AAC483C4D}"/>
    <cellStyle name="Vírgula 2 9 2 7 2 2" xfId="33740" xr:uid="{C99B8DD2-0F24-4465-A556-F345FBFF92E7}"/>
    <cellStyle name="Vírgula 2 9 2 7 3" xfId="24687" xr:uid="{4EF0038C-FDF5-49D3-B215-97062271CA09}"/>
    <cellStyle name="Vírgula 2 9 2 8" xfId="9597" xr:uid="{2B4A2ECA-BFD3-4286-96BD-2D0E67B4DF0B}"/>
    <cellStyle name="Vírgula 2 9 2 8 2" xfId="27707" xr:uid="{BF1EA7F3-1307-4D09-8633-D5FBD9839629}"/>
    <cellStyle name="Vírgula 2 9 2 9" xfId="18654" xr:uid="{7342C444-C6BB-49E5-8580-AFEF2BE52141}"/>
    <cellStyle name="Vírgula 2 9 3" xfId="1174" xr:uid="{DA64AF10-A507-4965-9A60-22ACA86C80F8}"/>
    <cellStyle name="Vírgula 2 9 3 2" xfId="2178" xr:uid="{5CEA5BB3-0045-489C-A77C-8A19C70280C1}"/>
    <cellStyle name="Vírgula 2 9 3 2 2" xfId="5257" xr:uid="{2DD324AA-39D6-4960-B685-5E07F2F19374}"/>
    <cellStyle name="Vírgula 2 9 3 2 2 2" xfId="14310" xr:uid="{41AA6451-1317-428C-AEF8-91DB84D0D925}"/>
    <cellStyle name="Vírgula 2 9 3 2 2 2 2" xfId="32420" xr:uid="{A7332AA1-27DD-4087-AE68-895807447E94}"/>
    <cellStyle name="Vírgula 2 9 3 2 2 3" xfId="23367" xr:uid="{4AD963F5-B8B0-430E-939A-F3E09255CDA3}"/>
    <cellStyle name="Vírgula 2 9 3 2 3" xfId="8271" xr:uid="{FE69CFFC-1894-4851-A8CD-272261517A20}"/>
    <cellStyle name="Vírgula 2 9 3 2 3 2" xfId="17324" xr:uid="{5C6CAA83-5B63-4764-B502-595589163EF4}"/>
    <cellStyle name="Vírgula 2 9 3 2 3 2 2" xfId="35434" xr:uid="{0FF04577-82BB-4358-B8FA-FBDB227B2E1D}"/>
    <cellStyle name="Vírgula 2 9 3 2 3 3" xfId="26381" xr:uid="{17DFFE90-CD7C-4C41-9FC1-A7353CE0652C}"/>
    <cellStyle name="Vírgula 2 9 3 2 4" xfId="11292" xr:uid="{34A20B14-DF4B-4A8F-9EA3-904F9AA82BC5}"/>
    <cellStyle name="Vírgula 2 9 3 2 4 2" xfId="29402" xr:uid="{454F08A6-6B45-4DAF-B87C-CECFA4D95A28}"/>
    <cellStyle name="Vírgula 2 9 3 2 5" xfId="20349" xr:uid="{210ECD0F-A3E1-4B13-B371-535266D6B347}"/>
    <cellStyle name="Vírgula 2 9 3 3" xfId="3182" xr:uid="{04408EB7-8D47-4ED6-A8C3-3D6F37F6F7B3}"/>
    <cellStyle name="Vírgula 2 9 3 3 2" xfId="6261" xr:uid="{CBF84809-7ACC-4652-A0D3-4CC92FDCB157}"/>
    <cellStyle name="Vírgula 2 9 3 3 2 2" xfId="15314" xr:uid="{1A8A3831-B69D-461C-B906-6E70C19C16F1}"/>
    <cellStyle name="Vírgula 2 9 3 3 2 2 2" xfId="33424" xr:uid="{8175AA64-BFF1-4997-971D-A2750BF59F91}"/>
    <cellStyle name="Vírgula 2 9 3 3 2 3" xfId="24371" xr:uid="{18A01BCA-EB55-415F-BA6B-3BAD32A373CC}"/>
    <cellStyle name="Vírgula 2 9 3 3 3" xfId="9275" xr:uid="{AFA3D34D-6FAB-4F2D-8FBB-921D17F5C41F}"/>
    <cellStyle name="Vírgula 2 9 3 3 3 2" xfId="18328" xr:uid="{B0CC4E02-3CDC-4A25-8732-212C79E4116A}"/>
    <cellStyle name="Vírgula 2 9 3 3 3 2 2" xfId="36438" xr:uid="{EF089C1D-F1A0-420E-A0F1-1B9821F8E3D6}"/>
    <cellStyle name="Vírgula 2 9 3 3 3 3" xfId="27385" xr:uid="{A9CC9FC0-D5DC-4A15-9AF3-3E9833EADCDA}"/>
    <cellStyle name="Vírgula 2 9 3 3 4" xfId="12296" xr:uid="{64F733D1-E1F5-4D8B-B84E-04AA1C3564C9}"/>
    <cellStyle name="Vírgula 2 9 3 3 4 2" xfId="30406" xr:uid="{353425A2-562E-4B60-A13C-7FAB0AEFDD75}"/>
    <cellStyle name="Vírgula 2 9 3 3 5" xfId="21353" xr:uid="{8B72814D-B5B3-4494-8A22-9E685C619C2B}"/>
    <cellStyle name="Vírgula 2 9 3 4" xfId="4253" xr:uid="{75C88373-B2BC-4C56-871A-E6C215607D63}"/>
    <cellStyle name="Vírgula 2 9 3 4 2" xfId="13306" xr:uid="{F36C1F19-2326-40AC-B3DA-57FF7A7BC426}"/>
    <cellStyle name="Vírgula 2 9 3 4 2 2" xfId="31416" xr:uid="{752AB50E-0CF2-4DBF-B292-DC65AF9C8A17}"/>
    <cellStyle name="Vírgula 2 9 3 4 3" xfId="22363" xr:uid="{AACEF396-E693-4003-8F13-C971F702BED9}"/>
    <cellStyle name="Vírgula 2 9 3 5" xfId="7267" xr:uid="{DB1A3CEA-3705-4684-BF72-E5DAF8C38474}"/>
    <cellStyle name="Vírgula 2 9 3 5 2" xfId="16320" xr:uid="{4B874123-E1CE-4379-B612-9BB1E9C5E3AA}"/>
    <cellStyle name="Vírgula 2 9 3 5 2 2" xfId="34430" xr:uid="{16A098CE-B845-444F-B2E1-55BF0D98FED0}"/>
    <cellStyle name="Vírgula 2 9 3 5 3" xfId="25377" xr:uid="{3699E876-CE47-4D6B-8783-C14DA97AE2EE}"/>
    <cellStyle name="Vírgula 2 9 3 6" xfId="10288" xr:uid="{12B56171-8D60-4C09-B91B-1F51C1459557}"/>
    <cellStyle name="Vírgula 2 9 3 6 2" xfId="28398" xr:uid="{05CCDEA8-9BA5-40C7-982F-F9D9DE7D82FB}"/>
    <cellStyle name="Vírgula 2 9 3 7" xfId="19345" xr:uid="{6F93ABBA-B6B8-41AE-88B8-E272F4673E32}"/>
    <cellStyle name="Vírgula 2 9 4" xfId="1175" xr:uid="{E9F8F95E-0804-49F1-83BB-7F4EC366BA68}"/>
    <cellStyle name="Vírgula 2 9 4 2" xfId="2179" xr:uid="{526B03B3-C459-48DE-B6D5-C6E9337808D5}"/>
    <cellStyle name="Vírgula 2 9 4 2 2" xfId="5258" xr:uid="{5E83BFDF-10EC-4612-8F89-74D7FD39F178}"/>
    <cellStyle name="Vírgula 2 9 4 2 2 2" xfId="14311" xr:uid="{5F0B18AA-65F6-48B8-897F-3F8F1603E1B5}"/>
    <cellStyle name="Vírgula 2 9 4 2 2 2 2" xfId="32421" xr:uid="{E2B6C4C7-A701-4847-A0AA-FC5558E4AFB8}"/>
    <cellStyle name="Vírgula 2 9 4 2 2 3" xfId="23368" xr:uid="{167D6E5A-1061-4517-934C-5BC7D18D058B}"/>
    <cellStyle name="Vírgula 2 9 4 2 3" xfId="8272" xr:uid="{EFEA6C93-1BD5-416F-B81D-8883F87B9E30}"/>
    <cellStyle name="Vírgula 2 9 4 2 3 2" xfId="17325" xr:uid="{337182CA-C4A1-4C00-A4C2-5D9596C35E15}"/>
    <cellStyle name="Vírgula 2 9 4 2 3 2 2" xfId="35435" xr:uid="{823F713D-8964-41AD-8FF0-F4937DD057D9}"/>
    <cellStyle name="Vírgula 2 9 4 2 3 3" xfId="26382" xr:uid="{16B94A7F-B2B5-4C8E-8C4E-6D505D98DDA1}"/>
    <cellStyle name="Vírgula 2 9 4 2 4" xfId="11293" xr:uid="{AA3A368D-8989-4A1F-8CE1-266E2ACFEA2A}"/>
    <cellStyle name="Vírgula 2 9 4 2 4 2" xfId="29403" xr:uid="{17AA945A-5738-4D69-8DED-373AA5F6C165}"/>
    <cellStyle name="Vírgula 2 9 4 2 5" xfId="20350" xr:uid="{BB199B13-42A4-4119-879B-69549146769A}"/>
    <cellStyle name="Vírgula 2 9 4 3" xfId="3183" xr:uid="{93C343A8-7147-4A7C-A5B4-989D582404C5}"/>
    <cellStyle name="Vírgula 2 9 4 3 2" xfId="6262" xr:uid="{03026657-1957-4FF0-8BC3-E436D320BCEB}"/>
    <cellStyle name="Vírgula 2 9 4 3 2 2" xfId="15315" xr:uid="{94DE2B04-BDE6-4AEF-936A-B157171A116F}"/>
    <cellStyle name="Vírgula 2 9 4 3 2 2 2" xfId="33425" xr:uid="{513F0E9F-6D10-45C0-A2B3-25951ECEBD5F}"/>
    <cellStyle name="Vírgula 2 9 4 3 2 3" xfId="24372" xr:uid="{C6DCB7C1-377D-4892-92B5-029256CBF70D}"/>
    <cellStyle name="Vírgula 2 9 4 3 3" xfId="9276" xr:uid="{9D6504D3-5F62-44F7-B79F-EF646E3EB8AC}"/>
    <cellStyle name="Vírgula 2 9 4 3 3 2" xfId="18329" xr:uid="{C72FE6F2-1752-470F-B547-842335BFFD90}"/>
    <cellStyle name="Vírgula 2 9 4 3 3 2 2" xfId="36439" xr:uid="{157BCDD7-0A3E-4936-924D-D8C516CFDAD1}"/>
    <cellStyle name="Vírgula 2 9 4 3 3 3" xfId="27386" xr:uid="{E2C7AB48-8E50-41A7-A76A-587CA4EC96D0}"/>
    <cellStyle name="Vírgula 2 9 4 3 4" xfId="12297" xr:uid="{0D66DDBD-76CE-4FA2-8CBC-B52A1060EF22}"/>
    <cellStyle name="Vírgula 2 9 4 3 4 2" xfId="30407" xr:uid="{CB2770F2-C146-47C6-9D91-32D5BD9A4F18}"/>
    <cellStyle name="Vírgula 2 9 4 3 5" xfId="21354" xr:uid="{A3175CE3-61D7-4288-A4E6-6466ED188C29}"/>
    <cellStyle name="Vírgula 2 9 4 4" xfId="4254" xr:uid="{4505595B-8C5F-43C3-B129-E7C6B4CD4A8B}"/>
    <cellStyle name="Vírgula 2 9 4 4 2" xfId="13307" xr:uid="{838632BA-ED18-43CE-AC7C-85A254E86900}"/>
    <cellStyle name="Vírgula 2 9 4 4 2 2" xfId="31417" xr:uid="{0C7D48C2-D89F-4CD9-A7CB-9D5E325EA47A}"/>
    <cellStyle name="Vírgula 2 9 4 4 3" xfId="22364" xr:uid="{AE54E90F-CFFE-41D0-BE94-A5E6AD5A890F}"/>
    <cellStyle name="Vírgula 2 9 4 5" xfId="7268" xr:uid="{97707F42-306F-4EBA-B949-DC0DD547F640}"/>
    <cellStyle name="Vírgula 2 9 4 5 2" xfId="16321" xr:uid="{30E6FB41-1A94-4DE0-8DA8-DD7118CB0B7F}"/>
    <cellStyle name="Vírgula 2 9 4 5 2 2" xfId="34431" xr:uid="{FDB3C1A4-C7A8-439C-A66A-2189077D59BF}"/>
    <cellStyle name="Vírgula 2 9 4 5 3" xfId="25378" xr:uid="{7B53FA68-E9BA-4553-AD04-30AA76B70622}"/>
    <cellStyle name="Vírgula 2 9 4 6" xfId="10289" xr:uid="{0C0DDBD7-F058-4728-B063-63BC076776EB}"/>
    <cellStyle name="Vírgula 2 9 4 6 2" xfId="28399" xr:uid="{1AFB7E51-DBCE-409B-B4E2-98D540637ECD}"/>
    <cellStyle name="Vírgula 2 9 4 7" xfId="19346" xr:uid="{C9251CB4-9C46-45C1-BAFA-C0A8F6EC6B47}"/>
    <cellStyle name="Vírgula 2 9 5" xfId="1318" xr:uid="{7985ED8E-DD1B-4D55-82F2-DF3C3163F4AF}"/>
    <cellStyle name="Vírgula 2 9 5 2" xfId="4397" xr:uid="{5F9C2491-3C85-42A0-9AB9-6446F35D3A71}"/>
    <cellStyle name="Vírgula 2 9 5 2 2" xfId="13450" xr:uid="{346A866D-5A3C-4182-9B10-C2CFD3337919}"/>
    <cellStyle name="Vírgula 2 9 5 2 2 2" xfId="31560" xr:uid="{E8553A94-6440-4858-9812-125A2B0E3E08}"/>
    <cellStyle name="Vírgula 2 9 5 2 3" xfId="22507" xr:uid="{D1CEEE51-CE0B-4D9F-B3EB-F9418229224D}"/>
    <cellStyle name="Vírgula 2 9 5 3" xfId="7411" xr:uid="{38A769AA-61F9-4693-A6E2-84155D45F303}"/>
    <cellStyle name="Vírgula 2 9 5 3 2" xfId="16464" xr:uid="{8C61155B-64D0-484C-B66F-9BEF03288BC9}"/>
    <cellStyle name="Vírgula 2 9 5 3 2 2" xfId="34574" xr:uid="{97C00720-ACF9-4AAC-89DD-F603F216B01E}"/>
    <cellStyle name="Vírgula 2 9 5 3 3" xfId="25521" xr:uid="{FDD933F4-D9F1-4D0B-AA41-702FA0FB05E6}"/>
    <cellStyle name="Vírgula 2 9 5 4" xfId="10432" xr:uid="{1EFAFEDE-5D13-476F-8EEC-F919C9A3B373}"/>
    <cellStyle name="Vírgula 2 9 5 4 2" xfId="28542" xr:uid="{A0C7FF2B-586C-4FE2-8C4B-3796E020E81D}"/>
    <cellStyle name="Vírgula 2 9 5 5" xfId="19489" xr:uid="{79985F3B-E2E5-4851-B5DA-1F293D11450D}"/>
    <cellStyle name="Vírgula 2 9 6" xfId="2322" xr:uid="{6339DE47-39C7-4B89-BCC5-B9F692B60D3A}"/>
    <cellStyle name="Vírgula 2 9 6 2" xfId="5401" xr:uid="{BB071BBF-D6C2-4358-90F4-A9816435C0D9}"/>
    <cellStyle name="Vírgula 2 9 6 2 2" xfId="14454" xr:uid="{98040279-4E2F-45BC-A63C-A9FD8326AD6D}"/>
    <cellStyle name="Vírgula 2 9 6 2 2 2" xfId="32564" xr:uid="{E02D98C6-1BEA-488E-A36D-829D3962A8EA}"/>
    <cellStyle name="Vírgula 2 9 6 2 3" xfId="23511" xr:uid="{CA9F5717-4A28-43F4-8F87-1CDC59EB9318}"/>
    <cellStyle name="Vírgula 2 9 6 3" xfId="8415" xr:uid="{3FF4C7B4-AA90-4414-A163-78E89F44B66F}"/>
    <cellStyle name="Vírgula 2 9 6 3 2" xfId="17468" xr:uid="{B15841CD-C30A-4617-BD49-82A58B56640C}"/>
    <cellStyle name="Vírgula 2 9 6 3 2 2" xfId="35578" xr:uid="{39B371EF-A429-4CCE-86CC-E3F1D2B1E1AF}"/>
    <cellStyle name="Vírgula 2 9 6 3 3" xfId="26525" xr:uid="{C0B4398F-6181-4A14-85FB-AA0A365BB72F}"/>
    <cellStyle name="Vírgula 2 9 6 4" xfId="11436" xr:uid="{AEFB9DCF-B544-4CBD-9012-86E6AD23E5D0}"/>
    <cellStyle name="Vírgula 2 9 6 4 2" xfId="29546" xr:uid="{5DA528E9-F87A-4313-BF4E-EF25E24867CC}"/>
    <cellStyle name="Vírgula 2 9 6 5" xfId="20493" xr:uid="{78ED8693-2C72-4371-8136-356C0D9FA0B2}"/>
    <cellStyle name="Vírgula 2 9 7" xfId="3391" xr:uid="{FC17AC24-A1D0-4D95-8AE3-51BAE9788005}"/>
    <cellStyle name="Vírgula 2 9 7 2" xfId="12444" xr:uid="{5699D81F-E06B-4597-9438-B56207D9C338}"/>
    <cellStyle name="Vírgula 2 9 7 2 2" xfId="30554" xr:uid="{7125A032-ADBD-4252-B29E-428CFE2A0857}"/>
    <cellStyle name="Vírgula 2 9 7 3" xfId="21501" xr:uid="{1942C119-0075-47F2-B37E-740AAAB04002}"/>
    <cellStyle name="Vírgula 2 9 8" xfId="6405" xr:uid="{0BF2D54D-26A8-4B0E-97A8-AACE206F2E8A}"/>
    <cellStyle name="Vírgula 2 9 8 2" xfId="15458" xr:uid="{E6C54BB9-9F28-4A7B-BD58-74DB6299496C}"/>
    <cellStyle name="Vírgula 2 9 8 2 2" xfId="33568" xr:uid="{D6884289-EFC7-41C1-BAD3-F16BB464BA68}"/>
    <cellStyle name="Vírgula 2 9 8 3" xfId="24515" xr:uid="{083CC7F0-950A-4DE7-8733-568F11429B7E}"/>
    <cellStyle name="Vírgula 2 9 9" xfId="9425" xr:uid="{1C5A0AE8-CBB3-4B01-A122-554E4E656B46}"/>
    <cellStyle name="Vírgula 2 9 9 2" xfId="27535" xr:uid="{6138EA48-D79E-4B3B-869F-B5A037814467}"/>
    <cellStyle name="Vírgula 3" xfId="57" xr:uid="{729E625C-5120-40C0-AF50-BC2626154340}"/>
    <cellStyle name="Vírgula 3 10" xfId="1246" xr:uid="{7ED7E182-22FC-48E3-BC63-8117AE223BE9}"/>
    <cellStyle name="Vírgula 3 10 2" xfId="4325" xr:uid="{8A8E5733-A8DF-4E13-8C63-97DA02CDFC7C}"/>
    <cellStyle name="Vírgula 3 10 2 2" xfId="13378" xr:uid="{FFC86052-3A37-49A8-BB65-EC8D6BC2FAAE}"/>
    <cellStyle name="Vírgula 3 10 2 2 2" xfId="31488" xr:uid="{4EFAAD17-01CC-4DC9-BDDA-8B3F4F578B86}"/>
    <cellStyle name="Vírgula 3 10 2 3" xfId="22435" xr:uid="{8D0E0D63-7015-455C-80F1-EBED521F36CB}"/>
    <cellStyle name="Vírgula 3 10 3" xfId="7339" xr:uid="{B7962B19-640F-49D3-9145-9E9A7B471B37}"/>
    <cellStyle name="Vírgula 3 10 3 2" xfId="16392" xr:uid="{1F8A9479-3EC5-4EF9-80BA-F4828DAFEF21}"/>
    <cellStyle name="Vírgula 3 10 3 2 2" xfId="34502" xr:uid="{B8D5A76F-01AE-4F7B-ADAE-B6B86FC9D9E5}"/>
    <cellStyle name="Vírgula 3 10 3 3" xfId="25449" xr:uid="{359B1B92-401C-44E4-8153-FFD87DAD049E}"/>
    <cellStyle name="Vírgula 3 10 4" xfId="10360" xr:uid="{B8E1B0DE-A864-49AB-A93A-834E3BA2E9C4}"/>
    <cellStyle name="Vírgula 3 10 4 2" xfId="28470" xr:uid="{18B8276B-372B-4B80-B687-74F3477EF804}"/>
    <cellStyle name="Vírgula 3 10 5" xfId="19417" xr:uid="{87BE1861-B080-4641-909F-B44F3956D72A}"/>
    <cellStyle name="Vírgula 3 11" xfId="2250" xr:uid="{980FF467-5F5B-4941-9C4E-96CC595A4877}"/>
    <cellStyle name="Vírgula 3 11 2" xfId="5329" xr:uid="{8CFFFC24-9461-42D5-AC75-0003C4810F5D}"/>
    <cellStyle name="Vírgula 3 11 2 2" xfId="14382" xr:uid="{7257E00B-9876-42AC-8F4A-CB9B3909165D}"/>
    <cellStyle name="Vírgula 3 11 2 2 2" xfId="32492" xr:uid="{DECC9553-E017-4FDE-AA1E-6C06291D2474}"/>
    <cellStyle name="Vírgula 3 11 2 3" xfId="23439" xr:uid="{BEFAF8E2-8C75-4363-B102-0E00DA1AEE90}"/>
    <cellStyle name="Vírgula 3 11 3" xfId="8343" xr:uid="{97A9AD68-C71A-469C-A847-339C7E598509}"/>
    <cellStyle name="Vírgula 3 11 3 2" xfId="17396" xr:uid="{7F7115E5-A1D9-4638-92F4-DE0DE6B345E3}"/>
    <cellStyle name="Vírgula 3 11 3 2 2" xfId="35506" xr:uid="{EA8F90B0-9757-44A7-A7A0-C9C69F8CA84E}"/>
    <cellStyle name="Vírgula 3 11 3 3" xfId="26453" xr:uid="{84422B2C-BFDD-4A7E-9847-E0D9343E404F}"/>
    <cellStyle name="Vírgula 3 11 4" xfId="11364" xr:uid="{918676E0-5541-4A05-BEF8-923AB3B19D63}"/>
    <cellStyle name="Vírgula 3 11 4 2" xfId="29474" xr:uid="{841F3870-9867-42A8-BDFB-440E4B225BE4}"/>
    <cellStyle name="Vírgula 3 11 5" xfId="20421" xr:uid="{4630D59E-F35B-4435-94FA-AA1D90F387B3}"/>
    <cellStyle name="Vírgula 3 12" xfId="3319" xr:uid="{65F5149C-137C-4479-AA41-D6F9B1494B70}"/>
    <cellStyle name="Vírgula 3 12 2" xfId="12372" xr:uid="{0B3966F6-BA77-424D-9D9A-AD8DB043661B}"/>
    <cellStyle name="Vírgula 3 12 2 2" xfId="30482" xr:uid="{79167894-6324-4DDA-B501-9A9FC314FC90}"/>
    <cellStyle name="Vírgula 3 12 3" xfId="21429" xr:uid="{412B3CF4-8BB6-41B7-AC63-C7481448B1AB}"/>
    <cellStyle name="Vírgula 3 13" xfId="6333" xr:uid="{DA5B10E6-2D82-4FF8-B32B-E2E7F15D533F}"/>
    <cellStyle name="Vírgula 3 13 2" xfId="15386" xr:uid="{8D0844B9-30D4-49FD-91AD-7299A4C0046E}"/>
    <cellStyle name="Vírgula 3 13 2 2" xfId="33496" xr:uid="{4029E1FE-E7FB-4C7C-BBA4-92140CB8E04C}"/>
    <cellStyle name="Vírgula 3 13 3" xfId="24443" xr:uid="{B28B6174-0339-461C-8A2B-B76BEBEB3477}"/>
    <cellStyle name="Vírgula 3 14" xfId="9353" xr:uid="{D597752D-8A94-4C2E-ADF9-D1E6BC9FAD98}"/>
    <cellStyle name="Vírgula 3 14 2" xfId="27463" xr:uid="{C533CA7B-5B0D-4F4B-905B-885420B50CF0}"/>
    <cellStyle name="Vírgula 3 15" xfId="18410" xr:uid="{1447958F-4B76-4020-80CD-CEC5E714F7DF}"/>
    <cellStyle name="Vírgula 3 2" xfId="94" xr:uid="{C96CBF49-0923-4383-94B0-CE17F0F9D3EB}"/>
    <cellStyle name="Vírgula 3 2 10" xfId="3332" xr:uid="{A97188AD-8F3E-447F-A279-FE701EE82277}"/>
    <cellStyle name="Vírgula 3 2 10 2" xfId="12385" xr:uid="{9C74102B-91BA-4B8E-A39A-4B2821632215}"/>
    <cellStyle name="Vírgula 3 2 10 2 2" xfId="30495" xr:uid="{538063FE-C4A7-4E70-8EC4-B64EB7D4449F}"/>
    <cellStyle name="Vírgula 3 2 10 3" xfId="21442" xr:uid="{41008DFA-7991-414B-B62A-860FAD0D12CC}"/>
    <cellStyle name="Vírgula 3 2 11" xfId="6346" xr:uid="{0E0FF429-676F-4AE2-AEA0-72B34A441F07}"/>
    <cellStyle name="Vírgula 3 2 11 2" xfId="15399" xr:uid="{DBB29D50-8FE5-44CC-81F2-46D49693341B}"/>
    <cellStyle name="Vírgula 3 2 11 2 2" xfId="33509" xr:uid="{53F37E28-6AE4-4FAA-83AE-075426DF4384}"/>
    <cellStyle name="Vírgula 3 2 11 3" xfId="24456" xr:uid="{F2360D0F-F772-4A8D-A459-B5994422BC64}"/>
    <cellStyle name="Vírgula 3 2 12" xfId="9366" xr:uid="{04EA00C2-1359-49C9-A2A4-E5B59C37790E}"/>
    <cellStyle name="Vírgula 3 2 12 2" xfId="27476" xr:uid="{E43EFC71-9F44-4FA7-BE72-4C5D1D0D1CE5}"/>
    <cellStyle name="Vírgula 3 2 13" xfId="18423" xr:uid="{61CB5B56-C33B-4DC8-8348-2C0BF54E1AAB}"/>
    <cellStyle name="Vírgula 3 2 2" xfId="110" xr:uid="{8CB95EE0-C3FD-423D-B14C-ACC35505DB2D}"/>
    <cellStyle name="Vírgula 3 2 2 10" xfId="9382" xr:uid="{925FBFDF-B082-40F7-B579-9EB37923EF45}"/>
    <cellStyle name="Vírgula 3 2 2 10 2" xfId="27492" xr:uid="{4E3F1A08-AD84-44DB-B769-8ED6C5C98463}"/>
    <cellStyle name="Vírgula 3 2 2 11" xfId="18439" xr:uid="{380F71E7-77BF-40BA-9A8B-071713D53488}"/>
    <cellStyle name="Vírgula 3 2 2 2" xfId="142" xr:uid="{77FC0098-E73B-4E07-BDE9-7058C587A976}"/>
    <cellStyle name="Vírgula 3 2 2 2 10" xfId="18471" xr:uid="{554D4886-9D21-4DF3-897E-D876DB064E6E}"/>
    <cellStyle name="Vírgula 3 2 2 2 2" xfId="469" xr:uid="{1CCA2294-E7A1-446B-AF25-0356D3843E94}"/>
    <cellStyle name="Vírgula 3 2 2 2 2 2" xfId="1176" xr:uid="{47AC12BB-7EA2-42E9-87B3-D4263B1BE941}"/>
    <cellStyle name="Vírgula 3 2 2 2 2 2 2" xfId="2180" xr:uid="{28C44FE1-73AE-4996-9DB6-DD1A96004FDA}"/>
    <cellStyle name="Vírgula 3 2 2 2 2 2 2 2" xfId="5259" xr:uid="{3880BCF6-FF47-4AED-98D3-94D4DCDC40AA}"/>
    <cellStyle name="Vírgula 3 2 2 2 2 2 2 2 2" xfId="14312" xr:uid="{D482E5B9-4694-4D90-867C-415134124DB5}"/>
    <cellStyle name="Vírgula 3 2 2 2 2 2 2 2 2 2" xfId="32422" xr:uid="{5B0BD6A8-E8C7-4A80-ACB5-35126E602CA6}"/>
    <cellStyle name="Vírgula 3 2 2 2 2 2 2 2 3" xfId="23369" xr:uid="{A002EC57-8F00-4EC6-9580-04A681B9F81E}"/>
    <cellStyle name="Vírgula 3 2 2 2 2 2 2 3" xfId="8273" xr:uid="{3A8D8030-DD35-43AA-8D1B-F30A3440AF04}"/>
    <cellStyle name="Vírgula 3 2 2 2 2 2 2 3 2" xfId="17326" xr:uid="{CC353941-112A-48FD-A798-48379F668971}"/>
    <cellStyle name="Vírgula 3 2 2 2 2 2 2 3 2 2" xfId="35436" xr:uid="{EB20E29C-9576-4983-A661-039DAFDFA3A2}"/>
    <cellStyle name="Vírgula 3 2 2 2 2 2 2 3 3" xfId="26383" xr:uid="{EC571832-C60D-45D0-93F2-90513BDBEA27}"/>
    <cellStyle name="Vírgula 3 2 2 2 2 2 2 4" xfId="11294" xr:uid="{CBF04778-6197-4789-8F56-055BA71946D3}"/>
    <cellStyle name="Vírgula 3 2 2 2 2 2 2 4 2" xfId="29404" xr:uid="{98DE73AB-EB99-4D2F-A257-2AD73132E492}"/>
    <cellStyle name="Vírgula 3 2 2 2 2 2 2 5" xfId="20351" xr:uid="{EB316BD0-990C-42E4-8F4D-7533258AB08D}"/>
    <cellStyle name="Vírgula 3 2 2 2 2 2 3" xfId="3184" xr:uid="{F53DC604-4F41-4D3C-A734-6961E76D5F43}"/>
    <cellStyle name="Vírgula 3 2 2 2 2 2 3 2" xfId="6263" xr:uid="{52A0C08C-4413-4740-85E7-96BEDA4E901C}"/>
    <cellStyle name="Vírgula 3 2 2 2 2 2 3 2 2" xfId="15316" xr:uid="{3A15B294-42FA-4F6E-A0B5-32D8CB0CCBDE}"/>
    <cellStyle name="Vírgula 3 2 2 2 2 2 3 2 2 2" xfId="33426" xr:uid="{ABC9955D-0100-43C6-9FC3-A559685C6873}"/>
    <cellStyle name="Vírgula 3 2 2 2 2 2 3 2 3" xfId="24373" xr:uid="{80B7489A-6DB8-47DD-9AFB-20DE4F3EB523}"/>
    <cellStyle name="Vírgula 3 2 2 2 2 2 3 3" xfId="9277" xr:uid="{9EF86876-B117-43AD-8E8C-DE4AEC88BB39}"/>
    <cellStyle name="Vírgula 3 2 2 2 2 2 3 3 2" xfId="18330" xr:uid="{19271B1D-86F5-4C73-BA6E-DAB47B8D3A02}"/>
    <cellStyle name="Vírgula 3 2 2 2 2 2 3 3 2 2" xfId="36440" xr:uid="{98EF1568-48B3-467B-8146-5FF0A12D4901}"/>
    <cellStyle name="Vírgula 3 2 2 2 2 2 3 3 3" xfId="27387" xr:uid="{4D829BB7-0367-4526-A51B-C0A6D13A270D}"/>
    <cellStyle name="Vírgula 3 2 2 2 2 2 3 4" xfId="12298" xr:uid="{5A36713D-512D-4643-A0B1-04D4F6B5D1F9}"/>
    <cellStyle name="Vírgula 3 2 2 2 2 2 3 4 2" xfId="30408" xr:uid="{B8430400-6BAE-4738-A663-C529046809B7}"/>
    <cellStyle name="Vírgula 3 2 2 2 2 2 3 5" xfId="21355" xr:uid="{52C509D3-E864-4F6C-BBE1-B5EC06FAB2D0}"/>
    <cellStyle name="Vírgula 3 2 2 2 2 2 4" xfId="4255" xr:uid="{72271664-1375-452E-A9A9-275D9F058077}"/>
    <cellStyle name="Vírgula 3 2 2 2 2 2 4 2" xfId="13308" xr:uid="{03AC4F5F-5B17-4F3E-A99E-474552FD2A00}"/>
    <cellStyle name="Vírgula 3 2 2 2 2 2 4 2 2" xfId="31418" xr:uid="{47AE54E8-7509-4E1F-829D-BDAD89968A0C}"/>
    <cellStyle name="Vírgula 3 2 2 2 2 2 4 3" xfId="22365" xr:uid="{7D2645F1-CFD7-4668-8F41-484706C6CBB9}"/>
    <cellStyle name="Vírgula 3 2 2 2 2 2 5" xfId="7269" xr:uid="{283DBFFF-2363-4CCB-A017-D8759FC57DE9}"/>
    <cellStyle name="Vírgula 3 2 2 2 2 2 5 2" xfId="16322" xr:uid="{CA5F00E6-2E9B-4572-9C43-1970FE29BA38}"/>
    <cellStyle name="Vírgula 3 2 2 2 2 2 5 2 2" xfId="34432" xr:uid="{DA4814D3-880E-438B-8BB3-C6DF1DB25951}"/>
    <cellStyle name="Vírgula 3 2 2 2 2 2 5 3" xfId="25379" xr:uid="{8CE45622-8DCE-4824-B6B5-4776E0223633}"/>
    <cellStyle name="Vírgula 3 2 2 2 2 2 6" xfId="10290" xr:uid="{03955133-4AE7-4DF3-9E42-13067C4E240A}"/>
    <cellStyle name="Vírgula 3 2 2 2 2 2 6 2" xfId="28400" xr:uid="{CDE23B99-C15C-45D7-AFD2-27535E8F5AA1}"/>
    <cellStyle name="Vírgula 3 2 2 2 2 2 7" xfId="19347" xr:uid="{9CCFE176-BB81-4427-A4DC-E9A73D3B5F95}"/>
    <cellStyle name="Vírgula 3 2 2 2 2 3" xfId="1177" xr:uid="{54C7D46B-7FF7-4E32-B9F8-8E9EF18AABB7}"/>
    <cellStyle name="Vírgula 3 2 2 2 2 3 2" xfId="2181" xr:uid="{2E6CA476-243C-47ED-BE34-00295D096FAC}"/>
    <cellStyle name="Vírgula 3 2 2 2 2 3 2 2" xfId="5260" xr:uid="{1A481E7F-4097-4EB5-B903-A2C50BCD10F0}"/>
    <cellStyle name="Vírgula 3 2 2 2 2 3 2 2 2" xfId="14313" xr:uid="{3B2D49F1-FDCE-4AD2-941D-C1FAAA44F53A}"/>
    <cellStyle name="Vírgula 3 2 2 2 2 3 2 2 2 2" xfId="32423" xr:uid="{6A4392D9-97FD-41F4-9E1B-E893E7A51679}"/>
    <cellStyle name="Vírgula 3 2 2 2 2 3 2 2 3" xfId="23370" xr:uid="{5ECA071D-4844-4F59-B6A9-936BBFA6E46A}"/>
    <cellStyle name="Vírgula 3 2 2 2 2 3 2 3" xfId="8274" xr:uid="{D836269A-E2D9-4D5A-80FA-C741B5813209}"/>
    <cellStyle name="Vírgula 3 2 2 2 2 3 2 3 2" xfId="17327" xr:uid="{1352729E-2223-4F7E-8A37-F12BFDE39C20}"/>
    <cellStyle name="Vírgula 3 2 2 2 2 3 2 3 2 2" xfId="35437" xr:uid="{9B8750B6-214E-4382-BC42-F2A842B7DDB0}"/>
    <cellStyle name="Vírgula 3 2 2 2 2 3 2 3 3" xfId="26384" xr:uid="{E5E1A626-C2D5-4690-9FF1-0617AF2472E1}"/>
    <cellStyle name="Vírgula 3 2 2 2 2 3 2 4" xfId="11295" xr:uid="{B83E803D-C1C0-4F99-8707-2269CB597B19}"/>
    <cellStyle name="Vírgula 3 2 2 2 2 3 2 4 2" xfId="29405" xr:uid="{D3330608-CF6D-4174-BCE1-F571996F59C9}"/>
    <cellStyle name="Vírgula 3 2 2 2 2 3 2 5" xfId="20352" xr:uid="{95FB9BFD-D755-4911-91AB-802A7CBA291D}"/>
    <cellStyle name="Vírgula 3 2 2 2 2 3 3" xfId="3185" xr:uid="{0410B1B5-0018-47AB-9FA7-C83BA819E745}"/>
    <cellStyle name="Vírgula 3 2 2 2 2 3 3 2" xfId="6264" xr:uid="{20B8E2BA-7170-46F9-8952-13C475A11033}"/>
    <cellStyle name="Vírgula 3 2 2 2 2 3 3 2 2" xfId="15317" xr:uid="{09404797-328B-475D-B536-46BB2A62489F}"/>
    <cellStyle name="Vírgula 3 2 2 2 2 3 3 2 2 2" xfId="33427" xr:uid="{FD99D7A2-E89B-4D82-A41C-C46968D10C08}"/>
    <cellStyle name="Vírgula 3 2 2 2 2 3 3 2 3" xfId="24374" xr:uid="{5ACA595B-E13C-4C97-B9AE-BBC0A7241476}"/>
    <cellStyle name="Vírgula 3 2 2 2 2 3 3 3" xfId="9278" xr:uid="{F63306BD-71DE-45EE-BEAB-E6A3566316DA}"/>
    <cellStyle name="Vírgula 3 2 2 2 2 3 3 3 2" xfId="18331" xr:uid="{F6C76415-CBC7-4512-B8EA-EBFC20CFF3A7}"/>
    <cellStyle name="Vírgula 3 2 2 2 2 3 3 3 2 2" xfId="36441" xr:uid="{3BACC301-20D5-49C1-9AB5-95711132CCCB}"/>
    <cellStyle name="Vírgula 3 2 2 2 2 3 3 3 3" xfId="27388" xr:uid="{17E51F4F-6E42-4712-BB5B-476AA11260D5}"/>
    <cellStyle name="Vírgula 3 2 2 2 2 3 3 4" xfId="12299" xr:uid="{48B719B6-7DCE-4DF3-AB94-70EF64AD775D}"/>
    <cellStyle name="Vírgula 3 2 2 2 2 3 3 4 2" xfId="30409" xr:uid="{BCACDD29-6394-46E9-AF2C-4FF2393E6F50}"/>
    <cellStyle name="Vírgula 3 2 2 2 2 3 3 5" xfId="21356" xr:uid="{5B04755E-2600-49B5-A075-49BE8E4798F5}"/>
    <cellStyle name="Vírgula 3 2 2 2 2 3 4" xfId="4256" xr:uid="{DB220A89-E183-4B27-A62D-B5B73E262C95}"/>
    <cellStyle name="Vírgula 3 2 2 2 2 3 4 2" xfId="13309" xr:uid="{28AAE7AA-D373-43D6-ADD7-9BB6251A44C7}"/>
    <cellStyle name="Vírgula 3 2 2 2 2 3 4 2 2" xfId="31419" xr:uid="{27B40CE7-CF7A-4E20-BD5E-6574B5A3CD16}"/>
    <cellStyle name="Vírgula 3 2 2 2 2 3 4 3" xfId="22366" xr:uid="{27588C5D-F3D2-43FC-8FD7-8222DC452E2C}"/>
    <cellStyle name="Vírgula 3 2 2 2 2 3 5" xfId="7270" xr:uid="{436C7ECE-F94E-4F6B-9D36-3025793124A9}"/>
    <cellStyle name="Vírgula 3 2 2 2 2 3 5 2" xfId="16323" xr:uid="{9F733EA3-C7EB-429C-B479-60451A0CBAF3}"/>
    <cellStyle name="Vírgula 3 2 2 2 2 3 5 2 2" xfId="34433" xr:uid="{E75C1283-E07F-45F7-98F9-69BC45F74038}"/>
    <cellStyle name="Vírgula 3 2 2 2 2 3 5 3" xfId="25380" xr:uid="{DCDFAD00-3DB0-4AF8-9178-38A81EECD33D}"/>
    <cellStyle name="Vírgula 3 2 2 2 2 3 6" xfId="10291" xr:uid="{5A4AE438-288E-4FBF-88C6-CF01CC40A247}"/>
    <cellStyle name="Vírgula 3 2 2 2 2 3 6 2" xfId="28401" xr:uid="{FDB2D566-CDF6-4EB7-AFC9-3C03BB64EF58}"/>
    <cellStyle name="Vírgula 3 2 2 2 2 3 7" xfId="19348" xr:uid="{EDAC15D2-CE58-4686-AD33-EFA6A58DE753}"/>
    <cellStyle name="Vírgula 3 2 2 2 2 4" xfId="1478" xr:uid="{9F7793A5-AFF3-4BF2-A99D-1BD66D04E4D0}"/>
    <cellStyle name="Vírgula 3 2 2 2 2 4 2" xfId="4557" xr:uid="{EECFAA1B-F7C9-4161-824C-BEF1D014FD09}"/>
    <cellStyle name="Vírgula 3 2 2 2 2 4 2 2" xfId="13610" xr:uid="{F6F61BAE-BF25-4FD1-A218-53AC4E5309F7}"/>
    <cellStyle name="Vírgula 3 2 2 2 2 4 2 2 2" xfId="31720" xr:uid="{26C37215-F571-43C6-9A99-B7192A376D66}"/>
    <cellStyle name="Vírgula 3 2 2 2 2 4 2 3" xfId="22667" xr:uid="{EAEF4FEE-D225-4373-9359-6869DE13DB4A}"/>
    <cellStyle name="Vírgula 3 2 2 2 2 4 3" xfId="7571" xr:uid="{3876A83F-CB7E-4360-8A9A-63C546F2D85D}"/>
    <cellStyle name="Vírgula 3 2 2 2 2 4 3 2" xfId="16624" xr:uid="{118FC6E8-E2B3-4017-931C-E8EA57DBE4B9}"/>
    <cellStyle name="Vírgula 3 2 2 2 2 4 3 2 2" xfId="34734" xr:uid="{A55D06DD-89F2-4B85-8B34-E2AD504D5145}"/>
    <cellStyle name="Vírgula 3 2 2 2 2 4 3 3" xfId="25681" xr:uid="{342518FD-4955-4CC8-88FC-0F25498E9843}"/>
    <cellStyle name="Vírgula 3 2 2 2 2 4 4" xfId="10592" xr:uid="{CB1AC899-A76C-44FD-A66B-D1FDFBBB3A85}"/>
    <cellStyle name="Vírgula 3 2 2 2 2 4 4 2" xfId="28702" xr:uid="{4B06EF92-07CE-498C-ACFE-1CBA5B0324FC}"/>
    <cellStyle name="Vírgula 3 2 2 2 2 4 5" xfId="19649" xr:uid="{E4D7B151-C7C1-40B5-89BA-F6A4759CE1B1}"/>
    <cellStyle name="Vírgula 3 2 2 2 2 5" xfId="2482" xr:uid="{7384D6AC-966F-4E35-B47A-831C7AEB7F8F}"/>
    <cellStyle name="Vírgula 3 2 2 2 2 5 2" xfId="5561" xr:uid="{202030C0-6019-4C4B-B8A4-D0E103ED5B36}"/>
    <cellStyle name="Vírgula 3 2 2 2 2 5 2 2" xfId="14614" xr:uid="{FB0362C3-4BFE-4A8D-8841-A409DC244987}"/>
    <cellStyle name="Vírgula 3 2 2 2 2 5 2 2 2" xfId="32724" xr:uid="{96432CCB-B6B3-4ECE-85B5-57EBEB26761B}"/>
    <cellStyle name="Vírgula 3 2 2 2 2 5 2 3" xfId="23671" xr:uid="{D54C8989-D1DD-4C94-AFF3-E6ECB6B68A28}"/>
    <cellStyle name="Vírgula 3 2 2 2 2 5 3" xfId="8575" xr:uid="{48CF064B-87BF-479C-9C5E-849250382FE8}"/>
    <cellStyle name="Vírgula 3 2 2 2 2 5 3 2" xfId="17628" xr:uid="{E6F038B0-3307-4DE5-91C7-5D75D49082B5}"/>
    <cellStyle name="Vírgula 3 2 2 2 2 5 3 2 2" xfId="35738" xr:uid="{B0933361-300D-4A6D-99A4-398EE3DE99F7}"/>
    <cellStyle name="Vírgula 3 2 2 2 2 5 3 3" xfId="26685" xr:uid="{A9151117-7A97-4618-904E-777339DEAC1D}"/>
    <cellStyle name="Vírgula 3 2 2 2 2 5 4" xfId="11596" xr:uid="{90F58385-83C2-4E3E-B233-9C5C00386AB7}"/>
    <cellStyle name="Vírgula 3 2 2 2 2 5 4 2" xfId="29706" xr:uid="{306CA35E-3DC4-425A-B08F-186C281FD0BE}"/>
    <cellStyle name="Vírgula 3 2 2 2 2 5 5" xfId="20653" xr:uid="{CB3DAD71-A9E4-4F58-852F-F88B64854CD1}"/>
    <cellStyle name="Vírgula 3 2 2 2 2 6" xfId="3552" xr:uid="{C88370B8-386C-4F95-928F-6DAD68E70932}"/>
    <cellStyle name="Vírgula 3 2 2 2 2 6 2" xfId="12605" xr:uid="{E920D1F7-2DDF-4A91-8371-1CADD743E4D4}"/>
    <cellStyle name="Vírgula 3 2 2 2 2 6 2 2" xfId="30715" xr:uid="{CE4FD545-77EF-44B3-ACDD-07E10E979EC0}"/>
    <cellStyle name="Vírgula 3 2 2 2 2 6 3" xfId="21662" xr:uid="{76B212AF-0EE8-4960-96AE-5D3809EFB041}"/>
    <cellStyle name="Vírgula 3 2 2 2 2 7" xfId="6566" xr:uid="{21EF2035-999F-4B47-94D3-C6A83D6F59A2}"/>
    <cellStyle name="Vírgula 3 2 2 2 2 7 2" xfId="15619" xr:uid="{F257C649-F023-41AB-A5D6-8D11E43ECAA7}"/>
    <cellStyle name="Vírgula 3 2 2 2 2 7 2 2" xfId="33729" xr:uid="{26D7CDA7-CE34-486E-9DAB-E586A7CB8BEC}"/>
    <cellStyle name="Vírgula 3 2 2 2 2 7 3" xfId="24676" xr:uid="{3FCA1288-BCFA-4AE4-B54B-D78EC384FB81}"/>
    <cellStyle name="Vírgula 3 2 2 2 2 8" xfId="9586" xr:uid="{F1EB08FB-86E2-4438-822E-0D3383729EB9}"/>
    <cellStyle name="Vírgula 3 2 2 2 2 8 2" xfId="27696" xr:uid="{B73F8372-0A0A-48EB-AAD4-1B9883ED8696}"/>
    <cellStyle name="Vírgula 3 2 2 2 2 9" xfId="18643" xr:uid="{578CFD84-68A1-43BA-8609-D0423FF116DB}"/>
    <cellStyle name="Vírgula 3 2 2 2 3" xfId="1178" xr:uid="{25F7AF42-71EC-46B6-9418-DA298D569D39}"/>
    <cellStyle name="Vírgula 3 2 2 2 3 2" xfId="2182" xr:uid="{381ECC5F-D2C4-4BEE-85C8-8BA9F6CC9CA7}"/>
    <cellStyle name="Vírgula 3 2 2 2 3 2 2" xfId="5261" xr:uid="{1DA2923D-41E5-49EC-88EA-D6A6C099846A}"/>
    <cellStyle name="Vírgula 3 2 2 2 3 2 2 2" xfId="14314" xr:uid="{F429769E-34CA-4AED-B0E9-D355D024CBA0}"/>
    <cellStyle name="Vírgula 3 2 2 2 3 2 2 2 2" xfId="32424" xr:uid="{E139C9CC-AF4F-493A-B58D-B428B51B89F5}"/>
    <cellStyle name="Vírgula 3 2 2 2 3 2 2 3" xfId="23371" xr:uid="{00A9DEFE-0CED-461C-9A47-ACD8FFB96EC3}"/>
    <cellStyle name="Vírgula 3 2 2 2 3 2 3" xfId="8275" xr:uid="{6490AA95-AB32-4CF1-A353-F93E4E72BFDC}"/>
    <cellStyle name="Vírgula 3 2 2 2 3 2 3 2" xfId="17328" xr:uid="{8FC594E4-C499-485D-98BD-0EB003311A5E}"/>
    <cellStyle name="Vírgula 3 2 2 2 3 2 3 2 2" xfId="35438" xr:uid="{99494E45-7B8E-47BF-ACAA-95E7D1425108}"/>
    <cellStyle name="Vírgula 3 2 2 2 3 2 3 3" xfId="26385" xr:uid="{2180616E-6AC8-4420-9DB6-018C883D7F39}"/>
    <cellStyle name="Vírgula 3 2 2 2 3 2 4" xfId="11296" xr:uid="{5B0CDE23-E4AC-4FB8-B562-86C3A27B1C24}"/>
    <cellStyle name="Vírgula 3 2 2 2 3 2 4 2" xfId="29406" xr:uid="{7B7DDEE6-31D2-404F-86A8-0647D1962D37}"/>
    <cellStyle name="Vírgula 3 2 2 2 3 2 5" xfId="20353" xr:uid="{082922C2-B725-4393-B42F-ABDB3B1C37A0}"/>
    <cellStyle name="Vírgula 3 2 2 2 3 3" xfId="3186" xr:uid="{2F017414-38CD-42A4-8497-D219DDE6C49E}"/>
    <cellStyle name="Vírgula 3 2 2 2 3 3 2" xfId="6265" xr:uid="{4B31602B-9E57-472C-AFE9-049A4598C102}"/>
    <cellStyle name="Vírgula 3 2 2 2 3 3 2 2" xfId="15318" xr:uid="{0E69B306-4AEA-4C72-8C7B-007AD6624861}"/>
    <cellStyle name="Vírgula 3 2 2 2 3 3 2 2 2" xfId="33428" xr:uid="{C7E307C2-3C9E-42A4-87E3-48C076598443}"/>
    <cellStyle name="Vírgula 3 2 2 2 3 3 2 3" xfId="24375" xr:uid="{39D6B60B-44B8-488F-B03C-8267FCC1CA30}"/>
    <cellStyle name="Vírgula 3 2 2 2 3 3 3" xfId="9279" xr:uid="{EB9D2B6C-889D-4D55-9560-FECEC1DB19C0}"/>
    <cellStyle name="Vírgula 3 2 2 2 3 3 3 2" xfId="18332" xr:uid="{953BA723-E548-420A-8AFC-971DBCDBE241}"/>
    <cellStyle name="Vírgula 3 2 2 2 3 3 3 2 2" xfId="36442" xr:uid="{F65D7E1E-0BEB-4ED5-A7CD-3B5EB8CF8911}"/>
    <cellStyle name="Vírgula 3 2 2 2 3 3 3 3" xfId="27389" xr:uid="{5313DAC8-2C3C-48AA-9467-B1B84C17948D}"/>
    <cellStyle name="Vírgula 3 2 2 2 3 3 4" xfId="12300" xr:uid="{2A76F0DD-EFE1-49D6-B74C-49C901D56C28}"/>
    <cellStyle name="Vírgula 3 2 2 2 3 3 4 2" xfId="30410" xr:uid="{4ACBD5E7-F11E-4317-9106-3319FC2CA122}"/>
    <cellStyle name="Vírgula 3 2 2 2 3 3 5" xfId="21357" xr:uid="{5EE132F8-5C8E-4952-969E-E638B1B128A4}"/>
    <cellStyle name="Vírgula 3 2 2 2 3 4" xfId="4257" xr:uid="{D9E25993-FBED-4AA8-A83F-98EFBBC9E8CD}"/>
    <cellStyle name="Vírgula 3 2 2 2 3 4 2" xfId="13310" xr:uid="{1D5BFBF5-E4E5-4777-81B6-4FE04A42510B}"/>
    <cellStyle name="Vírgula 3 2 2 2 3 4 2 2" xfId="31420" xr:uid="{F2B7B764-71A3-4C1A-88DC-B787387B3244}"/>
    <cellStyle name="Vírgula 3 2 2 2 3 4 3" xfId="22367" xr:uid="{C30A2A9B-8C52-4D3D-A358-0EAD56AE29B0}"/>
    <cellStyle name="Vírgula 3 2 2 2 3 5" xfId="7271" xr:uid="{1D63BD32-8430-4959-A99F-44756166DDA1}"/>
    <cellStyle name="Vírgula 3 2 2 2 3 5 2" xfId="16324" xr:uid="{80A4E8D8-523F-425B-8585-20ACABF63786}"/>
    <cellStyle name="Vírgula 3 2 2 2 3 5 2 2" xfId="34434" xr:uid="{0D32FC2B-97A1-4531-BEE9-6249A35897EC}"/>
    <cellStyle name="Vírgula 3 2 2 2 3 5 3" xfId="25381" xr:uid="{5CBD69D6-C100-4C77-94B9-DC8D1C3498FE}"/>
    <cellStyle name="Vírgula 3 2 2 2 3 6" xfId="10292" xr:uid="{DB9AAECB-862D-469B-8DD9-10A5990DE466}"/>
    <cellStyle name="Vírgula 3 2 2 2 3 6 2" xfId="28402" xr:uid="{F24CFEC5-2FF9-4DEB-9B74-4372CA81F62C}"/>
    <cellStyle name="Vírgula 3 2 2 2 3 7" xfId="19349" xr:uid="{15A1C55F-6E6D-43A1-BFD9-4AEF7AC9DD80}"/>
    <cellStyle name="Vírgula 3 2 2 2 4" xfId="1179" xr:uid="{E56FEDCA-14B6-48A7-B382-C0BC00C05523}"/>
    <cellStyle name="Vírgula 3 2 2 2 4 2" xfId="2183" xr:uid="{9DCD9810-17EC-48FF-8691-8AFF24F7F20A}"/>
    <cellStyle name="Vírgula 3 2 2 2 4 2 2" xfId="5262" xr:uid="{2DE85444-537E-4723-85D9-1A0F119A0330}"/>
    <cellStyle name="Vírgula 3 2 2 2 4 2 2 2" xfId="14315" xr:uid="{DB6782CA-D579-4F80-929D-074C7B5487BA}"/>
    <cellStyle name="Vírgula 3 2 2 2 4 2 2 2 2" xfId="32425" xr:uid="{F0C9FC0A-7E20-438C-8FC1-4A6E9BA8C6CC}"/>
    <cellStyle name="Vírgula 3 2 2 2 4 2 2 3" xfId="23372" xr:uid="{0DA5E583-6384-4B82-A94E-AE19752449DB}"/>
    <cellStyle name="Vírgula 3 2 2 2 4 2 3" xfId="8276" xr:uid="{BD4342CD-6FE7-4FE0-B3EC-57D5A9F8E174}"/>
    <cellStyle name="Vírgula 3 2 2 2 4 2 3 2" xfId="17329" xr:uid="{62A6330A-437C-4DD9-AB04-54EDE409D464}"/>
    <cellStyle name="Vírgula 3 2 2 2 4 2 3 2 2" xfId="35439" xr:uid="{B6780EC3-1E25-41A2-9BB4-3C1FD43B39FA}"/>
    <cellStyle name="Vírgula 3 2 2 2 4 2 3 3" xfId="26386" xr:uid="{793B3338-1978-4DB2-BB42-A117F7A49D33}"/>
    <cellStyle name="Vírgula 3 2 2 2 4 2 4" xfId="11297" xr:uid="{ED6E4EA5-FBBB-48C5-93B1-5310B5129AB5}"/>
    <cellStyle name="Vírgula 3 2 2 2 4 2 4 2" xfId="29407" xr:uid="{F8E3E25F-8DF1-4720-91CD-8F8F2455C95C}"/>
    <cellStyle name="Vírgula 3 2 2 2 4 2 5" xfId="20354" xr:uid="{E3325F3F-91C4-406A-8E19-2749B7B5B69B}"/>
    <cellStyle name="Vírgula 3 2 2 2 4 3" xfId="3187" xr:uid="{C8A8CCC2-3C83-4BC3-BD58-A75C32B8E97F}"/>
    <cellStyle name="Vírgula 3 2 2 2 4 3 2" xfId="6266" xr:uid="{905E2570-EEE2-459A-AF20-B7129A084062}"/>
    <cellStyle name="Vírgula 3 2 2 2 4 3 2 2" xfId="15319" xr:uid="{6106AFD0-D6FA-482F-AFAD-586284A09E00}"/>
    <cellStyle name="Vírgula 3 2 2 2 4 3 2 2 2" xfId="33429" xr:uid="{5B83AF02-A7BF-4456-B7BE-BE713D0A41E8}"/>
    <cellStyle name="Vírgula 3 2 2 2 4 3 2 3" xfId="24376" xr:uid="{92A2C861-6F9A-4112-8082-0EF422C19E0C}"/>
    <cellStyle name="Vírgula 3 2 2 2 4 3 3" xfId="9280" xr:uid="{8A483891-2800-444B-88B4-65C997F328B9}"/>
    <cellStyle name="Vírgula 3 2 2 2 4 3 3 2" xfId="18333" xr:uid="{62F996AF-33BB-4AE6-85B9-0DEA49B6884C}"/>
    <cellStyle name="Vírgula 3 2 2 2 4 3 3 2 2" xfId="36443" xr:uid="{51D4F824-D62B-4089-ABA1-A034FC3DED33}"/>
    <cellStyle name="Vírgula 3 2 2 2 4 3 3 3" xfId="27390" xr:uid="{31A7E699-3F47-4FA4-BB9C-E806BD7FE9C5}"/>
    <cellStyle name="Vírgula 3 2 2 2 4 3 4" xfId="12301" xr:uid="{DEF98760-9725-46A0-8DD3-038121443342}"/>
    <cellStyle name="Vírgula 3 2 2 2 4 3 4 2" xfId="30411" xr:uid="{90CAE1CA-1813-4754-AECB-4AE1EB17BF53}"/>
    <cellStyle name="Vírgula 3 2 2 2 4 3 5" xfId="21358" xr:uid="{BA5D8952-620A-4929-8858-17B886600893}"/>
    <cellStyle name="Vírgula 3 2 2 2 4 4" xfId="4258" xr:uid="{4A89C1BA-9F79-4BCB-A046-C3C6432A5937}"/>
    <cellStyle name="Vírgula 3 2 2 2 4 4 2" xfId="13311" xr:uid="{FE541F7C-6184-4634-AFE2-666D315D31C2}"/>
    <cellStyle name="Vírgula 3 2 2 2 4 4 2 2" xfId="31421" xr:uid="{D104245D-92C5-4888-8F9D-C32A79A39D62}"/>
    <cellStyle name="Vírgula 3 2 2 2 4 4 3" xfId="22368" xr:uid="{48453E64-6707-4B99-A81B-FEA650968F59}"/>
    <cellStyle name="Vírgula 3 2 2 2 4 5" xfId="7272" xr:uid="{8568DAC1-C788-4A0D-8BF8-03AE74B8415A}"/>
    <cellStyle name="Vírgula 3 2 2 2 4 5 2" xfId="16325" xr:uid="{3338A7A7-D3CE-4FCB-9F37-555DCDDA66A6}"/>
    <cellStyle name="Vírgula 3 2 2 2 4 5 2 2" xfId="34435" xr:uid="{A9885AA9-F5CA-4537-8E07-736430092437}"/>
    <cellStyle name="Vírgula 3 2 2 2 4 5 3" xfId="25382" xr:uid="{187F41AC-FE0C-4517-8CC4-C1E662D66C03}"/>
    <cellStyle name="Vírgula 3 2 2 2 4 6" xfId="10293" xr:uid="{BAD88456-1971-45B3-A94A-FCB10F88909B}"/>
    <cellStyle name="Vírgula 3 2 2 2 4 6 2" xfId="28403" xr:uid="{CA048D4D-E146-4AB9-AAB9-044535A52006}"/>
    <cellStyle name="Vírgula 3 2 2 2 4 7" xfId="19350" xr:uid="{956A285F-A5DD-4D9B-8F1D-EA7A5BE0C729}"/>
    <cellStyle name="Vírgula 3 2 2 2 5" xfId="1307" xr:uid="{B0934771-5534-4518-BEB7-12E75DFC87F1}"/>
    <cellStyle name="Vírgula 3 2 2 2 5 2" xfId="4386" xr:uid="{164B6431-3D1D-4FB9-A2B1-0E70F5DA5B85}"/>
    <cellStyle name="Vírgula 3 2 2 2 5 2 2" xfId="13439" xr:uid="{34EC5C78-38FB-4A1E-963F-DCA56D884FF3}"/>
    <cellStyle name="Vírgula 3 2 2 2 5 2 2 2" xfId="31549" xr:uid="{333276F9-E60E-4DF6-9396-CBE8D1EE7428}"/>
    <cellStyle name="Vírgula 3 2 2 2 5 2 3" xfId="22496" xr:uid="{58AAB0B7-6CC1-4434-BD17-11E559FC1007}"/>
    <cellStyle name="Vírgula 3 2 2 2 5 3" xfId="7400" xr:uid="{2D2CB965-EF4B-4444-971D-E862F0ED2A27}"/>
    <cellStyle name="Vírgula 3 2 2 2 5 3 2" xfId="16453" xr:uid="{F6E6821A-1D23-4ECD-BC94-F432F9C334CA}"/>
    <cellStyle name="Vírgula 3 2 2 2 5 3 2 2" xfId="34563" xr:uid="{A8AF4C97-8D69-43D2-A1F6-9873E4E2FA8E}"/>
    <cellStyle name="Vírgula 3 2 2 2 5 3 3" xfId="25510" xr:uid="{B495C91B-557C-4104-9A30-0DC98181584B}"/>
    <cellStyle name="Vírgula 3 2 2 2 5 4" xfId="10421" xr:uid="{59BF0852-AD18-4948-B495-AAC8072CBA85}"/>
    <cellStyle name="Vírgula 3 2 2 2 5 4 2" xfId="28531" xr:uid="{6827EF02-BCA4-448B-B530-DDFCE3667A59}"/>
    <cellStyle name="Vírgula 3 2 2 2 5 5" xfId="19478" xr:uid="{CA93136A-759E-406E-81AF-E8C3A6A49FE1}"/>
    <cellStyle name="Vírgula 3 2 2 2 6" xfId="2311" xr:uid="{24308A31-9153-435A-88E3-F6203AAF0432}"/>
    <cellStyle name="Vírgula 3 2 2 2 6 2" xfId="5390" xr:uid="{90DF7768-90FE-4C1D-BC3C-E0162901478A}"/>
    <cellStyle name="Vírgula 3 2 2 2 6 2 2" xfId="14443" xr:uid="{58D02E7C-2855-49CF-AC43-3E403C1CB8BB}"/>
    <cellStyle name="Vírgula 3 2 2 2 6 2 2 2" xfId="32553" xr:uid="{60619D66-8743-4F6C-9038-B9E7A4FB355B}"/>
    <cellStyle name="Vírgula 3 2 2 2 6 2 3" xfId="23500" xr:uid="{3A0C275A-DE81-4A4E-9D61-6E75AFC60C40}"/>
    <cellStyle name="Vírgula 3 2 2 2 6 3" xfId="8404" xr:uid="{5B7F2AEA-997D-4C33-B926-BD216F47DD85}"/>
    <cellStyle name="Vírgula 3 2 2 2 6 3 2" xfId="17457" xr:uid="{33C2380B-8FFB-42AF-B421-119E776A8C81}"/>
    <cellStyle name="Vírgula 3 2 2 2 6 3 2 2" xfId="35567" xr:uid="{3D5C5E44-C9EF-42A3-A6BF-CFC87A2141D7}"/>
    <cellStyle name="Vírgula 3 2 2 2 6 3 3" xfId="26514" xr:uid="{BCA1C0A7-033F-4525-B69B-B9B868548408}"/>
    <cellStyle name="Vírgula 3 2 2 2 6 4" xfId="11425" xr:uid="{FD8671A3-C5D6-4065-87BB-C89B45F6E30C}"/>
    <cellStyle name="Vírgula 3 2 2 2 6 4 2" xfId="29535" xr:uid="{BD174020-C381-4322-8AAB-16813CCA0387}"/>
    <cellStyle name="Vírgula 3 2 2 2 6 5" xfId="20482" xr:uid="{A834BC88-B5CD-4615-9510-775EF2007D3D}"/>
    <cellStyle name="Vírgula 3 2 2 2 7" xfId="3380" xr:uid="{234B4926-0B51-4B2E-8159-8927BE804987}"/>
    <cellStyle name="Vírgula 3 2 2 2 7 2" xfId="12433" xr:uid="{B201EB8F-0F0C-43A4-BD2B-FAD3ECBA3E6E}"/>
    <cellStyle name="Vírgula 3 2 2 2 7 2 2" xfId="30543" xr:uid="{53119262-F7AF-495F-B3C2-CAF0650B167F}"/>
    <cellStyle name="Vírgula 3 2 2 2 7 3" xfId="21490" xr:uid="{2B556B66-810D-47D0-BA18-5838626BD4E5}"/>
    <cellStyle name="Vírgula 3 2 2 2 8" xfId="6394" xr:uid="{4C138301-B912-4E69-8EAE-B16935F1411D}"/>
    <cellStyle name="Vírgula 3 2 2 2 8 2" xfId="15447" xr:uid="{CAB914F8-84AA-49C8-A582-D2C2B353F7EE}"/>
    <cellStyle name="Vírgula 3 2 2 2 8 2 2" xfId="33557" xr:uid="{2AD86504-8014-43AE-B5F1-4D3C05975B54}"/>
    <cellStyle name="Vírgula 3 2 2 2 8 3" xfId="24504" xr:uid="{09ABCFA5-5850-43E0-8710-9FD5244883CC}"/>
    <cellStyle name="Vírgula 3 2 2 2 9" xfId="9414" xr:uid="{194AD36F-27B6-4A5B-A3A3-55CAD7308D60}"/>
    <cellStyle name="Vírgula 3 2 2 2 9 2" xfId="27524" xr:uid="{4590BADA-2927-4728-83F9-276C32F9D215}"/>
    <cellStyle name="Vírgula 3 2 2 3" xfId="437" xr:uid="{176E328C-C5AA-4151-9EEA-1220CEB6C06F}"/>
    <cellStyle name="Vírgula 3 2 2 3 2" xfId="1180" xr:uid="{823964D8-51FE-48C9-B746-151C1137A84D}"/>
    <cellStyle name="Vírgula 3 2 2 3 2 2" xfId="2184" xr:uid="{F2985E5B-3C8C-4F74-AD8B-E01A0C207810}"/>
    <cellStyle name="Vírgula 3 2 2 3 2 2 2" xfId="5263" xr:uid="{BB8762BC-1A66-468E-9CE9-5C92FF3F86DB}"/>
    <cellStyle name="Vírgula 3 2 2 3 2 2 2 2" xfId="14316" xr:uid="{404A5794-3343-410F-B9EA-DF38DF05C318}"/>
    <cellStyle name="Vírgula 3 2 2 3 2 2 2 2 2" xfId="32426" xr:uid="{0BD3E98B-0993-486C-B23F-8839CA4778CA}"/>
    <cellStyle name="Vírgula 3 2 2 3 2 2 2 3" xfId="23373" xr:uid="{052CF8CE-6B49-4606-B61A-EE8CAC0902AB}"/>
    <cellStyle name="Vírgula 3 2 2 3 2 2 3" xfId="8277" xr:uid="{8AADDAEA-14CD-4F34-90D2-BFF4E84999E2}"/>
    <cellStyle name="Vírgula 3 2 2 3 2 2 3 2" xfId="17330" xr:uid="{971C43D3-4BEA-44A9-888F-80D576899CF3}"/>
    <cellStyle name="Vírgula 3 2 2 3 2 2 3 2 2" xfId="35440" xr:uid="{D57C49F4-F723-4126-920E-316807A0EAF3}"/>
    <cellStyle name="Vírgula 3 2 2 3 2 2 3 3" xfId="26387" xr:uid="{0702EB2E-44A4-431A-B62E-29F8CF31EBF0}"/>
    <cellStyle name="Vírgula 3 2 2 3 2 2 4" xfId="11298" xr:uid="{790E569C-D326-42FC-A010-277C7A905507}"/>
    <cellStyle name="Vírgula 3 2 2 3 2 2 4 2" xfId="29408" xr:uid="{61C4D997-6F5F-4ADC-87E1-02B64CADD2F7}"/>
    <cellStyle name="Vírgula 3 2 2 3 2 2 5" xfId="20355" xr:uid="{25EFD589-945E-4369-8E12-B8D2C4B620AB}"/>
    <cellStyle name="Vírgula 3 2 2 3 2 3" xfId="3188" xr:uid="{5F8DAE85-CC5F-4CF2-B3B7-B093BC53923C}"/>
    <cellStyle name="Vírgula 3 2 2 3 2 3 2" xfId="6267" xr:uid="{21AE7939-BFE4-43BF-8361-E27DE9F6AC6E}"/>
    <cellStyle name="Vírgula 3 2 2 3 2 3 2 2" xfId="15320" xr:uid="{9EF1FE54-1827-4196-B32A-2C0415E27DA3}"/>
    <cellStyle name="Vírgula 3 2 2 3 2 3 2 2 2" xfId="33430" xr:uid="{9CE83AFD-C27A-4AFB-85FF-76B26FC44EB9}"/>
    <cellStyle name="Vírgula 3 2 2 3 2 3 2 3" xfId="24377" xr:uid="{FE174EE5-1A1B-4CFC-9265-60340F1FB4F9}"/>
    <cellStyle name="Vírgula 3 2 2 3 2 3 3" xfId="9281" xr:uid="{95575C8D-799E-4AC2-8FBF-346980627F18}"/>
    <cellStyle name="Vírgula 3 2 2 3 2 3 3 2" xfId="18334" xr:uid="{3D213AF8-36EB-4001-BA1D-E8B5993862D9}"/>
    <cellStyle name="Vírgula 3 2 2 3 2 3 3 2 2" xfId="36444" xr:uid="{02FED37F-59DC-4EEC-9EAF-6B756D0E0113}"/>
    <cellStyle name="Vírgula 3 2 2 3 2 3 3 3" xfId="27391" xr:uid="{4A5D6365-1B54-4677-9BEB-10D8DCE190C8}"/>
    <cellStyle name="Vírgula 3 2 2 3 2 3 4" xfId="12302" xr:uid="{13CD95CC-1EC9-45AD-AFAD-2B3FA5E168A4}"/>
    <cellStyle name="Vírgula 3 2 2 3 2 3 4 2" xfId="30412" xr:uid="{B8004A7C-B789-405C-AF95-C3A6545E40F5}"/>
    <cellStyle name="Vírgula 3 2 2 3 2 3 5" xfId="21359" xr:uid="{CB39ECE9-9F5A-4D76-A5D0-53756C4A30F1}"/>
    <cellStyle name="Vírgula 3 2 2 3 2 4" xfId="4259" xr:uid="{F191D6B2-C50C-43D0-A266-877B3B53026E}"/>
    <cellStyle name="Vírgula 3 2 2 3 2 4 2" xfId="13312" xr:uid="{C2BA8555-6F67-487C-A28E-BDB0066CA756}"/>
    <cellStyle name="Vírgula 3 2 2 3 2 4 2 2" xfId="31422" xr:uid="{22C22414-3B21-4B93-8466-095BD7DA5F1A}"/>
    <cellStyle name="Vírgula 3 2 2 3 2 4 3" xfId="22369" xr:uid="{922DCDF4-B95C-40DC-97B9-EB0DDEB268F4}"/>
    <cellStyle name="Vírgula 3 2 2 3 2 5" xfId="7273" xr:uid="{6A500126-61A8-41D4-83CF-CE2CF330BCFA}"/>
    <cellStyle name="Vírgula 3 2 2 3 2 5 2" xfId="16326" xr:uid="{FD192F11-0991-48F2-BC3F-A396ABE2E840}"/>
    <cellStyle name="Vírgula 3 2 2 3 2 5 2 2" xfId="34436" xr:uid="{488625BC-FC7C-4C22-BE71-6E3FC41589FE}"/>
    <cellStyle name="Vírgula 3 2 2 3 2 5 3" xfId="25383" xr:uid="{DCD2A6CB-599E-41B9-9AC3-9716DBC52DF8}"/>
    <cellStyle name="Vírgula 3 2 2 3 2 6" xfId="10294" xr:uid="{194956DF-97A2-461F-836F-32F4AE5973BC}"/>
    <cellStyle name="Vírgula 3 2 2 3 2 6 2" xfId="28404" xr:uid="{D984932D-76AF-4D49-B6C8-5BF8ADED1A54}"/>
    <cellStyle name="Vírgula 3 2 2 3 2 7" xfId="19351" xr:uid="{312A5836-9AE4-4759-B767-63FAD52BCE3B}"/>
    <cellStyle name="Vírgula 3 2 2 3 3" xfId="1181" xr:uid="{E05962DB-C80D-4702-9F9B-85C3F9739ECD}"/>
    <cellStyle name="Vírgula 3 2 2 3 3 2" xfId="2185" xr:uid="{FC635AAB-D159-4550-B860-D1001389223D}"/>
    <cellStyle name="Vírgula 3 2 2 3 3 2 2" xfId="5264" xr:uid="{B68038FB-041F-42B4-A78C-72D29D459A4C}"/>
    <cellStyle name="Vírgula 3 2 2 3 3 2 2 2" xfId="14317" xr:uid="{125D8B2B-42E2-4D0F-A28D-4C64174D1D48}"/>
    <cellStyle name="Vírgula 3 2 2 3 3 2 2 2 2" xfId="32427" xr:uid="{97B23280-B2B2-4459-8023-88F7C28512CC}"/>
    <cellStyle name="Vírgula 3 2 2 3 3 2 2 3" xfId="23374" xr:uid="{61021E9F-8980-4949-A46F-3375504A6B01}"/>
    <cellStyle name="Vírgula 3 2 2 3 3 2 3" xfId="8278" xr:uid="{2D361E1B-458D-439C-B7DB-839D588B2E43}"/>
    <cellStyle name="Vírgula 3 2 2 3 3 2 3 2" xfId="17331" xr:uid="{E2DE10E5-0E43-423A-B510-62C986AEA48C}"/>
    <cellStyle name="Vírgula 3 2 2 3 3 2 3 2 2" xfId="35441" xr:uid="{7D0AFFB3-8004-410C-938A-A160B59A22F7}"/>
    <cellStyle name="Vírgula 3 2 2 3 3 2 3 3" xfId="26388" xr:uid="{454D1B95-C174-475F-A96C-DA73A7A77E00}"/>
    <cellStyle name="Vírgula 3 2 2 3 3 2 4" xfId="11299" xr:uid="{222866A5-77BA-4E7A-8D8A-6904F02EE72F}"/>
    <cellStyle name="Vírgula 3 2 2 3 3 2 4 2" xfId="29409" xr:uid="{8A73110D-433E-4D9E-9D3A-A824659A275C}"/>
    <cellStyle name="Vírgula 3 2 2 3 3 2 5" xfId="20356" xr:uid="{EB577D0C-49CE-4F3B-96A0-C86DFC2D6FB1}"/>
    <cellStyle name="Vírgula 3 2 2 3 3 3" xfId="3189" xr:uid="{18C3C281-AE32-4A79-8AA9-23263ABE8886}"/>
    <cellStyle name="Vírgula 3 2 2 3 3 3 2" xfId="6268" xr:uid="{8B37004A-61C0-4752-A0F0-D92591A3E2CB}"/>
    <cellStyle name="Vírgula 3 2 2 3 3 3 2 2" xfId="15321" xr:uid="{E964BCD8-8A16-4C74-A2AC-CE2AFDFB14B8}"/>
    <cellStyle name="Vírgula 3 2 2 3 3 3 2 2 2" xfId="33431" xr:uid="{4C2B45FD-4279-4C83-BC41-B92F482A2EA0}"/>
    <cellStyle name="Vírgula 3 2 2 3 3 3 2 3" xfId="24378" xr:uid="{1889A2AA-4C1E-40E2-B1F3-673A66BB4DB7}"/>
    <cellStyle name="Vírgula 3 2 2 3 3 3 3" xfId="9282" xr:uid="{94F90277-1BA5-4696-BED6-976A261EB828}"/>
    <cellStyle name="Vírgula 3 2 2 3 3 3 3 2" xfId="18335" xr:uid="{DAB4BCB1-F7C7-40B6-A437-5433CFA7504D}"/>
    <cellStyle name="Vírgula 3 2 2 3 3 3 3 2 2" xfId="36445" xr:uid="{61F315C4-708D-49F2-84E6-6F30D302A431}"/>
    <cellStyle name="Vírgula 3 2 2 3 3 3 3 3" xfId="27392" xr:uid="{1F5844D5-19C5-4799-ABC6-33BB1F07E7C2}"/>
    <cellStyle name="Vírgula 3 2 2 3 3 3 4" xfId="12303" xr:uid="{C7097321-0BEC-4F3D-B8C5-558DE04D35F8}"/>
    <cellStyle name="Vírgula 3 2 2 3 3 3 4 2" xfId="30413" xr:uid="{F3EE4348-89D4-4E25-AC8A-466EDEBAAAC4}"/>
    <cellStyle name="Vírgula 3 2 2 3 3 3 5" xfId="21360" xr:uid="{B8C9BCC2-BC79-496D-911C-789B68D9CC57}"/>
    <cellStyle name="Vírgula 3 2 2 3 3 4" xfId="4260" xr:uid="{6120D5B6-15A1-4F35-B819-AFC77A5AED19}"/>
    <cellStyle name="Vírgula 3 2 2 3 3 4 2" xfId="13313" xr:uid="{DCE546D8-4EF6-4375-8444-BECD91438D0F}"/>
    <cellStyle name="Vírgula 3 2 2 3 3 4 2 2" xfId="31423" xr:uid="{1C62365F-5C7E-44A5-A946-06D39A4A8ED1}"/>
    <cellStyle name="Vírgula 3 2 2 3 3 4 3" xfId="22370" xr:uid="{E1322E86-A2D8-420E-84C7-B640980504B9}"/>
    <cellStyle name="Vírgula 3 2 2 3 3 5" xfId="7274" xr:uid="{516A83A5-1DF6-4766-98C7-B7BBCF214552}"/>
    <cellStyle name="Vírgula 3 2 2 3 3 5 2" xfId="16327" xr:uid="{AD720F1F-D794-4ED0-9945-C3DDC38482F9}"/>
    <cellStyle name="Vírgula 3 2 2 3 3 5 2 2" xfId="34437" xr:uid="{938FDDF1-F544-489A-8C99-242EA1DF20E1}"/>
    <cellStyle name="Vírgula 3 2 2 3 3 5 3" xfId="25384" xr:uid="{6D9A10EE-927B-4073-A5C4-2B31B2E01D60}"/>
    <cellStyle name="Vírgula 3 2 2 3 3 6" xfId="10295" xr:uid="{27DB9734-33FB-4560-A686-17C9F221020B}"/>
    <cellStyle name="Vírgula 3 2 2 3 3 6 2" xfId="28405" xr:uid="{E10268D4-AB18-4B5E-8C2E-762CC489FBE0}"/>
    <cellStyle name="Vírgula 3 2 2 3 3 7" xfId="19352" xr:uid="{E5CEBF86-771F-4BA7-98AE-9ED1CA96823A}"/>
    <cellStyle name="Vírgula 3 2 2 3 4" xfId="1446" xr:uid="{B4365646-9C1E-409B-9B10-FC935EB8C579}"/>
    <cellStyle name="Vírgula 3 2 2 3 4 2" xfId="4525" xr:uid="{B3A51D88-D989-4DBA-8A72-49DDEFD4CFC1}"/>
    <cellStyle name="Vírgula 3 2 2 3 4 2 2" xfId="13578" xr:uid="{DFB5585B-2BB7-4737-AA21-E14FEFECAB4B}"/>
    <cellStyle name="Vírgula 3 2 2 3 4 2 2 2" xfId="31688" xr:uid="{0D66F02E-0893-400C-A5B1-8D7B7FCCB574}"/>
    <cellStyle name="Vírgula 3 2 2 3 4 2 3" xfId="22635" xr:uid="{BAB7DC74-07FD-4EDF-8214-319198F96D31}"/>
    <cellStyle name="Vírgula 3 2 2 3 4 3" xfId="7539" xr:uid="{0E7CDD94-F9EA-49EC-B7D7-98B8602B4FDD}"/>
    <cellStyle name="Vírgula 3 2 2 3 4 3 2" xfId="16592" xr:uid="{A3D62097-BA18-48B0-93CD-6EF30550DB88}"/>
    <cellStyle name="Vírgula 3 2 2 3 4 3 2 2" xfId="34702" xr:uid="{C11C92B9-BA76-4FE3-8D45-1E0B366FE8DC}"/>
    <cellStyle name="Vírgula 3 2 2 3 4 3 3" xfId="25649" xr:uid="{CAE1FBA5-A368-432D-8794-00EA3806C8F1}"/>
    <cellStyle name="Vírgula 3 2 2 3 4 4" xfId="10560" xr:uid="{27045B03-2BA5-44A6-9C85-1A39D7CD15AF}"/>
    <cellStyle name="Vírgula 3 2 2 3 4 4 2" xfId="28670" xr:uid="{23E0C9E9-84BE-4618-8C28-DF98B347B540}"/>
    <cellStyle name="Vírgula 3 2 2 3 4 5" xfId="19617" xr:uid="{2913DECA-5217-43E7-A445-A99E45F99FCF}"/>
    <cellStyle name="Vírgula 3 2 2 3 5" xfId="2450" xr:uid="{478FC833-6654-4BB3-87A8-C0726FD0E669}"/>
    <cellStyle name="Vírgula 3 2 2 3 5 2" xfId="5529" xr:uid="{4D4A4281-0E34-4E56-BA9C-4CA31AB97FEC}"/>
    <cellStyle name="Vírgula 3 2 2 3 5 2 2" xfId="14582" xr:uid="{E20EC6B6-6CB4-4FAE-BEBB-F04404636243}"/>
    <cellStyle name="Vírgula 3 2 2 3 5 2 2 2" xfId="32692" xr:uid="{BA0B8692-A0CA-43F5-883E-7978E44D6DC9}"/>
    <cellStyle name="Vírgula 3 2 2 3 5 2 3" xfId="23639" xr:uid="{7495988D-C85D-41C8-B900-B4A7F13639DF}"/>
    <cellStyle name="Vírgula 3 2 2 3 5 3" xfId="8543" xr:uid="{511D1458-947E-4120-BD79-9C09F4E97E51}"/>
    <cellStyle name="Vírgula 3 2 2 3 5 3 2" xfId="17596" xr:uid="{09889537-6EF2-4CE5-83C9-4E71144BCDDD}"/>
    <cellStyle name="Vírgula 3 2 2 3 5 3 2 2" xfId="35706" xr:uid="{487FB7AC-0FE8-41F8-A46C-A708922262EC}"/>
    <cellStyle name="Vírgula 3 2 2 3 5 3 3" xfId="26653" xr:uid="{E0DC7659-D8B8-463E-98F4-B3B7974C6362}"/>
    <cellStyle name="Vírgula 3 2 2 3 5 4" xfId="11564" xr:uid="{78D548F6-882C-4614-9DAA-3247585FCFF6}"/>
    <cellStyle name="Vírgula 3 2 2 3 5 4 2" xfId="29674" xr:uid="{0A6636C7-EAD7-473C-A198-6F82B8842F59}"/>
    <cellStyle name="Vírgula 3 2 2 3 5 5" xfId="20621" xr:uid="{AD7696BA-0D57-418A-92EE-F38836506CB7}"/>
    <cellStyle name="Vírgula 3 2 2 3 6" xfId="3520" xr:uid="{5FA773AC-A594-4F4F-9202-BDD83E291E27}"/>
    <cellStyle name="Vírgula 3 2 2 3 6 2" xfId="12573" xr:uid="{7C87BF6C-9891-4F50-84A8-03415236E295}"/>
    <cellStyle name="Vírgula 3 2 2 3 6 2 2" xfId="30683" xr:uid="{FC90A697-C5C5-42EC-84B5-1D0DF026284F}"/>
    <cellStyle name="Vírgula 3 2 2 3 6 3" xfId="21630" xr:uid="{8CB0FFAB-93E0-47A5-966C-D40133A452F7}"/>
    <cellStyle name="Vírgula 3 2 2 3 7" xfId="6534" xr:uid="{82E56364-78CC-4331-9D18-BB0286CB371D}"/>
    <cellStyle name="Vírgula 3 2 2 3 7 2" xfId="15587" xr:uid="{125B50C0-A145-4D0A-9356-2168B5D087CE}"/>
    <cellStyle name="Vírgula 3 2 2 3 7 2 2" xfId="33697" xr:uid="{7070348D-99BD-4DE6-8C1F-95D251C80244}"/>
    <cellStyle name="Vírgula 3 2 2 3 7 3" xfId="24644" xr:uid="{EC7A45E6-DD2E-48D0-827A-A978275E209F}"/>
    <cellStyle name="Vírgula 3 2 2 3 8" xfId="9554" xr:uid="{D8E7EFFA-043C-43EC-9D28-2D68095E21EA}"/>
    <cellStyle name="Vírgula 3 2 2 3 8 2" xfId="27664" xr:uid="{D9A04442-0A6B-4649-9782-9E535096F220}"/>
    <cellStyle name="Vírgula 3 2 2 3 9" xfId="18611" xr:uid="{D80A6D4C-8F0B-4A78-ABA0-F3CAC06A5409}"/>
    <cellStyle name="Vírgula 3 2 2 4" xfId="1182" xr:uid="{482B459C-C3E6-4368-869C-720D625D384A}"/>
    <cellStyle name="Vírgula 3 2 2 4 2" xfId="2186" xr:uid="{22F72B2B-0610-491A-83F9-48B01D1CED22}"/>
    <cellStyle name="Vírgula 3 2 2 4 2 2" xfId="5265" xr:uid="{927EB4C5-5848-4E27-BB38-1AF254A7E816}"/>
    <cellStyle name="Vírgula 3 2 2 4 2 2 2" xfId="14318" xr:uid="{48E71E73-37C6-400B-8FD3-F54B51566A14}"/>
    <cellStyle name="Vírgula 3 2 2 4 2 2 2 2" xfId="32428" xr:uid="{83354A04-3009-4836-8E1C-F7EC0A1C13B5}"/>
    <cellStyle name="Vírgula 3 2 2 4 2 2 3" xfId="23375" xr:uid="{16268AD9-BFE8-4A84-8DD6-2DD814455CDD}"/>
    <cellStyle name="Vírgula 3 2 2 4 2 3" xfId="8279" xr:uid="{98F4B42F-143C-43DE-B9A5-ADF5CA8DA251}"/>
    <cellStyle name="Vírgula 3 2 2 4 2 3 2" xfId="17332" xr:uid="{6F782135-DF2C-4A85-ABC3-FD33C5A45B91}"/>
    <cellStyle name="Vírgula 3 2 2 4 2 3 2 2" xfId="35442" xr:uid="{FB2C678C-36DA-4F27-BE9C-766F12DCF3AA}"/>
    <cellStyle name="Vírgula 3 2 2 4 2 3 3" xfId="26389" xr:uid="{9D92C5D6-B98A-401C-B96F-69B33397E20C}"/>
    <cellStyle name="Vírgula 3 2 2 4 2 4" xfId="11300" xr:uid="{36F447D1-8AD4-4486-8ADC-1DEE28C90D1B}"/>
    <cellStyle name="Vírgula 3 2 2 4 2 4 2" xfId="29410" xr:uid="{9ED38C82-8A62-429C-A4AD-CAF27A147F61}"/>
    <cellStyle name="Vírgula 3 2 2 4 2 5" xfId="20357" xr:uid="{37358042-8412-46E0-AC96-E21165B623A0}"/>
    <cellStyle name="Vírgula 3 2 2 4 3" xfId="3190" xr:uid="{19629720-B4ED-4DB1-983D-C9DF486932CA}"/>
    <cellStyle name="Vírgula 3 2 2 4 3 2" xfId="6269" xr:uid="{A613F25F-4CEA-4334-9F5E-D22FB8DA944B}"/>
    <cellStyle name="Vírgula 3 2 2 4 3 2 2" xfId="15322" xr:uid="{8FDFCBB7-4E0D-4722-BD1B-55B6491DB6A9}"/>
    <cellStyle name="Vírgula 3 2 2 4 3 2 2 2" xfId="33432" xr:uid="{52966DD7-EBF2-4B3D-95D7-4426CE9CF9F7}"/>
    <cellStyle name="Vírgula 3 2 2 4 3 2 3" xfId="24379" xr:uid="{734405EA-F7DF-4948-A854-916D96CC3C00}"/>
    <cellStyle name="Vírgula 3 2 2 4 3 3" xfId="9283" xr:uid="{09E3364C-853E-4E73-B481-AD2B225298CD}"/>
    <cellStyle name="Vírgula 3 2 2 4 3 3 2" xfId="18336" xr:uid="{8A87C4AB-D070-4204-BC17-D7DF9DB13507}"/>
    <cellStyle name="Vírgula 3 2 2 4 3 3 2 2" xfId="36446" xr:uid="{67FD3DB1-A0C5-41A6-8E5F-A6357BEDE422}"/>
    <cellStyle name="Vírgula 3 2 2 4 3 3 3" xfId="27393" xr:uid="{F2B4037C-4A4D-47CB-A2DA-D3C3C4D20454}"/>
    <cellStyle name="Vírgula 3 2 2 4 3 4" xfId="12304" xr:uid="{ABE49E90-165B-4906-90AD-E44A9335BE9D}"/>
    <cellStyle name="Vírgula 3 2 2 4 3 4 2" xfId="30414" xr:uid="{AAE922D6-747E-4B3E-B214-F26E435B490A}"/>
    <cellStyle name="Vírgula 3 2 2 4 3 5" xfId="21361" xr:uid="{DF879DF5-BB6E-4397-AD2C-D8AD73A02170}"/>
    <cellStyle name="Vírgula 3 2 2 4 4" xfId="4261" xr:uid="{550F9C38-8B87-4F16-AD55-E2472E418FAC}"/>
    <cellStyle name="Vírgula 3 2 2 4 4 2" xfId="13314" xr:uid="{BD773E52-2305-4A21-B347-D4AF4BDF83F9}"/>
    <cellStyle name="Vírgula 3 2 2 4 4 2 2" xfId="31424" xr:uid="{D7CE7ED5-BEBD-4152-877E-682CE71A3A7A}"/>
    <cellStyle name="Vírgula 3 2 2 4 4 3" xfId="22371" xr:uid="{699A8704-0219-4C3C-B81A-58359FC7CCAE}"/>
    <cellStyle name="Vírgula 3 2 2 4 5" xfId="7275" xr:uid="{1DAA4D97-61CD-4B0E-956C-1A62451EF943}"/>
    <cellStyle name="Vírgula 3 2 2 4 5 2" xfId="16328" xr:uid="{A1619EA5-65DB-465E-906F-E97DA3A186E3}"/>
    <cellStyle name="Vírgula 3 2 2 4 5 2 2" xfId="34438" xr:uid="{8A891B97-3483-4F44-88C9-79B50F9DA67A}"/>
    <cellStyle name="Vírgula 3 2 2 4 5 3" xfId="25385" xr:uid="{7BC3D8DE-4395-48AE-A502-557E3F3EC384}"/>
    <cellStyle name="Vírgula 3 2 2 4 6" xfId="10296" xr:uid="{B9574084-B8F7-4855-8ADC-A758FBED413B}"/>
    <cellStyle name="Vírgula 3 2 2 4 6 2" xfId="28406" xr:uid="{EE77D742-B6FF-485F-8A83-CB045662F4DE}"/>
    <cellStyle name="Vírgula 3 2 2 4 7" xfId="19353" xr:uid="{F72F0C36-DC0F-443E-8C34-45CB3088EF2E}"/>
    <cellStyle name="Vírgula 3 2 2 5" xfId="1183" xr:uid="{D243E592-9AEE-485C-8256-A13359467CA1}"/>
    <cellStyle name="Vírgula 3 2 2 5 2" xfId="2187" xr:uid="{F9A14C6E-15E8-41DB-90EC-7809A38CF824}"/>
    <cellStyle name="Vírgula 3 2 2 5 2 2" xfId="5266" xr:uid="{38623B2A-236B-4422-AE78-080BBEE12A2D}"/>
    <cellStyle name="Vírgula 3 2 2 5 2 2 2" xfId="14319" xr:uid="{57662740-E4A4-43CF-B181-41D3F928AE99}"/>
    <cellStyle name="Vírgula 3 2 2 5 2 2 2 2" xfId="32429" xr:uid="{94393932-7B78-4919-ABD4-FF4E612B70BE}"/>
    <cellStyle name="Vírgula 3 2 2 5 2 2 3" xfId="23376" xr:uid="{14A7CA5D-0159-4EE7-8B4F-533679DF75A1}"/>
    <cellStyle name="Vírgula 3 2 2 5 2 3" xfId="8280" xr:uid="{4FC0DDAE-1B14-4C1D-82C8-F5096E881DAE}"/>
    <cellStyle name="Vírgula 3 2 2 5 2 3 2" xfId="17333" xr:uid="{8BEB8672-9C11-4ACB-8FB7-430F388CD413}"/>
    <cellStyle name="Vírgula 3 2 2 5 2 3 2 2" xfId="35443" xr:uid="{9B05DB10-8EB2-4FC6-B2D4-095CFF53981A}"/>
    <cellStyle name="Vírgula 3 2 2 5 2 3 3" xfId="26390" xr:uid="{86771E41-86FF-4E27-8990-1D2BF675A172}"/>
    <cellStyle name="Vírgula 3 2 2 5 2 4" xfId="11301" xr:uid="{2CD1F2B2-02CE-468D-95D0-BE8FE481F306}"/>
    <cellStyle name="Vírgula 3 2 2 5 2 4 2" xfId="29411" xr:uid="{80724C4C-CEC9-48A2-A201-8A9F976199BF}"/>
    <cellStyle name="Vírgula 3 2 2 5 2 5" xfId="20358" xr:uid="{C17892C2-4C9C-4F70-932C-A47C4C893E73}"/>
    <cellStyle name="Vírgula 3 2 2 5 3" xfId="3191" xr:uid="{4DF758EE-53BC-48A0-9364-03CC556FA556}"/>
    <cellStyle name="Vírgula 3 2 2 5 3 2" xfId="6270" xr:uid="{7F286B83-9017-4ED8-8C22-8A7F8CF27048}"/>
    <cellStyle name="Vírgula 3 2 2 5 3 2 2" xfId="15323" xr:uid="{FD684520-CCE2-43D5-9E31-4A59D7F78F19}"/>
    <cellStyle name="Vírgula 3 2 2 5 3 2 2 2" xfId="33433" xr:uid="{88878D24-1093-44E6-A4A8-3EE83D159E81}"/>
    <cellStyle name="Vírgula 3 2 2 5 3 2 3" xfId="24380" xr:uid="{7D89FC0E-E64B-4C47-A7E4-BF374CFE0340}"/>
    <cellStyle name="Vírgula 3 2 2 5 3 3" xfId="9284" xr:uid="{3734E899-B21B-43C6-A234-C5C7870391B5}"/>
    <cellStyle name="Vírgula 3 2 2 5 3 3 2" xfId="18337" xr:uid="{0459BD5A-938D-49D8-899F-5F4838DA040A}"/>
    <cellStyle name="Vírgula 3 2 2 5 3 3 2 2" xfId="36447" xr:uid="{77A18053-1D53-4E41-AD85-ABBFE6A3F0E9}"/>
    <cellStyle name="Vírgula 3 2 2 5 3 3 3" xfId="27394" xr:uid="{76503109-6FA0-49D7-A4D4-6CFA7B4D0FBC}"/>
    <cellStyle name="Vírgula 3 2 2 5 3 4" xfId="12305" xr:uid="{6B2D0C17-5F22-44EF-8A36-D5F491F0C633}"/>
    <cellStyle name="Vírgula 3 2 2 5 3 4 2" xfId="30415" xr:uid="{BF3DBBF0-3CA7-4081-B9CF-25D6B38CF5AD}"/>
    <cellStyle name="Vírgula 3 2 2 5 3 5" xfId="21362" xr:uid="{B2C87A47-B694-4CCD-AC63-B08429CC0022}"/>
    <cellStyle name="Vírgula 3 2 2 5 4" xfId="4262" xr:uid="{4A474AB8-6751-430B-AF9D-D2DE074EB679}"/>
    <cellStyle name="Vírgula 3 2 2 5 4 2" xfId="13315" xr:uid="{4A2B6088-F581-448F-9797-644DD1D7FE06}"/>
    <cellStyle name="Vírgula 3 2 2 5 4 2 2" xfId="31425" xr:uid="{CE4BE738-5FBF-4DDF-AA99-9ABBC98B31C4}"/>
    <cellStyle name="Vírgula 3 2 2 5 4 3" xfId="22372" xr:uid="{BA4EA016-9DC7-4777-BD65-7CDD30D6837B}"/>
    <cellStyle name="Vírgula 3 2 2 5 5" xfId="7276" xr:uid="{BD765681-2223-4293-B459-4DD1E0A61968}"/>
    <cellStyle name="Vírgula 3 2 2 5 5 2" xfId="16329" xr:uid="{E9736E5B-30F5-4874-AEFA-EC83CB817386}"/>
    <cellStyle name="Vírgula 3 2 2 5 5 2 2" xfId="34439" xr:uid="{530F9784-5121-4204-9713-A4C383073015}"/>
    <cellStyle name="Vírgula 3 2 2 5 5 3" xfId="25386" xr:uid="{0368273C-236D-40B5-8CB7-A264030C1CF5}"/>
    <cellStyle name="Vírgula 3 2 2 5 6" xfId="10297" xr:uid="{480A3B7F-9900-4244-965F-96DE7271544E}"/>
    <cellStyle name="Vírgula 3 2 2 5 6 2" xfId="28407" xr:uid="{A426FF52-D0B3-4886-AC16-F8042C23DA34}"/>
    <cellStyle name="Vírgula 3 2 2 5 7" xfId="19354" xr:uid="{0516C6A9-534F-4368-96C1-5963293F99FA}"/>
    <cellStyle name="Vírgula 3 2 2 6" xfId="1275" xr:uid="{8543F1E5-A156-4FD8-A61A-721C5DA6D72A}"/>
    <cellStyle name="Vírgula 3 2 2 6 2" xfId="4354" xr:uid="{D4042FF2-15D9-4A40-B18F-892FC59D2780}"/>
    <cellStyle name="Vírgula 3 2 2 6 2 2" xfId="13407" xr:uid="{6A016196-3DB4-4078-9580-453DBD8A1090}"/>
    <cellStyle name="Vírgula 3 2 2 6 2 2 2" xfId="31517" xr:uid="{185D6A8A-CC64-46D4-97A2-9CE0E2DE0108}"/>
    <cellStyle name="Vírgula 3 2 2 6 2 3" xfId="22464" xr:uid="{B2234875-0C44-4352-8F68-0D398D705643}"/>
    <cellStyle name="Vírgula 3 2 2 6 3" xfId="7368" xr:uid="{26ADA49E-1E9B-4A44-A11A-51CE040D1781}"/>
    <cellStyle name="Vírgula 3 2 2 6 3 2" xfId="16421" xr:uid="{E3930794-8C10-4016-87D5-71511838171D}"/>
    <cellStyle name="Vírgula 3 2 2 6 3 2 2" xfId="34531" xr:uid="{05FC7421-CF82-482E-B7C3-8EC7D080B520}"/>
    <cellStyle name="Vírgula 3 2 2 6 3 3" xfId="25478" xr:uid="{4D3B2E28-D917-4A3D-A87E-2D5382D429C7}"/>
    <cellStyle name="Vírgula 3 2 2 6 4" xfId="10389" xr:uid="{B7A2A23B-665E-4ADE-8D0C-2529D12A3107}"/>
    <cellStyle name="Vírgula 3 2 2 6 4 2" xfId="28499" xr:uid="{60F4C161-AA5C-43C0-995E-C1CFE7DF246D}"/>
    <cellStyle name="Vírgula 3 2 2 6 5" xfId="19446" xr:uid="{F6F01C46-394E-450D-B73F-B60EE1911985}"/>
    <cellStyle name="Vírgula 3 2 2 7" xfId="2279" xr:uid="{7DB02192-83D4-43F0-B170-04EF8A1A48E8}"/>
    <cellStyle name="Vírgula 3 2 2 7 2" xfId="5358" xr:uid="{73ADE3BF-A21C-4289-A01B-0D85CB733F2A}"/>
    <cellStyle name="Vírgula 3 2 2 7 2 2" xfId="14411" xr:uid="{E65950A5-B0A2-47C2-8AA4-FA935D71AEDA}"/>
    <cellStyle name="Vírgula 3 2 2 7 2 2 2" xfId="32521" xr:uid="{7425BFA1-F85C-433D-A7FB-697E6B7F5286}"/>
    <cellStyle name="Vírgula 3 2 2 7 2 3" xfId="23468" xr:uid="{B42ADF91-C73C-46EC-ACC6-827456B269D8}"/>
    <cellStyle name="Vírgula 3 2 2 7 3" xfId="8372" xr:uid="{27D7DD6D-DCCB-4744-82F1-3AF78EEF55EF}"/>
    <cellStyle name="Vírgula 3 2 2 7 3 2" xfId="17425" xr:uid="{BA4879DE-AC36-464D-9C61-A085728BE043}"/>
    <cellStyle name="Vírgula 3 2 2 7 3 2 2" xfId="35535" xr:uid="{1A904561-14B2-4E0D-B062-0E509DA278D3}"/>
    <cellStyle name="Vírgula 3 2 2 7 3 3" xfId="26482" xr:uid="{5EA20E71-CB8E-4CB0-84C4-F5E1A279359B}"/>
    <cellStyle name="Vírgula 3 2 2 7 4" xfId="11393" xr:uid="{63B0C4A1-6E3E-4195-946B-C500B282BABD}"/>
    <cellStyle name="Vírgula 3 2 2 7 4 2" xfId="29503" xr:uid="{8B6764D8-5358-4D72-9DDC-F4F381E0D3CA}"/>
    <cellStyle name="Vírgula 3 2 2 7 5" xfId="20450" xr:uid="{3F66FEB2-3BA6-4E27-A6FC-E47C8EB586C3}"/>
    <cellStyle name="Vírgula 3 2 2 8" xfId="3348" xr:uid="{52829309-6526-49D5-8DEE-B955C5029DDC}"/>
    <cellStyle name="Vírgula 3 2 2 8 2" xfId="12401" xr:uid="{8123EFBC-BF91-4268-90BD-7ECADCC18F5A}"/>
    <cellStyle name="Vírgula 3 2 2 8 2 2" xfId="30511" xr:uid="{BA354112-6377-4E6F-B365-62CE1BDE68D2}"/>
    <cellStyle name="Vírgula 3 2 2 8 3" xfId="21458" xr:uid="{195103AC-9D3C-4BA4-BAB2-013B5426CE73}"/>
    <cellStyle name="Vírgula 3 2 2 9" xfId="6362" xr:uid="{2D507621-70D5-422D-86B0-13EF98FA261B}"/>
    <cellStyle name="Vírgula 3 2 2 9 2" xfId="15415" xr:uid="{6E3FA1A6-5B2A-4FBF-8B99-A16427348C7E}"/>
    <cellStyle name="Vírgula 3 2 2 9 2 2" xfId="33525" xr:uid="{2D5D3490-483F-4530-A120-E533ABFB4FC5}"/>
    <cellStyle name="Vírgula 3 2 2 9 3" xfId="24472" xr:uid="{9D7F39F2-A6FD-4FEA-8FB4-C13990F30766}"/>
    <cellStyle name="Vírgula 3 2 3" xfId="126" xr:uid="{189D55BB-205C-4CC2-91CF-118E12CBC108}"/>
    <cellStyle name="Vírgula 3 2 3 10" xfId="18455" xr:uid="{4DCD9A02-1881-436B-99F8-0632010DF705}"/>
    <cellStyle name="Vírgula 3 2 3 2" xfId="453" xr:uid="{A3265C3D-7E28-4740-944D-4B98DE5C3790}"/>
    <cellStyle name="Vírgula 3 2 3 2 2" xfId="1184" xr:uid="{553CAC65-EFD1-46AA-A774-CAC6E56A7C90}"/>
    <cellStyle name="Vírgula 3 2 3 2 2 2" xfId="2188" xr:uid="{84041EF8-D716-41E8-A962-BA0197CB3AF0}"/>
    <cellStyle name="Vírgula 3 2 3 2 2 2 2" xfId="5267" xr:uid="{CDD4097C-64B9-4C0D-9598-489EBA44796C}"/>
    <cellStyle name="Vírgula 3 2 3 2 2 2 2 2" xfId="14320" xr:uid="{A2FFAAAE-7255-4675-A0A2-8F7F9225E6F0}"/>
    <cellStyle name="Vírgula 3 2 3 2 2 2 2 2 2" xfId="32430" xr:uid="{6F5C1E83-7E45-409F-B19A-D0F21C75ED26}"/>
    <cellStyle name="Vírgula 3 2 3 2 2 2 2 3" xfId="23377" xr:uid="{D8D702EB-BEA6-4063-BA92-1848ECAFE1ED}"/>
    <cellStyle name="Vírgula 3 2 3 2 2 2 3" xfId="8281" xr:uid="{46844A9A-9F9F-44A6-824D-F15FF9DB2A48}"/>
    <cellStyle name="Vírgula 3 2 3 2 2 2 3 2" xfId="17334" xr:uid="{5E0F862F-ABD5-4542-AA6B-970FE138B730}"/>
    <cellStyle name="Vírgula 3 2 3 2 2 2 3 2 2" xfId="35444" xr:uid="{C6B95F9B-1D74-4504-BAAC-5E9EB0E8E026}"/>
    <cellStyle name="Vírgula 3 2 3 2 2 2 3 3" xfId="26391" xr:uid="{FFBA1C65-213D-4A7C-93B5-7D7F7063C8D1}"/>
    <cellStyle name="Vírgula 3 2 3 2 2 2 4" xfId="11302" xr:uid="{D1DE0CEF-550F-424B-8484-D771013F93E4}"/>
    <cellStyle name="Vírgula 3 2 3 2 2 2 4 2" xfId="29412" xr:uid="{23574062-EEF8-4F4F-A24B-A3F4D302EC2A}"/>
    <cellStyle name="Vírgula 3 2 3 2 2 2 5" xfId="20359" xr:uid="{F8B69FE2-E008-4CFD-A361-920BFD37AB18}"/>
    <cellStyle name="Vírgula 3 2 3 2 2 3" xfId="3192" xr:uid="{C8CDCC54-A080-46F4-9C0C-1C06BDB654B1}"/>
    <cellStyle name="Vírgula 3 2 3 2 2 3 2" xfId="6271" xr:uid="{11900684-D39A-42A4-B78B-DA881A9158AE}"/>
    <cellStyle name="Vírgula 3 2 3 2 2 3 2 2" xfId="15324" xr:uid="{1E57908D-FD24-4B35-B0CD-CB1088078619}"/>
    <cellStyle name="Vírgula 3 2 3 2 2 3 2 2 2" xfId="33434" xr:uid="{F7E1BDCB-F437-4971-8885-9337BAF462C9}"/>
    <cellStyle name="Vírgula 3 2 3 2 2 3 2 3" xfId="24381" xr:uid="{2DD4C31C-36A2-4D16-8AC4-1CF0B7BC6CBF}"/>
    <cellStyle name="Vírgula 3 2 3 2 2 3 3" xfId="9285" xr:uid="{45DD34BC-DA34-443D-BAD9-F57E7DAF958E}"/>
    <cellStyle name="Vírgula 3 2 3 2 2 3 3 2" xfId="18338" xr:uid="{2DF698C2-C180-424E-9FA1-44F4CFC71092}"/>
    <cellStyle name="Vírgula 3 2 3 2 2 3 3 2 2" xfId="36448" xr:uid="{A5775DD4-608A-45BF-B5A0-068215F16AA3}"/>
    <cellStyle name="Vírgula 3 2 3 2 2 3 3 3" xfId="27395" xr:uid="{B4C2E83D-9998-46E9-A831-0B2B565C9839}"/>
    <cellStyle name="Vírgula 3 2 3 2 2 3 4" xfId="12306" xr:uid="{19D96276-8A9A-4564-B607-F0DABD960466}"/>
    <cellStyle name="Vírgula 3 2 3 2 2 3 4 2" xfId="30416" xr:uid="{01ABCF05-E1F9-4F48-A63C-B9D22ABF9372}"/>
    <cellStyle name="Vírgula 3 2 3 2 2 3 5" xfId="21363" xr:uid="{6152401F-3365-4F5D-9140-FC5ECEA45A5B}"/>
    <cellStyle name="Vírgula 3 2 3 2 2 4" xfId="4263" xr:uid="{50370D84-4E0A-4391-897D-3A62CF1E6994}"/>
    <cellStyle name="Vírgula 3 2 3 2 2 4 2" xfId="13316" xr:uid="{2D136448-F961-42B8-8BF6-C09D0EE4ADF6}"/>
    <cellStyle name="Vírgula 3 2 3 2 2 4 2 2" xfId="31426" xr:uid="{9C12EDC9-B814-4412-892D-A4A421AA4B9C}"/>
    <cellStyle name="Vírgula 3 2 3 2 2 4 3" xfId="22373" xr:uid="{00D2F595-7ABC-4830-A78E-2BED4FD6C1BA}"/>
    <cellStyle name="Vírgula 3 2 3 2 2 5" xfId="7277" xr:uid="{5B3DDF05-D1B3-4578-BAF5-6C0AE19F935E}"/>
    <cellStyle name="Vírgula 3 2 3 2 2 5 2" xfId="16330" xr:uid="{ED29F6A9-FA5B-468B-AB8D-895388B3BF6F}"/>
    <cellStyle name="Vírgula 3 2 3 2 2 5 2 2" xfId="34440" xr:uid="{3C68E3E1-EEE9-416E-BB0E-BE5165750513}"/>
    <cellStyle name="Vírgula 3 2 3 2 2 5 3" xfId="25387" xr:uid="{4E7D181A-4E8A-432D-B649-3E1C4920F50A}"/>
    <cellStyle name="Vírgula 3 2 3 2 2 6" xfId="10298" xr:uid="{738020D8-1A82-4F6E-BB57-0229715CD37C}"/>
    <cellStyle name="Vírgula 3 2 3 2 2 6 2" xfId="28408" xr:uid="{F0F772F6-F941-4A69-82B6-5D082DC002B4}"/>
    <cellStyle name="Vírgula 3 2 3 2 2 7" xfId="19355" xr:uid="{7797BE3A-E621-43B3-A48A-CE6081CD7525}"/>
    <cellStyle name="Vírgula 3 2 3 2 3" xfId="1185" xr:uid="{FA27EA0A-5F77-4230-A789-EBD2D5627304}"/>
    <cellStyle name="Vírgula 3 2 3 2 3 2" xfId="2189" xr:uid="{F6E8ECDF-2A0D-4860-B2E4-4283CB53ADA4}"/>
    <cellStyle name="Vírgula 3 2 3 2 3 2 2" xfId="5268" xr:uid="{7D22DADA-6755-49AD-B1D1-04018DEFA5CB}"/>
    <cellStyle name="Vírgula 3 2 3 2 3 2 2 2" xfId="14321" xr:uid="{80200174-1D30-4242-9BE7-BD6146993301}"/>
    <cellStyle name="Vírgula 3 2 3 2 3 2 2 2 2" xfId="32431" xr:uid="{0260A389-8B26-44AC-9EE6-5DF8D9346588}"/>
    <cellStyle name="Vírgula 3 2 3 2 3 2 2 3" xfId="23378" xr:uid="{3DA85059-F1AB-40C9-9D50-D8F0D991211E}"/>
    <cellStyle name="Vírgula 3 2 3 2 3 2 3" xfId="8282" xr:uid="{E45A79CD-7744-40A8-B568-F99385F5D9B2}"/>
    <cellStyle name="Vírgula 3 2 3 2 3 2 3 2" xfId="17335" xr:uid="{709BC89B-6D98-4204-AA97-86F369A46734}"/>
    <cellStyle name="Vírgula 3 2 3 2 3 2 3 2 2" xfId="35445" xr:uid="{CE23269A-FC3E-4F2E-9092-0129E3F6E0A4}"/>
    <cellStyle name="Vírgula 3 2 3 2 3 2 3 3" xfId="26392" xr:uid="{B5D246FD-364F-4C30-9AA2-EAF0A1959743}"/>
    <cellStyle name="Vírgula 3 2 3 2 3 2 4" xfId="11303" xr:uid="{E9E9FB32-4F5D-4D97-85D9-404FB5B4539F}"/>
    <cellStyle name="Vírgula 3 2 3 2 3 2 4 2" xfId="29413" xr:uid="{3B56AE76-CC43-432D-984B-7E1DB2AF812F}"/>
    <cellStyle name="Vírgula 3 2 3 2 3 2 5" xfId="20360" xr:uid="{5E0CB946-B074-4C83-80A6-F669006749C0}"/>
    <cellStyle name="Vírgula 3 2 3 2 3 3" xfId="3193" xr:uid="{641E58D6-A7AE-467D-951D-D7C0B27B396D}"/>
    <cellStyle name="Vírgula 3 2 3 2 3 3 2" xfId="6272" xr:uid="{77531CC3-C440-4BCB-861D-353A9C83199B}"/>
    <cellStyle name="Vírgula 3 2 3 2 3 3 2 2" xfId="15325" xr:uid="{9281540A-6D97-4275-A70C-58ECE5A25BAA}"/>
    <cellStyle name="Vírgula 3 2 3 2 3 3 2 2 2" xfId="33435" xr:uid="{BA768EB3-94A8-428F-B80D-7CBEB8F9820A}"/>
    <cellStyle name="Vírgula 3 2 3 2 3 3 2 3" xfId="24382" xr:uid="{73216BD7-893A-4074-8C10-1CD4F6B6F677}"/>
    <cellStyle name="Vírgula 3 2 3 2 3 3 3" xfId="9286" xr:uid="{0617C41C-A8F0-4BC4-AEDF-DFC09123C05A}"/>
    <cellStyle name="Vírgula 3 2 3 2 3 3 3 2" xfId="18339" xr:uid="{71FA8E71-F6FA-4AB5-BE6C-8B5D194F41A2}"/>
    <cellStyle name="Vírgula 3 2 3 2 3 3 3 2 2" xfId="36449" xr:uid="{028B9BDF-A4B9-4339-8ABA-AAB290A1A7F2}"/>
    <cellStyle name="Vírgula 3 2 3 2 3 3 3 3" xfId="27396" xr:uid="{2D87424A-86AD-49EF-ADC5-937812C89F32}"/>
    <cellStyle name="Vírgula 3 2 3 2 3 3 4" xfId="12307" xr:uid="{6AC18034-83A8-4E82-BD3F-5C3FC54006AB}"/>
    <cellStyle name="Vírgula 3 2 3 2 3 3 4 2" xfId="30417" xr:uid="{5D07C90E-BBD5-4F81-A98C-A6F32B07B0B3}"/>
    <cellStyle name="Vírgula 3 2 3 2 3 3 5" xfId="21364" xr:uid="{096BB823-5972-4A43-A903-E7C3E5D68518}"/>
    <cellStyle name="Vírgula 3 2 3 2 3 4" xfId="4264" xr:uid="{EC75B406-3BEE-4C79-9BF6-F1AF07D150B7}"/>
    <cellStyle name="Vírgula 3 2 3 2 3 4 2" xfId="13317" xr:uid="{C92CBC83-4103-4E07-89CE-56CE951FC07B}"/>
    <cellStyle name="Vírgula 3 2 3 2 3 4 2 2" xfId="31427" xr:uid="{54CB81CA-27CD-4ADC-ADC2-23986B5EE532}"/>
    <cellStyle name="Vírgula 3 2 3 2 3 4 3" xfId="22374" xr:uid="{E58CE36D-6687-45B2-BF1C-BBB00FBA627F}"/>
    <cellStyle name="Vírgula 3 2 3 2 3 5" xfId="7278" xr:uid="{19BA558A-70A2-4B9F-BD66-277809E76709}"/>
    <cellStyle name="Vírgula 3 2 3 2 3 5 2" xfId="16331" xr:uid="{E0142FD0-3D55-4965-9A00-0B98BC7F6984}"/>
    <cellStyle name="Vírgula 3 2 3 2 3 5 2 2" xfId="34441" xr:uid="{BDFF24A8-A345-4502-89DF-3AED50A2D51C}"/>
    <cellStyle name="Vírgula 3 2 3 2 3 5 3" xfId="25388" xr:uid="{0426097B-5B7A-4F3E-8DE0-48984C645608}"/>
    <cellStyle name="Vírgula 3 2 3 2 3 6" xfId="10299" xr:uid="{BEE436EE-6F50-4997-A4CE-F2D6818E5D13}"/>
    <cellStyle name="Vírgula 3 2 3 2 3 6 2" xfId="28409" xr:uid="{A2FEF65A-EF3A-4E01-A8D5-BB13BE0467F9}"/>
    <cellStyle name="Vírgula 3 2 3 2 3 7" xfId="19356" xr:uid="{D6BD102B-81E9-4F91-AC1D-05FCC4D394B1}"/>
    <cellStyle name="Vírgula 3 2 3 2 4" xfId="1462" xr:uid="{26AD14AF-DEF7-4F55-87E7-A9197404B4D7}"/>
    <cellStyle name="Vírgula 3 2 3 2 4 2" xfId="4541" xr:uid="{F3BF6FBB-EB2E-4A29-81E1-E518DDA38205}"/>
    <cellStyle name="Vírgula 3 2 3 2 4 2 2" xfId="13594" xr:uid="{D9721F06-CAF0-4511-B567-FA315C73347A}"/>
    <cellStyle name="Vírgula 3 2 3 2 4 2 2 2" xfId="31704" xr:uid="{CE8C941E-9CAC-44C6-8B2C-6CA5A5A70E7C}"/>
    <cellStyle name="Vírgula 3 2 3 2 4 2 3" xfId="22651" xr:uid="{79AF8D60-CA4F-4F3B-A446-8DDC87D80834}"/>
    <cellStyle name="Vírgula 3 2 3 2 4 3" xfId="7555" xr:uid="{D061B437-D5A8-4CC9-B19F-29EAE91257B2}"/>
    <cellStyle name="Vírgula 3 2 3 2 4 3 2" xfId="16608" xr:uid="{B6FE4506-7816-474F-9A27-1147233D7E0E}"/>
    <cellStyle name="Vírgula 3 2 3 2 4 3 2 2" xfId="34718" xr:uid="{FFFD4A7D-9E9A-44F1-8889-DC96140C4C91}"/>
    <cellStyle name="Vírgula 3 2 3 2 4 3 3" xfId="25665" xr:uid="{4C7E540F-065D-44D9-9851-2B919D8C0717}"/>
    <cellStyle name="Vírgula 3 2 3 2 4 4" xfId="10576" xr:uid="{590416C9-F55F-43A8-89F1-4D72D4F568C1}"/>
    <cellStyle name="Vírgula 3 2 3 2 4 4 2" xfId="28686" xr:uid="{E470C2E8-68CB-4099-ABC5-1D4178FEC6A6}"/>
    <cellStyle name="Vírgula 3 2 3 2 4 5" xfId="19633" xr:uid="{4E8C4BA7-8B59-4532-9D96-6BA3483F5715}"/>
    <cellStyle name="Vírgula 3 2 3 2 5" xfId="2466" xr:uid="{47748D7C-DC51-482F-8E14-49A4ED8240FB}"/>
    <cellStyle name="Vírgula 3 2 3 2 5 2" xfId="5545" xr:uid="{77465347-FAB0-40C0-8B5F-245B2FF48489}"/>
    <cellStyle name="Vírgula 3 2 3 2 5 2 2" xfId="14598" xr:uid="{27A9E9C1-409E-4E5D-9D7B-DB656A484E17}"/>
    <cellStyle name="Vírgula 3 2 3 2 5 2 2 2" xfId="32708" xr:uid="{0B7ABC8D-114E-4743-A1CC-CB6FCC8D39E3}"/>
    <cellStyle name="Vírgula 3 2 3 2 5 2 3" xfId="23655" xr:uid="{BC4BB8DC-5A1B-4B11-8F46-2B62A75A60BE}"/>
    <cellStyle name="Vírgula 3 2 3 2 5 3" xfId="8559" xr:uid="{2AC480E5-5549-45C6-8775-E74B779DA962}"/>
    <cellStyle name="Vírgula 3 2 3 2 5 3 2" xfId="17612" xr:uid="{E817011E-CFCF-4B5D-AB8C-893E04683780}"/>
    <cellStyle name="Vírgula 3 2 3 2 5 3 2 2" xfId="35722" xr:uid="{F5E98D7F-F342-450D-957E-FCE49B30DD5F}"/>
    <cellStyle name="Vírgula 3 2 3 2 5 3 3" xfId="26669" xr:uid="{721E0A01-1CD4-42FA-BCEF-187C598D32C7}"/>
    <cellStyle name="Vírgula 3 2 3 2 5 4" xfId="11580" xr:uid="{63FC8837-532C-4DD0-9524-D37F9989730E}"/>
    <cellStyle name="Vírgula 3 2 3 2 5 4 2" xfId="29690" xr:uid="{2BBD2290-01DB-47BE-836E-7777E79889ED}"/>
    <cellStyle name="Vírgula 3 2 3 2 5 5" xfId="20637" xr:uid="{E80890D6-C77B-476C-B42E-8EE0E546FA8D}"/>
    <cellStyle name="Vírgula 3 2 3 2 6" xfId="3536" xr:uid="{0D3D20E0-909B-4045-A07F-DF6E4300D273}"/>
    <cellStyle name="Vírgula 3 2 3 2 6 2" xfId="12589" xr:uid="{BA89DE3F-CDE3-439A-A7DC-383FD0FF1522}"/>
    <cellStyle name="Vírgula 3 2 3 2 6 2 2" xfId="30699" xr:uid="{6558E5E0-40F5-47CE-A95B-FD1C4AA8633E}"/>
    <cellStyle name="Vírgula 3 2 3 2 6 3" xfId="21646" xr:uid="{AC1A5F99-B35D-4C96-8060-10E94D0D7642}"/>
    <cellStyle name="Vírgula 3 2 3 2 7" xfId="6550" xr:uid="{472D6DEC-3413-4F0C-967C-F84863134393}"/>
    <cellStyle name="Vírgula 3 2 3 2 7 2" xfId="15603" xr:uid="{508AE869-7EDD-4F2B-96E2-A74A9309C3A0}"/>
    <cellStyle name="Vírgula 3 2 3 2 7 2 2" xfId="33713" xr:uid="{E9B3FADF-2B9E-4169-909B-4E5BE098049E}"/>
    <cellStyle name="Vírgula 3 2 3 2 7 3" xfId="24660" xr:uid="{BDE6353F-640E-4A6B-B34F-BA46424EE849}"/>
    <cellStyle name="Vírgula 3 2 3 2 8" xfId="9570" xr:uid="{31008DB9-96F8-4875-AC46-4F18A3AE1E58}"/>
    <cellStyle name="Vírgula 3 2 3 2 8 2" xfId="27680" xr:uid="{92557052-A092-443D-A540-978F9682080A}"/>
    <cellStyle name="Vírgula 3 2 3 2 9" xfId="18627" xr:uid="{6F8D508B-FA65-4655-90BB-4CB20047F15A}"/>
    <cellStyle name="Vírgula 3 2 3 3" xfId="1186" xr:uid="{2AB1390C-9FB4-475A-A7EA-F4A4D29B6856}"/>
    <cellStyle name="Vírgula 3 2 3 3 2" xfId="2190" xr:uid="{C5278689-D0FE-48C7-9182-4B363627DA67}"/>
    <cellStyle name="Vírgula 3 2 3 3 2 2" xfId="5269" xr:uid="{41635A98-64BA-4003-9D1A-1EB4E0A85A19}"/>
    <cellStyle name="Vírgula 3 2 3 3 2 2 2" xfId="14322" xr:uid="{3F3756F1-3297-489E-85A8-77EF99F2F0E7}"/>
    <cellStyle name="Vírgula 3 2 3 3 2 2 2 2" xfId="32432" xr:uid="{7C59F302-7D11-4ADB-827C-D053DFF36DA0}"/>
    <cellStyle name="Vírgula 3 2 3 3 2 2 3" xfId="23379" xr:uid="{DE89AA92-056B-44E5-BDE4-8AA71EC19947}"/>
    <cellStyle name="Vírgula 3 2 3 3 2 3" xfId="8283" xr:uid="{F7F98391-FE32-4DDB-9524-3D0EBC70A562}"/>
    <cellStyle name="Vírgula 3 2 3 3 2 3 2" xfId="17336" xr:uid="{B761BBBB-D47F-4B34-B85A-8D577A983285}"/>
    <cellStyle name="Vírgula 3 2 3 3 2 3 2 2" xfId="35446" xr:uid="{6BA848A3-CA6D-40EA-B99D-68F2C2B3120B}"/>
    <cellStyle name="Vírgula 3 2 3 3 2 3 3" xfId="26393" xr:uid="{AF97C419-8FB8-47F0-A351-8108796B338D}"/>
    <cellStyle name="Vírgula 3 2 3 3 2 4" xfId="11304" xr:uid="{9C0C6FE8-F2A1-4B32-9077-E38934FBF8D6}"/>
    <cellStyle name="Vírgula 3 2 3 3 2 4 2" xfId="29414" xr:uid="{D0550E80-0C36-49C7-8E4C-5EA61C9F8B79}"/>
    <cellStyle name="Vírgula 3 2 3 3 2 5" xfId="20361" xr:uid="{5BD67E69-3D66-40F1-8CA5-FEC2FEB68A28}"/>
    <cellStyle name="Vírgula 3 2 3 3 3" xfId="3194" xr:uid="{18153B52-34DC-433C-9630-3D825F6236CA}"/>
    <cellStyle name="Vírgula 3 2 3 3 3 2" xfId="6273" xr:uid="{A7D5EF89-F310-4624-AD3A-F9DA96A4A3AE}"/>
    <cellStyle name="Vírgula 3 2 3 3 3 2 2" xfId="15326" xr:uid="{299A6E81-A22D-40F1-9B25-CC6CC61EA7EF}"/>
    <cellStyle name="Vírgula 3 2 3 3 3 2 2 2" xfId="33436" xr:uid="{742C8330-07D3-4860-A43D-8E9FACF55DED}"/>
    <cellStyle name="Vírgula 3 2 3 3 3 2 3" xfId="24383" xr:uid="{BC78E6F3-7BB2-43F0-8629-A5859F0230F3}"/>
    <cellStyle name="Vírgula 3 2 3 3 3 3" xfId="9287" xr:uid="{CFCC6AE0-2180-43B3-B508-F54EBEC20A43}"/>
    <cellStyle name="Vírgula 3 2 3 3 3 3 2" xfId="18340" xr:uid="{1AB6686B-EEB1-4E74-9ED8-C0B6B0FB68D0}"/>
    <cellStyle name="Vírgula 3 2 3 3 3 3 2 2" xfId="36450" xr:uid="{C19F14ED-C8BF-4FBF-847D-61D71C2FC5BA}"/>
    <cellStyle name="Vírgula 3 2 3 3 3 3 3" xfId="27397" xr:uid="{6BB4D5EA-16BC-4F94-BEF1-01BFA700DE22}"/>
    <cellStyle name="Vírgula 3 2 3 3 3 4" xfId="12308" xr:uid="{CC04FDBB-EAFD-4410-8315-20D13F2C7844}"/>
    <cellStyle name="Vírgula 3 2 3 3 3 4 2" xfId="30418" xr:uid="{AB613DE3-0AA8-42EA-BB2F-C69547093E16}"/>
    <cellStyle name="Vírgula 3 2 3 3 3 5" xfId="21365" xr:uid="{E43B87C7-B9B5-480F-9049-F79D9F96FEF0}"/>
    <cellStyle name="Vírgula 3 2 3 3 4" xfId="4265" xr:uid="{ED824A0B-5BBE-4CEC-9527-DC2A8606B1B5}"/>
    <cellStyle name="Vírgula 3 2 3 3 4 2" xfId="13318" xr:uid="{29830241-6954-45B8-B78F-CA9B4C919510}"/>
    <cellStyle name="Vírgula 3 2 3 3 4 2 2" xfId="31428" xr:uid="{54B21E43-44D6-49C3-8175-697F99824E99}"/>
    <cellStyle name="Vírgula 3 2 3 3 4 3" xfId="22375" xr:uid="{013482C6-676D-4A01-8B19-1119CBBA983A}"/>
    <cellStyle name="Vírgula 3 2 3 3 5" xfId="7279" xr:uid="{11E85E95-F2A1-4453-AFF4-7D17B353FEF3}"/>
    <cellStyle name="Vírgula 3 2 3 3 5 2" xfId="16332" xr:uid="{A1992575-674F-4773-958F-338258EDD22C}"/>
    <cellStyle name="Vírgula 3 2 3 3 5 2 2" xfId="34442" xr:uid="{398EB0D1-EBCE-4F6E-BAAF-D9C10BCFDCA7}"/>
    <cellStyle name="Vírgula 3 2 3 3 5 3" xfId="25389" xr:uid="{ED907AD6-3165-431B-94A5-81C629D95BFA}"/>
    <cellStyle name="Vírgula 3 2 3 3 6" xfId="10300" xr:uid="{215E196B-FB51-44FE-B598-AAFC24637C66}"/>
    <cellStyle name="Vírgula 3 2 3 3 6 2" xfId="28410" xr:uid="{D83AC31E-2F1C-4315-8627-41AFBA4702A0}"/>
    <cellStyle name="Vírgula 3 2 3 3 7" xfId="19357" xr:uid="{DB8906B0-9BB5-4CBD-93FD-5B1CAE7E92DF}"/>
    <cellStyle name="Vírgula 3 2 3 4" xfId="1187" xr:uid="{B37B0564-D379-4B4B-9466-7ECB70924143}"/>
    <cellStyle name="Vírgula 3 2 3 4 2" xfId="2191" xr:uid="{CA0532F1-B5B7-4E1C-8B14-54C727EA143E}"/>
    <cellStyle name="Vírgula 3 2 3 4 2 2" xfId="5270" xr:uid="{526C1BE2-6171-4965-97E3-0D63E634E5C1}"/>
    <cellStyle name="Vírgula 3 2 3 4 2 2 2" xfId="14323" xr:uid="{65EC807F-9705-4E68-A39A-792201646A70}"/>
    <cellStyle name="Vírgula 3 2 3 4 2 2 2 2" xfId="32433" xr:uid="{93626285-66E4-49B1-BE5D-589FD1B455A2}"/>
    <cellStyle name="Vírgula 3 2 3 4 2 2 3" xfId="23380" xr:uid="{35E8361C-B1FF-4558-AD23-AA2C81C19F7A}"/>
    <cellStyle name="Vírgula 3 2 3 4 2 3" xfId="8284" xr:uid="{5962E98D-D3BB-42D5-8F0C-161BC2E00219}"/>
    <cellStyle name="Vírgula 3 2 3 4 2 3 2" xfId="17337" xr:uid="{4D433DDF-39DC-4B1B-8FD9-6E6697DE7425}"/>
    <cellStyle name="Vírgula 3 2 3 4 2 3 2 2" xfId="35447" xr:uid="{C9658577-9F32-41D0-9D95-D50002822A5A}"/>
    <cellStyle name="Vírgula 3 2 3 4 2 3 3" xfId="26394" xr:uid="{AAEF4A60-050A-421E-8357-DE61488A5EDC}"/>
    <cellStyle name="Vírgula 3 2 3 4 2 4" xfId="11305" xr:uid="{A17BC003-6C62-4AC6-BAC9-5551D73694CC}"/>
    <cellStyle name="Vírgula 3 2 3 4 2 4 2" xfId="29415" xr:uid="{03C0254D-BA67-4A31-ADE2-6B248730BCE9}"/>
    <cellStyle name="Vírgula 3 2 3 4 2 5" xfId="20362" xr:uid="{6E46CD80-D865-498F-B7FE-4C33AC9B7C56}"/>
    <cellStyle name="Vírgula 3 2 3 4 3" xfId="3195" xr:uid="{8520D973-FDCA-4326-9F50-AB4A30EC08B5}"/>
    <cellStyle name="Vírgula 3 2 3 4 3 2" xfId="6274" xr:uid="{EFEFB58E-13B4-417B-8D30-5E8C030DD353}"/>
    <cellStyle name="Vírgula 3 2 3 4 3 2 2" xfId="15327" xr:uid="{D45D022E-61AE-4ED8-9CC5-CB7334A11D52}"/>
    <cellStyle name="Vírgula 3 2 3 4 3 2 2 2" xfId="33437" xr:uid="{A32E8D06-A437-48BD-9CE1-F815F82AE3A6}"/>
    <cellStyle name="Vírgula 3 2 3 4 3 2 3" xfId="24384" xr:uid="{E528B089-A37C-471D-8663-63FE6411E1B6}"/>
    <cellStyle name="Vírgula 3 2 3 4 3 3" xfId="9288" xr:uid="{7541532D-27B0-49E9-A780-C7719550887A}"/>
    <cellStyle name="Vírgula 3 2 3 4 3 3 2" xfId="18341" xr:uid="{072B2B7F-F5D2-4126-87BF-B75673988744}"/>
    <cellStyle name="Vírgula 3 2 3 4 3 3 2 2" xfId="36451" xr:uid="{08E935B8-5F3C-46AB-89C6-876D8BC7EB66}"/>
    <cellStyle name="Vírgula 3 2 3 4 3 3 3" xfId="27398" xr:uid="{1EE7AF0E-ADF2-4E42-A286-C41D6DA7B4DD}"/>
    <cellStyle name="Vírgula 3 2 3 4 3 4" xfId="12309" xr:uid="{61D803C5-688D-4B65-A221-8ABA00D3820E}"/>
    <cellStyle name="Vírgula 3 2 3 4 3 4 2" xfId="30419" xr:uid="{97F97D5A-2C34-4CD1-AAEE-0AF403883B3C}"/>
    <cellStyle name="Vírgula 3 2 3 4 3 5" xfId="21366" xr:uid="{14876B4C-CEA2-4932-AF8B-EDC02AE752F4}"/>
    <cellStyle name="Vírgula 3 2 3 4 4" xfId="4266" xr:uid="{72BA6452-EC4D-4608-BC83-4998129CDE8F}"/>
    <cellStyle name="Vírgula 3 2 3 4 4 2" xfId="13319" xr:uid="{F9787BC7-05F5-42E6-AE86-3E8DB97076C3}"/>
    <cellStyle name="Vírgula 3 2 3 4 4 2 2" xfId="31429" xr:uid="{54E7EDEF-134C-4CAB-AA17-6E1D9DE3C795}"/>
    <cellStyle name="Vírgula 3 2 3 4 4 3" xfId="22376" xr:uid="{1B012F6B-53F8-4708-BF62-1E4A71CFFE2D}"/>
    <cellStyle name="Vírgula 3 2 3 4 5" xfId="7280" xr:uid="{02490657-EBEB-4815-B486-9DC00D869663}"/>
    <cellStyle name="Vírgula 3 2 3 4 5 2" xfId="16333" xr:uid="{3FA24B0C-5FFB-40F0-B743-6F1E98F32363}"/>
    <cellStyle name="Vírgula 3 2 3 4 5 2 2" xfId="34443" xr:uid="{E5494EC7-D247-48DE-96D4-072AE91C2E22}"/>
    <cellStyle name="Vírgula 3 2 3 4 5 3" xfId="25390" xr:uid="{835B9431-A889-44F9-8C21-BDFA7D2C585D}"/>
    <cellStyle name="Vírgula 3 2 3 4 6" xfId="10301" xr:uid="{8867309D-99FA-4C71-B00F-8A1120BA9A50}"/>
    <cellStyle name="Vírgula 3 2 3 4 6 2" xfId="28411" xr:uid="{8390D39A-1585-4CA5-9066-5D9495661233}"/>
    <cellStyle name="Vírgula 3 2 3 4 7" xfId="19358" xr:uid="{792D9BCD-CE0D-42F6-841B-018824E21A0B}"/>
    <cellStyle name="Vírgula 3 2 3 5" xfId="1291" xr:uid="{5D297395-6D0F-4EB6-AD55-37F81B7A4BCE}"/>
    <cellStyle name="Vírgula 3 2 3 5 2" xfId="4370" xr:uid="{6F903047-EC98-41F2-A984-349812B17DC7}"/>
    <cellStyle name="Vírgula 3 2 3 5 2 2" xfId="13423" xr:uid="{56BEEEB8-B8E6-43CC-9A21-770B8ACE2549}"/>
    <cellStyle name="Vírgula 3 2 3 5 2 2 2" xfId="31533" xr:uid="{778BCD69-C542-4A82-AE6A-822DB423A35F}"/>
    <cellStyle name="Vírgula 3 2 3 5 2 3" xfId="22480" xr:uid="{610A4B6D-42B1-4256-B776-9733B6D2B72A}"/>
    <cellStyle name="Vírgula 3 2 3 5 3" xfId="7384" xr:uid="{890729CF-E8FF-43BC-AB4D-839A8018795E}"/>
    <cellStyle name="Vírgula 3 2 3 5 3 2" xfId="16437" xr:uid="{0D2B6193-8A51-4B4D-A536-22364D719D71}"/>
    <cellStyle name="Vírgula 3 2 3 5 3 2 2" xfId="34547" xr:uid="{73DB87F6-3D22-427D-8946-F644A2BFBB9D}"/>
    <cellStyle name="Vírgula 3 2 3 5 3 3" xfId="25494" xr:uid="{2684885C-59CC-4EB0-928F-2E65AA849C1B}"/>
    <cellStyle name="Vírgula 3 2 3 5 4" xfId="10405" xr:uid="{97D1F70B-CF74-4C44-AB8F-D71622C173FA}"/>
    <cellStyle name="Vírgula 3 2 3 5 4 2" xfId="28515" xr:uid="{B2092E64-59F8-40A0-9EB6-C23C0A044AB0}"/>
    <cellStyle name="Vírgula 3 2 3 5 5" xfId="19462" xr:uid="{54453E7F-946B-4889-877B-DA3F91E2622D}"/>
    <cellStyle name="Vírgula 3 2 3 6" xfId="2295" xr:uid="{77E24649-AB7C-4425-A7BE-1CDC9DCAD9A6}"/>
    <cellStyle name="Vírgula 3 2 3 6 2" xfId="5374" xr:uid="{3F34340B-349F-4705-8A74-AE059BB2BAE8}"/>
    <cellStyle name="Vírgula 3 2 3 6 2 2" xfId="14427" xr:uid="{D5E3DB95-8E5A-42E4-8D41-FF9B9CD8DF4B}"/>
    <cellStyle name="Vírgula 3 2 3 6 2 2 2" xfId="32537" xr:uid="{9135C53B-B23C-4891-991F-C3CE6E49704A}"/>
    <cellStyle name="Vírgula 3 2 3 6 2 3" xfId="23484" xr:uid="{6CE636C9-E50C-498B-B709-BD0FBC848CEB}"/>
    <cellStyle name="Vírgula 3 2 3 6 3" xfId="8388" xr:uid="{3BA3E9C4-E12D-4D19-9CF5-2D0686EAAAC7}"/>
    <cellStyle name="Vírgula 3 2 3 6 3 2" xfId="17441" xr:uid="{BF56C4EC-B2CA-479C-9120-6199F77F0CD4}"/>
    <cellStyle name="Vírgula 3 2 3 6 3 2 2" xfId="35551" xr:uid="{1AF88AF4-8887-4CF4-A5D0-16E52A1B987C}"/>
    <cellStyle name="Vírgula 3 2 3 6 3 3" xfId="26498" xr:uid="{0F04C0E1-6754-47F7-989B-B7795704A2D8}"/>
    <cellStyle name="Vírgula 3 2 3 6 4" xfId="11409" xr:uid="{A96A1FBC-D1B7-4E2D-9FC8-C0A197D1640E}"/>
    <cellStyle name="Vírgula 3 2 3 6 4 2" xfId="29519" xr:uid="{28209992-5ACA-4704-B3A7-19DA059397C3}"/>
    <cellStyle name="Vírgula 3 2 3 6 5" xfId="20466" xr:uid="{EE0C531E-DC83-4D13-9CD1-2978CD7A06DE}"/>
    <cellStyle name="Vírgula 3 2 3 7" xfId="3364" xr:uid="{B34CDB23-3B82-40EA-8276-52F936F8B491}"/>
    <cellStyle name="Vírgula 3 2 3 7 2" xfId="12417" xr:uid="{99EB674B-D547-473C-9F0B-2F6358507FAB}"/>
    <cellStyle name="Vírgula 3 2 3 7 2 2" xfId="30527" xr:uid="{4C967451-41D1-4F27-9C4C-78CAA1585603}"/>
    <cellStyle name="Vírgula 3 2 3 7 3" xfId="21474" xr:uid="{50BF3788-93AD-4CA5-969D-F850C6E8095E}"/>
    <cellStyle name="Vírgula 3 2 3 8" xfId="6378" xr:uid="{E8E24812-D83B-40D3-89CF-CC1710C53643}"/>
    <cellStyle name="Vírgula 3 2 3 8 2" xfId="15431" xr:uid="{C7938F0B-D139-4F8C-BE4A-081543EF15B9}"/>
    <cellStyle name="Vírgula 3 2 3 8 2 2" xfId="33541" xr:uid="{2791A162-EA7B-4891-85B9-DA78698679A8}"/>
    <cellStyle name="Vírgula 3 2 3 8 3" xfId="24488" xr:uid="{BA436B6E-9E91-4D9C-846F-25246F865845}"/>
    <cellStyle name="Vírgula 3 2 3 9" xfId="9398" xr:uid="{1A676C25-6B58-4443-8649-64E7379D7205}"/>
    <cellStyle name="Vírgula 3 2 3 9 2" xfId="27508" xr:uid="{5E0F8675-3249-4281-A552-F362C409D17F}"/>
    <cellStyle name="Vírgula 3 2 4" xfId="421" xr:uid="{7A7C416B-1C3B-44CD-8894-A1B04674DB47}"/>
    <cellStyle name="Vírgula 3 2 4 2" xfId="1188" xr:uid="{4E024A66-2F82-4694-BD3B-14D73F2313DE}"/>
    <cellStyle name="Vírgula 3 2 4 2 2" xfId="2192" xr:uid="{02458582-D6BB-43FE-B7C2-C31046D99312}"/>
    <cellStyle name="Vírgula 3 2 4 2 2 2" xfId="5271" xr:uid="{D060E187-7AD4-4AFC-B212-084B7787E6D7}"/>
    <cellStyle name="Vírgula 3 2 4 2 2 2 2" xfId="14324" xr:uid="{511F7B8B-991E-453D-BC6A-1FD6E57B2BBB}"/>
    <cellStyle name="Vírgula 3 2 4 2 2 2 2 2" xfId="32434" xr:uid="{E05112E2-ECD0-437E-9C66-FC42AD6363BC}"/>
    <cellStyle name="Vírgula 3 2 4 2 2 2 3" xfId="23381" xr:uid="{DF4CEC39-82A8-40A2-A715-CC6AD1221513}"/>
    <cellStyle name="Vírgula 3 2 4 2 2 3" xfId="8285" xr:uid="{7D2F66E9-E731-4F6A-B152-8453BFA87514}"/>
    <cellStyle name="Vírgula 3 2 4 2 2 3 2" xfId="17338" xr:uid="{8E5E610A-2C7A-4516-8439-FCB268EC2D41}"/>
    <cellStyle name="Vírgula 3 2 4 2 2 3 2 2" xfId="35448" xr:uid="{3042AC27-247E-47FC-A858-3779869E040F}"/>
    <cellStyle name="Vírgula 3 2 4 2 2 3 3" xfId="26395" xr:uid="{8CA10AED-D40C-4640-9E71-7791AC9D04AF}"/>
    <cellStyle name="Vírgula 3 2 4 2 2 4" xfId="11306" xr:uid="{25FF9DDA-4C36-4891-8E9A-076273586575}"/>
    <cellStyle name="Vírgula 3 2 4 2 2 4 2" xfId="29416" xr:uid="{91E9B70C-5135-4950-BDB7-61D9B68467D7}"/>
    <cellStyle name="Vírgula 3 2 4 2 2 5" xfId="20363" xr:uid="{27A57520-23EF-49FF-B8CF-8F06DC04D66E}"/>
    <cellStyle name="Vírgula 3 2 4 2 3" xfId="3196" xr:uid="{60681DAB-CB28-4462-9246-D1153152C777}"/>
    <cellStyle name="Vírgula 3 2 4 2 3 2" xfId="6275" xr:uid="{01C431EE-C5A6-4E57-A5D5-E305E2CC9013}"/>
    <cellStyle name="Vírgula 3 2 4 2 3 2 2" xfId="15328" xr:uid="{D524A689-3EF5-4FD5-BB03-0ED54B2011D5}"/>
    <cellStyle name="Vírgula 3 2 4 2 3 2 2 2" xfId="33438" xr:uid="{46FDCE55-5BB4-4994-A2CD-949271AF29B0}"/>
    <cellStyle name="Vírgula 3 2 4 2 3 2 3" xfId="24385" xr:uid="{AFD1026E-CA9C-4DF8-AF16-36286F7EA8D7}"/>
    <cellStyle name="Vírgula 3 2 4 2 3 3" xfId="9289" xr:uid="{17D18CCF-6727-4E25-8C29-18D271064194}"/>
    <cellStyle name="Vírgula 3 2 4 2 3 3 2" xfId="18342" xr:uid="{1AB03C77-A926-47B2-AEF2-8083342EC895}"/>
    <cellStyle name="Vírgula 3 2 4 2 3 3 2 2" xfId="36452" xr:uid="{73149CC6-04FD-428E-999B-BDC4DA514452}"/>
    <cellStyle name="Vírgula 3 2 4 2 3 3 3" xfId="27399" xr:uid="{BAB61990-9A09-4B35-868A-EFE6CD553A05}"/>
    <cellStyle name="Vírgula 3 2 4 2 3 4" xfId="12310" xr:uid="{732A8ABC-4FE7-444A-AACF-D7401D046451}"/>
    <cellStyle name="Vírgula 3 2 4 2 3 4 2" xfId="30420" xr:uid="{CDBBABC2-83B5-471A-BCCC-D5095D6D88DE}"/>
    <cellStyle name="Vírgula 3 2 4 2 3 5" xfId="21367" xr:uid="{0F64D370-0D93-4CCF-81D4-0447F9F03DE0}"/>
    <cellStyle name="Vírgula 3 2 4 2 4" xfId="4267" xr:uid="{D91B7763-BFBB-4B7A-A120-E37D3A2AD784}"/>
    <cellStyle name="Vírgula 3 2 4 2 4 2" xfId="13320" xr:uid="{80E98483-0BE3-4AA5-8EAE-7541873E3A45}"/>
    <cellStyle name="Vírgula 3 2 4 2 4 2 2" xfId="31430" xr:uid="{840736CD-6E38-44FA-AAD0-58767090680A}"/>
    <cellStyle name="Vírgula 3 2 4 2 4 3" xfId="22377" xr:uid="{A06D3D7E-9B7B-4805-95FD-D3077AF6CF21}"/>
    <cellStyle name="Vírgula 3 2 4 2 5" xfId="7281" xr:uid="{4F73203C-0F23-4E83-A967-94DA509C4485}"/>
    <cellStyle name="Vírgula 3 2 4 2 5 2" xfId="16334" xr:uid="{39230D96-DFE6-4ECB-BB0C-05F46671F714}"/>
    <cellStyle name="Vírgula 3 2 4 2 5 2 2" xfId="34444" xr:uid="{15E997E3-84CB-4AB0-B3E3-214B02B3904D}"/>
    <cellStyle name="Vírgula 3 2 4 2 5 3" xfId="25391" xr:uid="{3FE97B11-1639-49C3-8028-91864F1FCD9A}"/>
    <cellStyle name="Vírgula 3 2 4 2 6" xfId="10302" xr:uid="{E58DC6A5-D836-4160-8B7A-550CA2E8F7B5}"/>
    <cellStyle name="Vírgula 3 2 4 2 6 2" xfId="28412" xr:uid="{AF259C54-9E85-443C-A21F-6B115A39A85B}"/>
    <cellStyle name="Vírgula 3 2 4 2 7" xfId="19359" xr:uid="{6DD8E435-38FD-4478-AEC1-28113542487A}"/>
    <cellStyle name="Vírgula 3 2 4 3" xfId="1189" xr:uid="{8E0749B9-76C0-42D8-A379-E43C2FA2DA58}"/>
    <cellStyle name="Vírgula 3 2 4 3 2" xfId="2193" xr:uid="{0D43F2AB-3F4B-4F9E-B396-CC8C0291E01C}"/>
    <cellStyle name="Vírgula 3 2 4 3 2 2" xfId="5272" xr:uid="{8A6CBF69-C437-4F37-B811-D33726785F34}"/>
    <cellStyle name="Vírgula 3 2 4 3 2 2 2" xfId="14325" xr:uid="{8AB045C0-A341-453F-8C2C-77D5D925DBFA}"/>
    <cellStyle name="Vírgula 3 2 4 3 2 2 2 2" xfId="32435" xr:uid="{5EC4D945-9812-4D06-B779-93A140C96424}"/>
    <cellStyle name="Vírgula 3 2 4 3 2 2 3" xfId="23382" xr:uid="{86638711-98D3-4DD0-9E61-031CB67F4B1D}"/>
    <cellStyle name="Vírgula 3 2 4 3 2 3" xfId="8286" xr:uid="{963D8BF5-B989-4F1E-B085-3642C16A3406}"/>
    <cellStyle name="Vírgula 3 2 4 3 2 3 2" xfId="17339" xr:uid="{4FE23FB9-18EE-4029-AA52-93AF83FF4876}"/>
    <cellStyle name="Vírgula 3 2 4 3 2 3 2 2" xfId="35449" xr:uid="{48F7810C-A989-4AC8-8D85-B8FFFAC76B8E}"/>
    <cellStyle name="Vírgula 3 2 4 3 2 3 3" xfId="26396" xr:uid="{A80913EA-78E8-4AEA-9E72-C7363254FB67}"/>
    <cellStyle name="Vírgula 3 2 4 3 2 4" xfId="11307" xr:uid="{0E63B488-FC56-4BA5-9965-424380AAC39B}"/>
    <cellStyle name="Vírgula 3 2 4 3 2 4 2" xfId="29417" xr:uid="{2B19FFAE-DCFB-4B62-893B-5DC9E0A391BF}"/>
    <cellStyle name="Vírgula 3 2 4 3 2 5" xfId="20364" xr:uid="{3090FE34-F59A-44C2-8C0A-9FF1F9DDC32B}"/>
    <cellStyle name="Vírgula 3 2 4 3 3" xfId="3197" xr:uid="{9A8A27A0-B4C5-44AF-BAE5-DEB0BEFAA2B1}"/>
    <cellStyle name="Vírgula 3 2 4 3 3 2" xfId="6276" xr:uid="{8AD3AB54-54A2-42D9-ACC4-544BC3A00347}"/>
    <cellStyle name="Vírgula 3 2 4 3 3 2 2" xfId="15329" xr:uid="{919CCCBD-406B-4F23-913A-11EC9DFAB411}"/>
    <cellStyle name="Vírgula 3 2 4 3 3 2 2 2" xfId="33439" xr:uid="{8B99966C-54D9-49EE-9845-8EBB7154C21B}"/>
    <cellStyle name="Vírgula 3 2 4 3 3 2 3" xfId="24386" xr:uid="{C6AFC27C-1A6D-4C37-B744-EE048BFB35C5}"/>
    <cellStyle name="Vírgula 3 2 4 3 3 3" xfId="9290" xr:uid="{41007F85-CBC3-4440-A2AF-83A7878B5EC6}"/>
    <cellStyle name="Vírgula 3 2 4 3 3 3 2" xfId="18343" xr:uid="{069A32F5-4737-4FB7-8DA8-B9EFAEA9D980}"/>
    <cellStyle name="Vírgula 3 2 4 3 3 3 2 2" xfId="36453" xr:uid="{2A6FC02C-133B-43A6-B84F-581466E79D05}"/>
    <cellStyle name="Vírgula 3 2 4 3 3 3 3" xfId="27400" xr:uid="{FF186251-C4DE-48A7-98EB-81522255F887}"/>
    <cellStyle name="Vírgula 3 2 4 3 3 4" xfId="12311" xr:uid="{E4ADFCC0-0088-4DB0-ABF0-DC8779F76B8D}"/>
    <cellStyle name="Vírgula 3 2 4 3 3 4 2" xfId="30421" xr:uid="{CAF0BDD1-4F10-40DF-96E4-CE803DFF209E}"/>
    <cellStyle name="Vírgula 3 2 4 3 3 5" xfId="21368" xr:uid="{52A2968A-2006-4778-8C89-B8733D4B7DA6}"/>
    <cellStyle name="Vírgula 3 2 4 3 4" xfId="4268" xr:uid="{6C77C42D-F396-4658-98F6-A7954C1BF612}"/>
    <cellStyle name="Vírgula 3 2 4 3 4 2" xfId="13321" xr:uid="{0FF7C14C-E22B-456D-8D7A-FDACFF9B56BF}"/>
    <cellStyle name="Vírgula 3 2 4 3 4 2 2" xfId="31431" xr:uid="{B3F80C93-A655-45FE-A7A4-10FE2FCF418E}"/>
    <cellStyle name="Vírgula 3 2 4 3 4 3" xfId="22378" xr:uid="{40EA1CFE-9CCB-495F-9AB4-9FAC24D72FF7}"/>
    <cellStyle name="Vírgula 3 2 4 3 5" xfId="7282" xr:uid="{E25C67DD-F8B1-422D-A54B-A9A50EB67A0B}"/>
    <cellStyle name="Vírgula 3 2 4 3 5 2" xfId="16335" xr:uid="{0C4341A9-0565-47F8-8CE8-8AC2F5B899D8}"/>
    <cellStyle name="Vírgula 3 2 4 3 5 2 2" xfId="34445" xr:uid="{73EF75FA-A711-4A67-89CD-4A3ACE9E4C53}"/>
    <cellStyle name="Vírgula 3 2 4 3 5 3" xfId="25392" xr:uid="{A7416BFA-B519-4253-93F8-5312653B327F}"/>
    <cellStyle name="Vírgula 3 2 4 3 6" xfId="10303" xr:uid="{4FF67F09-37F0-42E2-B9A7-B03AF3308DA5}"/>
    <cellStyle name="Vírgula 3 2 4 3 6 2" xfId="28413" xr:uid="{B435A315-B89D-46A2-9774-58F431CB6B65}"/>
    <cellStyle name="Vírgula 3 2 4 3 7" xfId="19360" xr:uid="{1FF244AF-4725-4913-AF0C-57BDAD3F006F}"/>
    <cellStyle name="Vírgula 3 2 4 4" xfId="1430" xr:uid="{37A914CD-3781-4FF4-A918-36D92126369F}"/>
    <cellStyle name="Vírgula 3 2 4 4 2" xfId="4509" xr:uid="{B64E10E6-2427-4386-9197-30CD4D3242E3}"/>
    <cellStyle name="Vírgula 3 2 4 4 2 2" xfId="13562" xr:uid="{A21246B4-5CD5-4836-ADA7-852CBB50546C}"/>
    <cellStyle name="Vírgula 3 2 4 4 2 2 2" xfId="31672" xr:uid="{5D298BBA-8357-4571-B7D7-14F7888D486D}"/>
    <cellStyle name="Vírgula 3 2 4 4 2 3" xfId="22619" xr:uid="{949F08E2-5D68-4155-8229-1C0F629A21D2}"/>
    <cellStyle name="Vírgula 3 2 4 4 3" xfId="7523" xr:uid="{EED0832F-EEB7-424E-92FC-7E873400FA34}"/>
    <cellStyle name="Vírgula 3 2 4 4 3 2" xfId="16576" xr:uid="{565CD84E-B304-498F-89DA-E01D12E51059}"/>
    <cellStyle name="Vírgula 3 2 4 4 3 2 2" xfId="34686" xr:uid="{26399803-1847-4366-9D22-1589EC84A645}"/>
    <cellStyle name="Vírgula 3 2 4 4 3 3" xfId="25633" xr:uid="{B0B97BD2-C394-4737-8BEF-B21770407F19}"/>
    <cellStyle name="Vírgula 3 2 4 4 4" xfId="10544" xr:uid="{70FE81D8-D39C-4E80-B00F-E949E846A05B}"/>
    <cellStyle name="Vírgula 3 2 4 4 4 2" xfId="28654" xr:uid="{60C854C5-FB0F-4B2F-A4F3-59AF663ABD97}"/>
    <cellStyle name="Vírgula 3 2 4 4 5" xfId="19601" xr:uid="{CAC0238B-0110-4D70-A4C1-0F6AB61D6E1E}"/>
    <cellStyle name="Vírgula 3 2 4 5" xfId="2434" xr:uid="{70526A35-6F06-4942-91DC-A58357CE9C59}"/>
    <cellStyle name="Vírgula 3 2 4 5 2" xfId="5513" xr:uid="{CA2ED6B9-858C-4666-9A5F-0535AD45BD43}"/>
    <cellStyle name="Vírgula 3 2 4 5 2 2" xfId="14566" xr:uid="{F966CC24-3008-4A02-B410-60A85C68BA89}"/>
    <cellStyle name="Vírgula 3 2 4 5 2 2 2" xfId="32676" xr:uid="{52AF42DD-2DED-48E8-96BE-675E67D14F92}"/>
    <cellStyle name="Vírgula 3 2 4 5 2 3" xfId="23623" xr:uid="{272AB647-4A71-4AB2-9E72-2537722F7502}"/>
    <cellStyle name="Vírgula 3 2 4 5 3" xfId="8527" xr:uid="{1ED99FCD-656E-4DAE-A464-2C350D86F85B}"/>
    <cellStyle name="Vírgula 3 2 4 5 3 2" xfId="17580" xr:uid="{2081F182-326F-4534-BD2A-0FE81F5A02E7}"/>
    <cellStyle name="Vírgula 3 2 4 5 3 2 2" xfId="35690" xr:uid="{67A1FCE8-5F12-4FAA-8FFA-53D780BEB396}"/>
    <cellStyle name="Vírgula 3 2 4 5 3 3" xfId="26637" xr:uid="{D44390C8-F91F-40AC-A2C4-00ACD3824E7E}"/>
    <cellStyle name="Vírgula 3 2 4 5 4" xfId="11548" xr:uid="{1F609C52-4151-4EC9-9D6E-F9308EE9F57E}"/>
    <cellStyle name="Vírgula 3 2 4 5 4 2" xfId="29658" xr:uid="{C77A5F8B-1DAB-4E18-AB8B-61431E828184}"/>
    <cellStyle name="Vírgula 3 2 4 5 5" xfId="20605" xr:uid="{8110208A-B971-4642-867A-D42F7AA7C88F}"/>
    <cellStyle name="Vírgula 3 2 4 6" xfId="3504" xr:uid="{0E6EAA16-FD9E-4552-8E84-90EE6F3D21E9}"/>
    <cellStyle name="Vírgula 3 2 4 6 2" xfId="12557" xr:uid="{0EF0BA21-4217-4950-AD1C-2265A31F4AB4}"/>
    <cellStyle name="Vírgula 3 2 4 6 2 2" xfId="30667" xr:uid="{0DC5E660-48D3-4CCF-AD4E-2BB1D4816485}"/>
    <cellStyle name="Vírgula 3 2 4 6 3" xfId="21614" xr:uid="{F3C8437C-4331-4116-BC47-6A725B91F270}"/>
    <cellStyle name="Vírgula 3 2 4 7" xfId="6518" xr:uid="{A26C29C3-7D1D-4CFF-BB89-8E4FF3430B0D}"/>
    <cellStyle name="Vírgula 3 2 4 7 2" xfId="15571" xr:uid="{7614A5AD-D3AE-47AE-B756-C9B3A0C95883}"/>
    <cellStyle name="Vírgula 3 2 4 7 2 2" xfId="33681" xr:uid="{C510DA2A-73EA-4F04-BA76-7F7E28D34A5C}"/>
    <cellStyle name="Vírgula 3 2 4 7 3" xfId="24628" xr:uid="{3CBD88A0-916B-418D-87B0-71D68981AF3A}"/>
    <cellStyle name="Vírgula 3 2 4 8" xfId="9538" xr:uid="{98A47321-929A-4BFA-A7CB-97C77DF17B24}"/>
    <cellStyle name="Vírgula 3 2 4 8 2" xfId="27648" xr:uid="{7926E1D0-D077-4852-A6BF-22CF581F7FE2}"/>
    <cellStyle name="Vírgula 3 2 4 9" xfId="18595" xr:uid="{21A033C6-615B-4115-AF7A-FF7D95399DB7}"/>
    <cellStyle name="Vírgula 3 2 5" xfId="393" xr:uid="{0830D419-C4AF-4AEA-911E-113B181EA7DE}"/>
    <cellStyle name="Vírgula 3 2 5 2" xfId="1190" xr:uid="{1AC76D74-6635-446C-88E5-20882D1D3CA4}"/>
    <cellStyle name="Vírgula 3 2 5 2 2" xfId="2194" xr:uid="{74A72A2F-1DCB-4105-B2C4-329395EDD829}"/>
    <cellStyle name="Vírgula 3 2 5 2 2 2" xfId="5273" xr:uid="{6A1ADEB3-DCAA-46A9-85B1-193D624CD1F9}"/>
    <cellStyle name="Vírgula 3 2 5 2 2 2 2" xfId="14326" xr:uid="{D09A236C-F822-40B6-8750-8CF27A132DAF}"/>
    <cellStyle name="Vírgula 3 2 5 2 2 2 2 2" xfId="32436" xr:uid="{703EFD38-5541-4215-BA64-10477E47A07D}"/>
    <cellStyle name="Vírgula 3 2 5 2 2 2 3" xfId="23383" xr:uid="{570056CC-B0E8-4128-A3E6-4AEA8DE978EE}"/>
    <cellStyle name="Vírgula 3 2 5 2 2 3" xfId="8287" xr:uid="{2C0977CA-C3AA-4BA0-9964-68ECBB780B40}"/>
    <cellStyle name="Vírgula 3 2 5 2 2 3 2" xfId="17340" xr:uid="{D1F55597-041A-429E-9034-54397179768F}"/>
    <cellStyle name="Vírgula 3 2 5 2 2 3 2 2" xfId="35450" xr:uid="{21BE700F-3B24-419C-88C5-AD135FEA6563}"/>
    <cellStyle name="Vírgula 3 2 5 2 2 3 3" xfId="26397" xr:uid="{CBE56804-988E-48D8-BE48-610061FC7147}"/>
    <cellStyle name="Vírgula 3 2 5 2 2 4" xfId="11308" xr:uid="{CF6BEFD9-84FC-4F81-8A1D-CDAF7A2E19F3}"/>
    <cellStyle name="Vírgula 3 2 5 2 2 4 2" xfId="29418" xr:uid="{6C20754E-C601-49AC-B303-15DD20934EA4}"/>
    <cellStyle name="Vírgula 3 2 5 2 2 5" xfId="20365" xr:uid="{C1B626F3-E06E-4651-8883-E304B142C558}"/>
    <cellStyle name="Vírgula 3 2 5 2 3" xfId="3198" xr:uid="{20C9A3E1-028C-4085-9010-3374F8A99C2E}"/>
    <cellStyle name="Vírgula 3 2 5 2 3 2" xfId="6277" xr:uid="{CA990A51-FC4D-49F7-AE79-F4388D391227}"/>
    <cellStyle name="Vírgula 3 2 5 2 3 2 2" xfId="15330" xr:uid="{02686E67-9708-480F-8DC6-CDA2CC12E46F}"/>
    <cellStyle name="Vírgula 3 2 5 2 3 2 2 2" xfId="33440" xr:uid="{3997EC4D-5904-4EAF-802E-09FF1EA7454A}"/>
    <cellStyle name="Vírgula 3 2 5 2 3 2 3" xfId="24387" xr:uid="{57230C92-0D05-4C67-A5C6-278F2371B0F7}"/>
    <cellStyle name="Vírgula 3 2 5 2 3 3" xfId="9291" xr:uid="{A597CF94-C37A-4B88-95C6-DC38D1977C1F}"/>
    <cellStyle name="Vírgula 3 2 5 2 3 3 2" xfId="18344" xr:uid="{5579439C-BD6B-4362-B148-15AB72180D96}"/>
    <cellStyle name="Vírgula 3 2 5 2 3 3 2 2" xfId="36454" xr:uid="{51B62D27-8509-43CA-8CD3-2A855838428D}"/>
    <cellStyle name="Vírgula 3 2 5 2 3 3 3" xfId="27401" xr:uid="{5663DAC5-2F47-4751-9A1F-F44FE79E01DB}"/>
    <cellStyle name="Vírgula 3 2 5 2 3 4" xfId="12312" xr:uid="{7E2BDBBA-DC42-4E2E-9DD5-9CCB8EB7EEA9}"/>
    <cellStyle name="Vírgula 3 2 5 2 3 4 2" xfId="30422" xr:uid="{EC5940B0-79D8-4A8A-A1DE-121B086B0D65}"/>
    <cellStyle name="Vírgula 3 2 5 2 3 5" xfId="21369" xr:uid="{42125B10-B5A7-497A-B60B-33109B3CF90C}"/>
    <cellStyle name="Vírgula 3 2 5 2 4" xfId="4269" xr:uid="{DE9545C6-E38D-4726-97F6-DE8246390540}"/>
    <cellStyle name="Vírgula 3 2 5 2 4 2" xfId="13322" xr:uid="{C082FC72-95C5-430D-A2F5-6089BC6B5170}"/>
    <cellStyle name="Vírgula 3 2 5 2 4 2 2" xfId="31432" xr:uid="{EC9629D4-6723-4CC0-9C4D-7D9AE109C355}"/>
    <cellStyle name="Vírgula 3 2 5 2 4 3" xfId="22379" xr:uid="{6A678F13-9031-4A35-8571-36DC958C5645}"/>
    <cellStyle name="Vírgula 3 2 5 2 5" xfId="7283" xr:uid="{16301795-57AE-418C-A1A3-2B7D30397FEF}"/>
    <cellStyle name="Vírgula 3 2 5 2 5 2" xfId="16336" xr:uid="{304E7FB1-FA79-483A-9699-AE8B215FEFAB}"/>
    <cellStyle name="Vírgula 3 2 5 2 5 2 2" xfId="34446" xr:uid="{4413EA0E-A48D-4B72-BBFB-FDE1DEA56DFC}"/>
    <cellStyle name="Vírgula 3 2 5 2 5 3" xfId="25393" xr:uid="{4AF63568-A5F2-4479-8A0B-D3945F7347AC}"/>
    <cellStyle name="Vírgula 3 2 5 2 6" xfId="10304" xr:uid="{A3DADC6B-D8F2-4FB5-AD60-C293AF32E4CD}"/>
    <cellStyle name="Vírgula 3 2 5 2 6 2" xfId="28414" xr:uid="{D8584CBA-C5C0-423E-B849-65F4815AAE4E}"/>
    <cellStyle name="Vírgula 3 2 5 2 7" xfId="19361" xr:uid="{CD494037-010C-4FBA-9DEC-7858C32E9953}"/>
    <cellStyle name="Vírgula 3 2 5 3" xfId="1191" xr:uid="{A343DF95-BF04-4B21-B749-D79DB9C25979}"/>
    <cellStyle name="Vírgula 3 2 5 3 2" xfId="2195" xr:uid="{7465FCEB-3529-41F3-9D23-88E41261B0DD}"/>
    <cellStyle name="Vírgula 3 2 5 3 2 2" xfId="5274" xr:uid="{2FC861BE-3F86-4663-B0F9-D9E9511D4D6F}"/>
    <cellStyle name="Vírgula 3 2 5 3 2 2 2" xfId="14327" xr:uid="{C8742A9C-E6F9-4D83-A45F-007314279B97}"/>
    <cellStyle name="Vírgula 3 2 5 3 2 2 2 2" xfId="32437" xr:uid="{FF84A179-65EF-48A5-97F5-B5899B202DAB}"/>
    <cellStyle name="Vírgula 3 2 5 3 2 2 3" xfId="23384" xr:uid="{A58BEE92-4117-4DA8-BBDA-6A03BDF51590}"/>
    <cellStyle name="Vírgula 3 2 5 3 2 3" xfId="8288" xr:uid="{EB5006FD-AD56-4086-8059-D542B7D75DC0}"/>
    <cellStyle name="Vírgula 3 2 5 3 2 3 2" xfId="17341" xr:uid="{DC4F6CF4-C4C5-4028-8152-FD25438B1D5D}"/>
    <cellStyle name="Vírgula 3 2 5 3 2 3 2 2" xfId="35451" xr:uid="{3AEC2D6A-D571-4747-B174-FC46385DA3A0}"/>
    <cellStyle name="Vírgula 3 2 5 3 2 3 3" xfId="26398" xr:uid="{9E85B8A2-FDCB-40B9-9125-EC70C0F68BCA}"/>
    <cellStyle name="Vírgula 3 2 5 3 2 4" xfId="11309" xr:uid="{13A886C5-B1C8-4B67-8A98-74BD0CE5B2C5}"/>
    <cellStyle name="Vírgula 3 2 5 3 2 4 2" xfId="29419" xr:uid="{89E13ED6-B2EE-422D-ABE9-2D90C98DEC9B}"/>
    <cellStyle name="Vírgula 3 2 5 3 2 5" xfId="20366" xr:uid="{BD940D63-E08E-4427-A52E-4F8E01883018}"/>
    <cellStyle name="Vírgula 3 2 5 3 3" xfId="3199" xr:uid="{36939249-3A78-4555-AF3D-9804148761EF}"/>
    <cellStyle name="Vírgula 3 2 5 3 3 2" xfId="6278" xr:uid="{13A6BC0C-BD6A-4053-A96A-E2B4790B1DAA}"/>
    <cellStyle name="Vírgula 3 2 5 3 3 2 2" xfId="15331" xr:uid="{2763422A-E5C2-4981-888A-DFF204C56B62}"/>
    <cellStyle name="Vírgula 3 2 5 3 3 2 2 2" xfId="33441" xr:uid="{C0F34D32-5EBD-4F14-B894-996BB9D8E338}"/>
    <cellStyle name="Vírgula 3 2 5 3 3 2 3" xfId="24388" xr:uid="{C74F458B-2140-4E8F-A964-C883BEFA44DC}"/>
    <cellStyle name="Vírgula 3 2 5 3 3 3" xfId="9292" xr:uid="{D443C59D-5559-4B0E-8A96-B35863268CF0}"/>
    <cellStyle name="Vírgula 3 2 5 3 3 3 2" xfId="18345" xr:uid="{27F574F1-D99D-4662-86A8-C083FC5BDD9B}"/>
    <cellStyle name="Vírgula 3 2 5 3 3 3 2 2" xfId="36455" xr:uid="{291A04D1-1968-4887-BE73-CCF4EC9C36E9}"/>
    <cellStyle name="Vírgula 3 2 5 3 3 3 3" xfId="27402" xr:uid="{B404800A-C437-41E6-95BA-506DB01EB9FC}"/>
    <cellStyle name="Vírgula 3 2 5 3 3 4" xfId="12313" xr:uid="{38A879A2-B4A3-4E82-AD52-09A262D3B288}"/>
    <cellStyle name="Vírgula 3 2 5 3 3 4 2" xfId="30423" xr:uid="{616F9AAD-CF6D-4F8C-A5EF-C8DC02AAB293}"/>
    <cellStyle name="Vírgula 3 2 5 3 3 5" xfId="21370" xr:uid="{31F4207C-A526-4064-B9F3-8A703B3A5D70}"/>
    <cellStyle name="Vírgula 3 2 5 3 4" xfId="4270" xr:uid="{0DAC8B8A-CC49-4B01-B57B-8AC9E3B2943B}"/>
    <cellStyle name="Vírgula 3 2 5 3 4 2" xfId="13323" xr:uid="{C345BED5-C152-48E2-AD73-5B43CCA92D8C}"/>
    <cellStyle name="Vírgula 3 2 5 3 4 2 2" xfId="31433" xr:uid="{EA97D1A1-7C87-4D7D-BFED-E9F881C7FA25}"/>
    <cellStyle name="Vírgula 3 2 5 3 4 3" xfId="22380" xr:uid="{EAFEDBA1-0281-45B9-8447-611829A2DF17}"/>
    <cellStyle name="Vírgula 3 2 5 3 5" xfId="7284" xr:uid="{D6390D59-3C45-451D-8914-CEF2588D607E}"/>
    <cellStyle name="Vírgula 3 2 5 3 5 2" xfId="16337" xr:uid="{2883AE2D-92C9-4AEA-871A-65441C32ACA7}"/>
    <cellStyle name="Vírgula 3 2 5 3 5 2 2" xfId="34447" xr:uid="{742D161A-66FD-4279-B2A8-DC1A41E0C549}"/>
    <cellStyle name="Vírgula 3 2 5 3 5 3" xfId="25394" xr:uid="{3A86D6F0-CB2B-4096-92C0-95D2DA0361E7}"/>
    <cellStyle name="Vírgula 3 2 5 3 6" xfId="10305" xr:uid="{35877872-B732-4F57-8618-CDE86F747AED}"/>
    <cellStyle name="Vírgula 3 2 5 3 6 2" xfId="28415" xr:uid="{ADE65F81-3DBA-4F6F-BFEB-B5E8912B708E}"/>
    <cellStyle name="Vírgula 3 2 5 3 7" xfId="19362" xr:uid="{25E8B68C-B12B-447C-B7BE-804AE4E25EDF}"/>
    <cellStyle name="Vírgula 3 2 5 4" xfId="1411" xr:uid="{44D04C15-9A78-4366-BFF5-DA55DA87E237}"/>
    <cellStyle name="Vírgula 3 2 5 4 2" xfId="4490" xr:uid="{A686AA92-276D-4913-B1D7-F132946E77E8}"/>
    <cellStyle name="Vírgula 3 2 5 4 2 2" xfId="13543" xr:uid="{CD924280-84CC-44B5-AD6D-F20694C97998}"/>
    <cellStyle name="Vírgula 3 2 5 4 2 2 2" xfId="31653" xr:uid="{A0247D4A-3A75-436E-9EE4-04D33BC8A2A9}"/>
    <cellStyle name="Vírgula 3 2 5 4 2 3" xfId="22600" xr:uid="{1E683386-9C74-425E-9663-F0B1C3DD5F53}"/>
    <cellStyle name="Vírgula 3 2 5 4 3" xfId="7504" xr:uid="{449BB9C4-B11F-4D64-9C2C-8EC2BEB6A5B9}"/>
    <cellStyle name="Vírgula 3 2 5 4 3 2" xfId="16557" xr:uid="{7274D17D-EABE-406C-B3CA-4A35D6DBE80B}"/>
    <cellStyle name="Vírgula 3 2 5 4 3 2 2" xfId="34667" xr:uid="{4373BC98-524E-409A-9F61-162B3450D1A2}"/>
    <cellStyle name="Vírgula 3 2 5 4 3 3" xfId="25614" xr:uid="{501DEC01-E855-47D6-9B85-62BAC485A069}"/>
    <cellStyle name="Vírgula 3 2 5 4 4" xfId="10525" xr:uid="{0E826183-355B-4505-90D1-06C0DA64A707}"/>
    <cellStyle name="Vírgula 3 2 5 4 4 2" xfId="28635" xr:uid="{7706D20C-6D13-4E21-8DF4-09D1B8B2CBD6}"/>
    <cellStyle name="Vírgula 3 2 5 4 5" xfId="19582" xr:uid="{5B76B41E-38F1-47CF-B018-42E24A50770B}"/>
    <cellStyle name="Vírgula 3 2 5 5" xfId="2415" xr:uid="{C2D36E2D-654C-4C01-BE29-618F38A7CB94}"/>
    <cellStyle name="Vírgula 3 2 5 5 2" xfId="5494" xr:uid="{256ED014-5B7E-4EB9-8730-8D7EA41264CD}"/>
    <cellStyle name="Vírgula 3 2 5 5 2 2" xfId="14547" xr:uid="{A42FE16E-7D64-4985-8447-2E0CD93777F2}"/>
    <cellStyle name="Vírgula 3 2 5 5 2 2 2" xfId="32657" xr:uid="{EA3A9A2E-CF33-4BF9-B35C-337CAE7D22D1}"/>
    <cellStyle name="Vírgula 3 2 5 5 2 3" xfId="23604" xr:uid="{ECFE84C3-9A51-4E60-B0AD-88C39A3C4523}"/>
    <cellStyle name="Vírgula 3 2 5 5 3" xfId="8508" xr:uid="{66B50965-9886-4E55-9A5B-CF734BA6EF16}"/>
    <cellStyle name="Vírgula 3 2 5 5 3 2" xfId="17561" xr:uid="{6117B1F6-CE57-4E28-9852-624FB866A3B7}"/>
    <cellStyle name="Vírgula 3 2 5 5 3 2 2" xfId="35671" xr:uid="{4A8B3F5A-2AE0-4AA6-AC4B-8298D53A6A17}"/>
    <cellStyle name="Vírgula 3 2 5 5 3 3" xfId="26618" xr:uid="{932D44EA-B7F0-4E07-8F34-7031284A9CF6}"/>
    <cellStyle name="Vírgula 3 2 5 5 4" xfId="11529" xr:uid="{79975649-5578-4887-9C02-B9E7382879F6}"/>
    <cellStyle name="Vírgula 3 2 5 5 4 2" xfId="29639" xr:uid="{85FB4C27-C5C3-4D39-90F5-FEA9FD5243E7}"/>
    <cellStyle name="Vírgula 3 2 5 5 5" xfId="20586" xr:uid="{2EC56957-15B6-4545-A70B-30F78159AF70}"/>
    <cellStyle name="Vírgula 3 2 5 6" xfId="3485" xr:uid="{0412EBD6-9546-4CD0-8B08-E77CF35E9F17}"/>
    <cellStyle name="Vírgula 3 2 5 6 2" xfId="12538" xr:uid="{CBFB3AC2-935C-46ED-BE53-4AFAAC141073}"/>
    <cellStyle name="Vírgula 3 2 5 6 2 2" xfId="30648" xr:uid="{038816E0-0047-47F1-81BF-E2C63E462FB7}"/>
    <cellStyle name="Vírgula 3 2 5 6 3" xfId="21595" xr:uid="{342B39E3-9268-49CA-B98D-1878F9CB258F}"/>
    <cellStyle name="Vírgula 3 2 5 7" xfId="6499" xr:uid="{48AA87A1-9DD7-4BBB-A092-79454BE29CE0}"/>
    <cellStyle name="Vírgula 3 2 5 7 2" xfId="15552" xr:uid="{92897C5B-CCBC-486E-BD8F-DB99881CBD18}"/>
    <cellStyle name="Vírgula 3 2 5 7 2 2" xfId="33662" xr:uid="{8800EEBA-EB93-4768-9D6C-8069A3829DF5}"/>
    <cellStyle name="Vírgula 3 2 5 7 3" xfId="24609" xr:uid="{D93B945C-0D03-4AF5-8698-731DE5A570C7}"/>
    <cellStyle name="Vírgula 3 2 5 8" xfId="9519" xr:uid="{FE396FD0-FE7C-40D3-9668-9A88D326DD92}"/>
    <cellStyle name="Vírgula 3 2 5 8 2" xfId="27629" xr:uid="{FE15AC57-48BF-426F-A528-B4A88F660EAA}"/>
    <cellStyle name="Vírgula 3 2 5 9" xfId="18576" xr:uid="{BC22ECB8-9BEA-4880-BF25-B8979A9C1751}"/>
    <cellStyle name="Vírgula 3 2 6" xfId="1192" xr:uid="{87149155-C446-4AAD-86CF-FF5F06D3E7EC}"/>
    <cellStyle name="Vírgula 3 2 6 2" xfId="2196" xr:uid="{CF025C37-8FFE-4C70-AB4C-BB91E1D692E1}"/>
    <cellStyle name="Vírgula 3 2 6 2 2" xfId="5275" xr:uid="{C15BEF2C-74A2-44A4-988E-45BDE0043A5A}"/>
    <cellStyle name="Vírgula 3 2 6 2 2 2" xfId="14328" xr:uid="{15A6B9B0-B3EA-49FB-8E6E-6275A7BA5D81}"/>
    <cellStyle name="Vírgula 3 2 6 2 2 2 2" xfId="32438" xr:uid="{3D10F24F-BDE9-454E-9A46-1540ED906D0E}"/>
    <cellStyle name="Vírgula 3 2 6 2 2 3" xfId="23385" xr:uid="{9A694DB7-315D-4FCC-A208-8CB9626FD222}"/>
    <cellStyle name="Vírgula 3 2 6 2 3" xfId="8289" xr:uid="{45ECA770-F020-4EA3-AA04-DBE0EE264AFC}"/>
    <cellStyle name="Vírgula 3 2 6 2 3 2" xfId="17342" xr:uid="{5A246EFF-95D7-4B6C-BB5E-F6F7063AFA9D}"/>
    <cellStyle name="Vírgula 3 2 6 2 3 2 2" xfId="35452" xr:uid="{F23A11C1-E501-44B9-9279-A3D668D8BE78}"/>
    <cellStyle name="Vírgula 3 2 6 2 3 3" xfId="26399" xr:uid="{8A322C50-07D4-4579-BC7F-FF1660142AC0}"/>
    <cellStyle name="Vírgula 3 2 6 2 4" xfId="11310" xr:uid="{E59B82D2-7801-4771-A796-C8217B9A9252}"/>
    <cellStyle name="Vírgula 3 2 6 2 4 2" xfId="29420" xr:uid="{F3D4B02B-C094-49BE-9462-63F0E8E525AE}"/>
    <cellStyle name="Vírgula 3 2 6 2 5" xfId="20367" xr:uid="{F9AF1526-8376-4B79-B3D0-E6E1BD8E0BDC}"/>
    <cellStyle name="Vírgula 3 2 6 3" xfId="3200" xr:uid="{FD3924F8-18AE-4430-90EA-3A3A0912417B}"/>
    <cellStyle name="Vírgula 3 2 6 3 2" xfId="6279" xr:uid="{DBD5CE12-908E-4C06-AA18-CD2A6BDCD20F}"/>
    <cellStyle name="Vírgula 3 2 6 3 2 2" xfId="15332" xr:uid="{FC947769-2DE4-47D4-8565-FD898FC27D01}"/>
    <cellStyle name="Vírgula 3 2 6 3 2 2 2" xfId="33442" xr:uid="{EBF9BCB4-49B0-443E-B8D7-7E6C186106B2}"/>
    <cellStyle name="Vírgula 3 2 6 3 2 3" xfId="24389" xr:uid="{8C976593-CE8B-4476-8760-255F0E8E01EF}"/>
    <cellStyle name="Vírgula 3 2 6 3 3" xfId="9293" xr:uid="{38460E62-3F82-47EB-8E7B-60D9F5601D83}"/>
    <cellStyle name="Vírgula 3 2 6 3 3 2" xfId="18346" xr:uid="{A0653A90-6F58-4DF5-9EA0-23639553DC4B}"/>
    <cellStyle name="Vírgula 3 2 6 3 3 2 2" xfId="36456" xr:uid="{46172586-1F21-4A2D-99FC-76738E00F06E}"/>
    <cellStyle name="Vírgula 3 2 6 3 3 3" xfId="27403" xr:uid="{5F5FCC40-8075-4A09-AA5D-7B6B4C427F5C}"/>
    <cellStyle name="Vírgula 3 2 6 3 4" xfId="12314" xr:uid="{9C9638F4-05A7-40F3-B8A0-E4588A7A3125}"/>
    <cellStyle name="Vírgula 3 2 6 3 4 2" xfId="30424" xr:uid="{CDB42CA0-7E6A-4128-B966-A29E984B00BA}"/>
    <cellStyle name="Vírgula 3 2 6 3 5" xfId="21371" xr:uid="{97E2EEEA-E380-45CA-A4A3-63BE48DB1CC4}"/>
    <cellStyle name="Vírgula 3 2 6 4" xfId="4271" xr:uid="{C399C869-7FCD-482F-85A2-F3AA04AD6D2C}"/>
    <cellStyle name="Vírgula 3 2 6 4 2" xfId="13324" xr:uid="{DD8A1114-5A02-45DB-9F19-532931821797}"/>
    <cellStyle name="Vírgula 3 2 6 4 2 2" xfId="31434" xr:uid="{141BD8BC-23F2-473B-BB0A-551C34D6E06E}"/>
    <cellStyle name="Vírgula 3 2 6 4 3" xfId="22381" xr:uid="{A9E50241-D5F1-4D4E-9E7F-7F6B5BF59307}"/>
    <cellStyle name="Vírgula 3 2 6 5" xfId="7285" xr:uid="{C2334671-3830-4A14-BA90-01E3C4D0DB44}"/>
    <cellStyle name="Vírgula 3 2 6 5 2" xfId="16338" xr:uid="{1EE61558-9871-4769-B58A-EEFBED6A0DFA}"/>
    <cellStyle name="Vírgula 3 2 6 5 2 2" xfId="34448" xr:uid="{059B88F5-19B4-4E22-9895-AFFE8A9E7450}"/>
    <cellStyle name="Vírgula 3 2 6 5 3" xfId="25395" xr:uid="{291BEA89-5109-4C1E-98C5-2AD2F42696BB}"/>
    <cellStyle name="Vírgula 3 2 6 6" xfId="10306" xr:uid="{0C9C7E5B-89E6-483C-97A0-5BE138110428}"/>
    <cellStyle name="Vírgula 3 2 6 6 2" xfId="28416" xr:uid="{FA3AC542-BA0A-471D-8E91-72A91EAEFDA0}"/>
    <cellStyle name="Vírgula 3 2 6 7" xfId="19363" xr:uid="{985BFF1D-498E-4D70-9476-7A8BF986B73F}"/>
    <cellStyle name="Vírgula 3 2 7" xfId="1193" xr:uid="{45430814-8D7B-4433-B606-7CB63CC6D8DE}"/>
    <cellStyle name="Vírgula 3 2 7 2" xfId="2197" xr:uid="{EE2017DA-00AF-4762-A6B2-F3A1E1CB8097}"/>
    <cellStyle name="Vírgula 3 2 7 2 2" xfId="5276" xr:uid="{9D5CF287-CE67-41E9-B866-04EB5527EE6D}"/>
    <cellStyle name="Vírgula 3 2 7 2 2 2" xfId="14329" xr:uid="{2987A822-C34E-421B-B5F9-0551E8386305}"/>
    <cellStyle name="Vírgula 3 2 7 2 2 2 2" xfId="32439" xr:uid="{F5D1CB01-3D04-40E8-A772-E4EA4963A788}"/>
    <cellStyle name="Vírgula 3 2 7 2 2 3" xfId="23386" xr:uid="{1881EDB8-E92A-4600-9ADE-BD06B2845BA1}"/>
    <cellStyle name="Vírgula 3 2 7 2 3" xfId="8290" xr:uid="{FB5C1CFD-8859-4649-A0AB-57500DACC638}"/>
    <cellStyle name="Vírgula 3 2 7 2 3 2" xfId="17343" xr:uid="{17B13080-6C25-464D-A3D1-8F2095161E61}"/>
    <cellStyle name="Vírgula 3 2 7 2 3 2 2" xfId="35453" xr:uid="{42BDC8BF-5D51-4CCA-9FC8-E750DBCFE30B}"/>
    <cellStyle name="Vírgula 3 2 7 2 3 3" xfId="26400" xr:uid="{0C925DF3-B475-4E45-93AD-83AE0638E640}"/>
    <cellStyle name="Vírgula 3 2 7 2 4" xfId="11311" xr:uid="{EE058433-DFEC-4C3A-9EAD-4F1E11347332}"/>
    <cellStyle name="Vírgula 3 2 7 2 4 2" xfId="29421" xr:uid="{56E52CE4-6CF0-46B6-B6D7-37EB1E5D97EF}"/>
    <cellStyle name="Vírgula 3 2 7 2 5" xfId="20368" xr:uid="{6C8691D9-489F-4D99-BE8A-4E467451D1C3}"/>
    <cellStyle name="Vírgula 3 2 7 3" xfId="3201" xr:uid="{F734C42C-B639-42ED-BD74-D394F92B6062}"/>
    <cellStyle name="Vírgula 3 2 7 3 2" xfId="6280" xr:uid="{55A514B2-1CF5-4FC2-9D25-579B6E1319CC}"/>
    <cellStyle name="Vírgula 3 2 7 3 2 2" xfId="15333" xr:uid="{D0E32C43-9554-4E36-8B52-D8562D7FF3E7}"/>
    <cellStyle name="Vírgula 3 2 7 3 2 2 2" xfId="33443" xr:uid="{29F0019E-2703-4C93-86E8-94E00C7F8BE6}"/>
    <cellStyle name="Vírgula 3 2 7 3 2 3" xfId="24390" xr:uid="{6E94FDE3-653C-464B-8CB4-4ACE8FF7DDA9}"/>
    <cellStyle name="Vírgula 3 2 7 3 3" xfId="9294" xr:uid="{8F419E0E-A60E-4E1B-88D8-A3A6681261A9}"/>
    <cellStyle name="Vírgula 3 2 7 3 3 2" xfId="18347" xr:uid="{349EE310-78B2-440E-B2A2-2B0A822FD9AF}"/>
    <cellStyle name="Vírgula 3 2 7 3 3 2 2" xfId="36457" xr:uid="{FE932BDB-7D62-4A24-804F-3C8A7F830FAF}"/>
    <cellStyle name="Vírgula 3 2 7 3 3 3" xfId="27404" xr:uid="{874A69A9-0F15-4881-B2C4-2D1CACDC66B0}"/>
    <cellStyle name="Vírgula 3 2 7 3 4" xfId="12315" xr:uid="{397D84C6-04AB-46FB-8D7C-44872A5C53BE}"/>
    <cellStyle name="Vírgula 3 2 7 3 4 2" xfId="30425" xr:uid="{06D6FB84-A5C3-4960-A817-16A76F42587D}"/>
    <cellStyle name="Vírgula 3 2 7 3 5" xfId="21372" xr:uid="{57B73407-E442-41DD-9F46-C80E09E692F5}"/>
    <cellStyle name="Vírgula 3 2 7 4" xfId="4272" xr:uid="{4ADB5DE7-9DE5-4D1B-99CF-8A8B03F40DAF}"/>
    <cellStyle name="Vírgula 3 2 7 4 2" xfId="13325" xr:uid="{6E13069E-333A-45BE-85B6-390AF8113C94}"/>
    <cellStyle name="Vírgula 3 2 7 4 2 2" xfId="31435" xr:uid="{C85E1373-93CF-4E5D-8A6A-6239175E64D1}"/>
    <cellStyle name="Vírgula 3 2 7 4 3" xfId="22382" xr:uid="{0EFEB588-2435-40ED-98D3-CEA4E6380D42}"/>
    <cellStyle name="Vírgula 3 2 7 5" xfId="7286" xr:uid="{EE720775-8E56-471B-BCF7-BF8649863138}"/>
    <cellStyle name="Vírgula 3 2 7 5 2" xfId="16339" xr:uid="{02B0940C-A50C-4B8B-8322-05DB2A1BE586}"/>
    <cellStyle name="Vírgula 3 2 7 5 2 2" xfId="34449" xr:uid="{AA9106C6-2A97-43F4-8E1A-75DC6455E36A}"/>
    <cellStyle name="Vírgula 3 2 7 5 3" xfId="25396" xr:uid="{FEA832FA-E416-4475-A66F-D9193863519C}"/>
    <cellStyle name="Vírgula 3 2 7 6" xfId="10307" xr:uid="{73687837-75C5-4C77-B8FF-AF2B890A07FA}"/>
    <cellStyle name="Vírgula 3 2 7 6 2" xfId="28417" xr:uid="{453AF540-4660-44DC-BDBF-1ACCBBB6AD0A}"/>
    <cellStyle name="Vírgula 3 2 7 7" xfId="19364" xr:uid="{29027EDC-74CF-4BF8-9054-3072D7DB77C2}"/>
    <cellStyle name="Vírgula 3 2 8" xfId="1259" xr:uid="{77957986-DC71-4E7A-8C24-592CC55AC134}"/>
    <cellStyle name="Vírgula 3 2 8 2" xfId="4338" xr:uid="{4DC9914C-6A21-4D03-AE87-A90EEEBC5B6A}"/>
    <cellStyle name="Vírgula 3 2 8 2 2" xfId="13391" xr:uid="{39BAC538-2D56-42C9-AAE1-B26A88FC0393}"/>
    <cellStyle name="Vírgula 3 2 8 2 2 2" xfId="31501" xr:uid="{00F4A85B-9442-4983-8504-341CDCEBEB3A}"/>
    <cellStyle name="Vírgula 3 2 8 2 3" xfId="22448" xr:uid="{2B379C5A-A2AA-4AC9-9552-26800582DAC4}"/>
    <cellStyle name="Vírgula 3 2 8 3" xfId="7352" xr:uid="{DCDC6025-A8AE-44A3-9E58-0359D934588D}"/>
    <cellStyle name="Vírgula 3 2 8 3 2" xfId="16405" xr:uid="{E45360A2-9D26-4706-AC12-5A908F5405DD}"/>
    <cellStyle name="Vírgula 3 2 8 3 2 2" xfId="34515" xr:uid="{AE977C99-8E79-4AAE-9116-99420F1B3B87}"/>
    <cellStyle name="Vírgula 3 2 8 3 3" xfId="25462" xr:uid="{7022FF3A-EFC2-4C88-BE5D-1A4F98C923E7}"/>
    <cellStyle name="Vírgula 3 2 8 4" xfId="10373" xr:uid="{975855CE-84C0-4261-AC1B-FB9CD06E5B6F}"/>
    <cellStyle name="Vírgula 3 2 8 4 2" xfId="28483" xr:uid="{DF606382-47BF-40D2-9244-A7CA897741D2}"/>
    <cellStyle name="Vírgula 3 2 8 5" xfId="19430" xr:uid="{BE4DA25C-0FB5-48E8-A919-B673C6805056}"/>
    <cellStyle name="Vírgula 3 2 9" xfId="2263" xr:uid="{26C4F574-53B9-473C-B86A-7DDA9C1B09E3}"/>
    <cellStyle name="Vírgula 3 2 9 2" xfId="5342" xr:uid="{D3F5F741-E2FF-4B7A-9F0C-5D4C1AA49C38}"/>
    <cellStyle name="Vírgula 3 2 9 2 2" xfId="14395" xr:uid="{3D8FF2C4-9543-4F4E-90E0-39455C4300E8}"/>
    <cellStyle name="Vírgula 3 2 9 2 2 2" xfId="32505" xr:uid="{28468CB6-C9CE-43F3-B6EB-84667E48729E}"/>
    <cellStyle name="Vírgula 3 2 9 2 3" xfId="23452" xr:uid="{11F0AB55-EF2A-415C-A94B-40DD5F86E109}"/>
    <cellStyle name="Vírgula 3 2 9 3" xfId="8356" xr:uid="{6B1D8B91-FF09-4F63-A8F0-D792C48DEDD0}"/>
    <cellStyle name="Vírgula 3 2 9 3 2" xfId="17409" xr:uid="{F2C09E1D-2CF8-4D49-A88E-1FCEFF882518}"/>
    <cellStyle name="Vírgula 3 2 9 3 2 2" xfId="35519" xr:uid="{80903010-F560-4438-A1D1-2692E0B65A92}"/>
    <cellStyle name="Vírgula 3 2 9 3 3" xfId="26466" xr:uid="{E456FE85-5DD2-4195-9768-2C13A639611F}"/>
    <cellStyle name="Vírgula 3 2 9 4" xfId="11377" xr:uid="{36D6E188-47D6-4DD9-B850-024145D3C29E}"/>
    <cellStyle name="Vírgula 3 2 9 4 2" xfId="29487" xr:uid="{3BB0954C-C3D4-4912-9104-5C04070513C5}"/>
    <cellStyle name="Vírgula 3 2 9 5" xfId="20434" xr:uid="{2F0667A6-8AB8-4AF3-9C6A-43B769A33AF4}"/>
    <cellStyle name="Vírgula 3 3" xfId="102" xr:uid="{C3D3A978-38B8-4473-A076-0B4B22B6A1CE}"/>
    <cellStyle name="Vírgula 3 3 10" xfId="6354" xr:uid="{B648409E-1746-46E0-95ED-0FC108B3DCB1}"/>
    <cellStyle name="Vírgula 3 3 10 2" xfId="15407" xr:uid="{D672B176-285D-45F4-9CEB-540A9B2B622C}"/>
    <cellStyle name="Vírgula 3 3 10 2 2" xfId="33517" xr:uid="{4C9091D2-CFBC-4C1E-93B4-29D92441C833}"/>
    <cellStyle name="Vírgula 3 3 10 3" xfId="24464" xr:uid="{FE09AD57-DC6A-4561-B939-800E354AFE00}"/>
    <cellStyle name="Vírgula 3 3 11" xfId="9374" xr:uid="{1C1F06AE-1A19-4811-A25F-8214E55BA048}"/>
    <cellStyle name="Vírgula 3 3 11 2" xfId="27484" xr:uid="{E22F8E9A-0CC1-430D-8B22-468906FCD1D4}"/>
    <cellStyle name="Vírgula 3 3 12" xfId="18431" xr:uid="{13F774EF-9DD6-46A2-B054-44D5501CF1EB}"/>
    <cellStyle name="Vírgula 3 3 2" xfId="134" xr:uid="{BA72B7C0-18B6-4034-A903-4B09F4C7DCA3}"/>
    <cellStyle name="Vírgula 3 3 2 10" xfId="18463" xr:uid="{C6E08543-8873-4A34-AC1F-5052B84F8B07}"/>
    <cellStyle name="Vírgula 3 3 2 2" xfId="461" xr:uid="{F098D72A-A417-4E99-AAFE-E16F0D12EE8A}"/>
    <cellStyle name="Vírgula 3 3 2 2 2" xfId="1194" xr:uid="{883BA397-8CEC-4690-B80F-C480379AA287}"/>
    <cellStyle name="Vírgula 3 3 2 2 2 2" xfId="2198" xr:uid="{CC882577-C1AC-44E6-B072-ABD857A93EF0}"/>
    <cellStyle name="Vírgula 3 3 2 2 2 2 2" xfId="5277" xr:uid="{64FDB0C2-DD08-455E-AFB4-449A6A3E52F5}"/>
    <cellStyle name="Vírgula 3 3 2 2 2 2 2 2" xfId="14330" xr:uid="{187CFB2C-C65D-402A-ABEF-7CEB28A33B8D}"/>
    <cellStyle name="Vírgula 3 3 2 2 2 2 2 2 2" xfId="32440" xr:uid="{F35AAD81-BCF1-4AC1-9B98-58046B644FCD}"/>
    <cellStyle name="Vírgula 3 3 2 2 2 2 2 3" xfId="23387" xr:uid="{2CCE8E39-22A5-4746-926B-E76672EEBDBD}"/>
    <cellStyle name="Vírgula 3 3 2 2 2 2 3" xfId="8291" xr:uid="{58CBC4A9-88BF-4B0B-940A-85CD61FFBDE4}"/>
    <cellStyle name="Vírgula 3 3 2 2 2 2 3 2" xfId="17344" xr:uid="{4545B59B-DD79-463C-9346-0512436EBFE9}"/>
    <cellStyle name="Vírgula 3 3 2 2 2 2 3 2 2" xfId="35454" xr:uid="{3F339DB1-4246-4D68-9737-40959E0E26CF}"/>
    <cellStyle name="Vírgula 3 3 2 2 2 2 3 3" xfId="26401" xr:uid="{D68B39C0-3B55-4A5D-A982-0D36EED6C34B}"/>
    <cellStyle name="Vírgula 3 3 2 2 2 2 4" xfId="11312" xr:uid="{0E17E2D6-D773-4D2E-A578-99FD4F74A404}"/>
    <cellStyle name="Vírgula 3 3 2 2 2 2 4 2" xfId="29422" xr:uid="{172AE033-0706-4C6A-8258-052B65485677}"/>
    <cellStyle name="Vírgula 3 3 2 2 2 2 5" xfId="20369" xr:uid="{72018C98-A50C-4C3F-846A-BD725B8DE8CE}"/>
    <cellStyle name="Vírgula 3 3 2 2 2 3" xfId="3202" xr:uid="{0D314E05-29FD-4234-8424-A97D8737116E}"/>
    <cellStyle name="Vírgula 3 3 2 2 2 3 2" xfId="6281" xr:uid="{6B3D0342-2C06-44BB-A039-F2332A92FBB6}"/>
    <cellStyle name="Vírgula 3 3 2 2 2 3 2 2" xfId="15334" xr:uid="{599534D0-1CBD-49E1-BC17-76924FF46249}"/>
    <cellStyle name="Vírgula 3 3 2 2 2 3 2 2 2" xfId="33444" xr:uid="{DE1DF306-8586-4BFD-B56E-C9D8FBB089E5}"/>
    <cellStyle name="Vírgula 3 3 2 2 2 3 2 3" xfId="24391" xr:uid="{C396427D-21AF-4898-960C-FD72148F8BDE}"/>
    <cellStyle name="Vírgula 3 3 2 2 2 3 3" xfId="9295" xr:uid="{B649F502-FF32-4DB2-8C25-9CA19C40F604}"/>
    <cellStyle name="Vírgula 3 3 2 2 2 3 3 2" xfId="18348" xr:uid="{27565FC6-574B-4B0C-BB6A-A4C9F8564CA4}"/>
    <cellStyle name="Vírgula 3 3 2 2 2 3 3 2 2" xfId="36458" xr:uid="{DCAC30EA-8B9C-434A-882D-5EFBD957FA7E}"/>
    <cellStyle name="Vírgula 3 3 2 2 2 3 3 3" xfId="27405" xr:uid="{1714D684-7078-4949-8B25-295D86851FEC}"/>
    <cellStyle name="Vírgula 3 3 2 2 2 3 4" xfId="12316" xr:uid="{5328286E-4A8B-455A-AE1D-D15D3D7E50B9}"/>
    <cellStyle name="Vírgula 3 3 2 2 2 3 4 2" xfId="30426" xr:uid="{8272AFE6-16D8-4971-8BC2-09DBC3BE43B8}"/>
    <cellStyle name="Vírgula 3 3 2 2 2 3 5" xfId="21373" xr:uid="{52345B2C-9C9E-4FE6-9098-EEFB36480F11}"/>
    <cellStyle name="Vírgula 3 3 2 2 2 4" xfId="4273" xr:uid="{544746D9-7544-4A8B-949A-81444FF42297}"/>
    <cellStyle name="Vírgula 3 3 2 2 2 4 2" xfId="13326" xr:uid="{629F7810-2ED8-41C0-AC6C-9864978692E0}"/>
    <cellStyle name="Vírgula 3 3 2 2 2 4 2 2" xfId="31436" xr:uid="{2FA17684-06E1-48FC-8DFD-B89D476036DA}"/>
    <cellStyle name="Vírgula 3 3 2 2 2 4 3" xfId="22383" xr:uid="{5E5F6481-E601-4FB0-AD2E-BAD09F52AF62}"/>
    <cellStyle name="Vírgula 3 3 2 2 2 5" xfId="7287" xr:uid="{7B5B7259-04FF-4933-835C-1D6FA6DDFA18}"/>
    <cellStyle name="Vírgula 3 3 2 2 2 5 2" xfId="16340" xr:uid="{A2385842-7E41-4A17-B571-C1296801904E}"/>
    <cellStyle name="Vírgula 3 3 2 2 2 5 2 2" xfId="34450" xr:uid="{7B3F643A-1AF9-4E72-B7A4-3368A1F6DA5B}"/>
    <cellStyle name="Vírgula 3 3 2 2 2 5 3" xfId="25397" xr:uid="{9413B0FC-74B3-4DA3-A8BF-A7BB47CF3F52}"/>
    <cellStyle name="Vírgula 3 3 2 2 2 6" xfId="10308" xr:uid="{8ACE6C97-9709-4063-9FF2-5216085AE573}"/>
    <cellStyle name="Vírgula 3 3 2 2 2 6 2" xfId="28418" xr:uid="{A86C9E56-9CE3-4193-B950-D07B6C3B2B15}"/>
    <cellStyle name="Vírgula 3 3 2 2 2 7" xfId="19365" xr:uid="{EDC5D8E0-414E-415F-A2A9-7BE22EC1DB85}"/>
    <cellStyle name="Vírgula 3 3 2 2 3" xfId="1195" xr:uid="{1456A560-5724-4372-A137-A3E090BB661D}"/>
    <cellStyle name="Vírgula 3 3 2 2 3 2" xfId="2199" xr:uid="{AE22AEF9-978E-403A-9C43-1C3EFA28D867}"/>
    <cellStyle name="Vírgula 3 3 2 2 3 2 2" xfId="5278" xr:uid="{82E09C4C-6ED4-4426-9AA3-E57476DF91C0}"/>
    <cellStyle name="Vírgula 3 3 2 2 3 2 2 2" xfId="14331" xr:uid="{C17AB8D8-E7A3-446C-98E0-559EFDDA133D}"/>
    <cellStyle name="Vírgula 3 3 2 2 3 2 2 2 2" xfId="32441" xr:uid="{3B2D760C-4F3C-4074-8584-5E7AE02B0ED4}"/>
    <cellStyle name="Vírgula 3 3 2 2 3 2 2 3" xfId="23388" xr:uid="{30AB0541-98C7-4419-A0F7-6CDA0DF9C2A2}"/>
    <cellStyle name="Vírgula 3 3 2 2 3 2 3" xfId="8292" xr:uid="{C7C32BA9-FA11-4D70-ABB3-D7BD8DBDB7E8}"/>
    <cellStyle name="Vírgula 3 3 2 2 3 2 3 2" xfId="17345" xr:uid="{CD732350-E8AA-4ECE-B308-51360EA3DBDD}"/>
    <cellStyle name="Vírgula 3 3 2 2 3 2 3 2 2" xfId="35455" xr:uid="{15241288-EA95-41C1-925A-08E2241839AE}"/>
    <cellStyle name="Vírgula 3 3 2 2 3 2 3 3" xfId="26402" xr:uid="{05B09CA1-28AF-4A05-930E-9C17BA5C4B27}"/>
    <cellStyle name="Vírgula 3 3 2 2 3 2 4" xfId="11313" xr:uid="{21BD824F-B593-4766-A7DC-AFAA17C48904}"/>
    <cellStyle name="Vírgula 3 3 2 2 3 2 4 2" xfId="29423" xr:uid="{1BF922B1-8267-4CA5-B07A-AB6FF8BE14CB}"/>
    <cellStyle name="Vírgula 3 3 2 2 3 2 5" xfId="20370" xr:uid="{2360AEAC-00B2-405E-B22E-5FD28480BA6F}"/>
    <cellStyle name="Vírgula 3 3 2 2 3 3" xfId="3203" xr:uid="{76C68FA2-A178-4C01-8AD2-FB684D9B7E43}"/>
    <cellStyle name="Vírgula 3 3 2 2 3 3 2" xfId="6282" xr:uid="{C9F464A2-7E24-4F41-8C36-A87CF44A79C0}"/>
    <cellStyle name="Vírgula 3 3 2 2 3 3 2 2" xfId="15335" xr:uid="{A4886C9B-ACD0-4D28-9EEF-6D10ED4883F6}"/>
    <cellStyle name="Vírgula 3 3 2 2 3 3 2 2 2" xfId="33445" xr:uid="{FE11E57B-5908-417F-87F9-B35D62156356}"/>
    <cellStyle name="Vírgula 3 3 2 2 3 3 2 3" xfId="24392" xr:uid="{FE31189D-FA1D-4A40-B0A6-9325023F6374}"/>
    <cellStyle name="Vírgula 3 3 2 2 3 3 3" xfId="9296" xr:uid="{9027807B-1344-47F7-9575-60F2A8F0E258}"/>
    <cellStyle name="Vírgula 3 3 2 2 3 3 3 2" xfId="18349" xr:uid="{A2FE5B77-8AE0-40F1-9A42-2E0F267E7744}"/>
    <cellStyle name="Vírgula 3 3 2 2 3 3 3 2 2" xfId="36459" xr:uid="{F865852C-163C-4A07-8715-7FB74D195687}"/>
    <cellStyle name="Vírgula 3 3 2 2 3 3 3 3" xfId="27406" xr:uid="{AEC53C08-F7B9-4AB4-A728-E92B87019B77}"/>
    <cellStyle name="Vírgula 3 3 2 2 3 3 4" xfId="12317" xr:uid="{130085BA-3FC8-4DCE-9F2F-76988FDB98CD}"/>
    <cellStyle name="Vírgula 3 3 2 2 3 3 4 2" xfId="30427" xr:uid="{58D6B48A-B1B3-48D5-A881-469B8347C8A3}"/>
    <cellStyle name="Vírgula 3 3 2 2 3 3 5" xfId="21374" xr:uid="{31E42439-B619-4234-BFA4-2FD90C7FED7D}"/>
    <cellStyle name="Vírgula 3 3 2 2 3 4" xfId="4274" xr:uid="{881E7696-3BC4-42A2-A3AF-A2341D95A4C6}"/>
    <cellStyle name="Vírgula 3 3 2 2 3 4 2" xfId="13327" xr:uid="{0769B9D4-DFEE-4850-A492-7395127F0A52}"/>
    <cellStyle name="Vírgula 3 3 2 2 3 4 2 2" xfId="31437" xr:uid="{775CE66E-E798-4369-B1BA-F13E9B3EFB5E}"/>
    <cellStyle name="Vírgula 3 3 2 2 3 4 3" xfId="22384" xr:uid="{0B66C1E6-F7F3-45E1-A900-58386E2750C9}"/>
    <cellStyle name="Vírgula 3 3 2 2 3 5" xfId="7288" xr:uid="{875CB8C8-548D-4EEC-B45F-708B130184E5}"/>
    <cellStyle name="Vírgula 3 3 2 2 3 5 2" xfId="16341" xr:uid="{25BE2E8B-9991-41D6-99EA-FECC22648612}"/>
    <cellStyle name="Vírgula 3 3 2 2 3 5 2 2" xfId="34451" xr:uid="{E1740491-9A23-4CBC-8E40-DE56F29ECE97}"/>
    <cellStyle name="Vírgula 3 3 2 2 3 5 3" xfId="25398" xr:uid="{6A954AD6-EE1A-4D4D-BCA8-08D5C511C8F1}"/>
    <cellStyle name="Vírgula 3 3 2 2 3 6" xfId="10309" xr:uid="{122AE12B-A4ED-4B87-898C-778B49E5D80D}"/>
    <cellStyle name="Vírgula 3 3 2 2 3 6 2" xfId="28419" xr:uid="{DB812B37-98C1-4740-8B8B-604F40E47910}"/>
    <cellStyle name="Vírgula 3 3 2 2 3 7" xfId="19366" xr:uid="{710943AB-5296-46D1-A0FD-CD8C31EEDB92}"/>
    <cellStyle name="Vírgula 3 3 2 2 4" xfId="1470" xr:uid="{76A24043-6F72-46D5-A851-DE94BAA2AB96}"/>
    <cellStyle name="Vírgula 3 3 2 2 4 2" xfId="4549" xr:uid="{F82D04EC-BFED-4697-A9C3-D4E17F859AE0}"/>
    <cellStyle name="Vírgula 3 3 2 2 4 2 2" xfId="13602" xr:uid="{019E42C1-E1FB-4B31-B870-3B465CBACE1A}"/>
    <cellStyle name="Vírgula 3 3 2 2 4 2 2 2" xfId="31712" xr:uid="{55CAE920-2D39-41B1-8036-39EAEF9D77DE}"/>
    <cellStyle name="Vírgula 3 3 2 2 4 2 3" xfId="22659" xr:uid="{EF1A5CB2-18BC-4C4C-ACB8-5258EC5D6760}"/>
    <cellStyle name="Vírgula 3 3 2 2 4 3" xfId="7563" xr:uid="{14A36D98-BB16-4BBC-8B7B-BFA066D34B16}"/>
    <cellStyle name="Vírgula 3 3 2 2 4 3 2" xfId="16616" xr:uid="{7AA804C3-4593-42C0-954A-6508C318628B}"/>
    <cellStyle name="Vírgula 3 3 2 2 4 3 2 2" xfId="34726" xr:uid="{2F44410E-C3A7-4683-9FC4-8EE136D41303}"/>
    <cellStyle name="Vírgula 3 3 2 2 4 3 3" xfId="25673" xr:uid="{8E571E16-54D3-4BCD-A9B8-3B10BDCC5EDF}"/>
    <cellStyle name="Vírgula 3 3 2 2 4 4" xfId="10584" xr:uid="{DD67D65A-FF99-4C3A-85A6-4FB69DFF47E8}"/>
    <cellStyle name="Vírgula 3 3 2 2 4 4 2" xfId="28694" xr:uid="{EF4A7422-23C8-472E-9DCD-2239F00C1165}"/>
    <cellStyle name="Vírgula 3 3 2 2 4 5" xfId="19641" xr:uid="{EC8CDEB4-BE18-44BB-8EE4-F64749EB215F}"/>
    <cellStyle name="Vírgula 3 3 2 2 5" xfId="2474" xr:uid="{AA572A32-2B13-4CA5-8435-50A4FAF7EA49}"/>
    <cellStyle name="Vírgula 3 3 2 2 5 2" xfId="5553" xr:uid="{01386684-47DC-4205-AE14-6092E8191248}"/>
    <cellStyle name="Vírgula 3 3 2 2 5 2 2" xfId="14606" xr:uid="{F95A36B1-BB65-4EE8-8F31-67ACAD68C1A9}"/>
    <cellStyle name="Vírgula 3 3 2 2 5 2 2 2" xfId="32716" xr:uid="{17A11228-CCB9-4EA7-8E5E-05134A07F3B4}"/>
    <cellStyle name="Vírgula 3 3 2 2 5 2 3" xfId="23663" xr:uid="{6530EBCB-8216-4D04-B218-185974A30CCC}"/>
    <cellStyle name="Vírgula 3 3 2 2 5 3" xfId="8567" xr:uid="{AFA1539F-73D6-4B46-B76A-3183BB062A29}"/>
    <cellStyle name="Vírgula 3 3 2 2 5 3 2" xfId="17620" xr:uid="{BAA4C206-C277-47F1-800B-BEB80C6E671A}"/>
    <cellStyle name="Vírgula 3 3 2 2 5 3 2 2" xfId="35730" xr:uid="{DC54FCB0-EDF0-415C-9FD2-F0FB254260F7}"/>
    <cellStyle name="Vírgula 3 3 2 2 5 3 3" xfId="26677" xr:uid="{F8D56034-6BE1-4507-A02D-D14E01D62105}"/>
    <cellStyle name="Vírgula 3 3 2 2 5 4" xfId="11588" xr:uid="{CA27450D-8EA6-4B4E-9F35-7EC6BD324D86}"/>
    <cellStyle name="Vírgula 3 3 2 2 5 4 2" xfId="29698" xr:uid="{AB9E5BE7-407D-4158-90D6-86BCD024C004}"/>
    <cellStyle name="Vírgula 3 3 2 2 5 5" xfId="20645" xr:uid="{4AC416BE-5FDC-4391-90E6-BA49ADCA66CC}"/>
    <cellStyle name="Vírgula 3 3 2 2 6" xfId="3544" xr:uid="{DC968296-A6D8-4B5A-B45D-EA504D22C832}"/>
    <cellStyle name="Vírgula 3 3 2 2 6 2" xfId="12597" xr:uid="{69324E85-195A-4578-BA9B-1A0B480B8D9C}"/>
    <cellStyle name="Vírgula 3 3 2 2 6 2 2" xfId="30707" xr:uid="{34640D96-0969-46E6-8D7A-0E4D266A1E93}"/>
    <cellStyle name="Vírgula 3 3 2 2 6 3" xfId="21654" xr:uid="{E6423DFF-B28A-4EB2-B4D2-F88A699124D2}"/>
    <cellStyle name="Vírgula 3 3 2 2 7" xfId="6558" xr:uid="{ABCC620A-BE20-4CFB-A9A3-7840C56F8979}"/>
    <cellStyle name="Vírgula 3 3 2 2 7 2" xfId="15611" xr:uid="{939ADFA2-1BA2-4961-8507-3925CFC25B87}"/>
    <cellStyle name="Vírgula 3 3 2 2 7 2 2" xfId="33721" xr:uid="{FF4C5485-52E0-4957-8724-8E03CC04E4E3}"/>
    <cellStyle name="Vírgula 3 3 2 2 7 3" xfId="24668" xr:uid="{20C60AD2-C67D-491E-A365-977BA5C8923D}"/>
    <cellStyle name="Vírgula 3 3 2 2 8" xfId="9578" xr:uid="{09AF2A98-4C2B-42D0-8380-287C8DACFAFA}"/>
    <cellStyle name="Vírgula 3 3 2 2 8 2" xfId="27688" xr:uid="{E5B7B40A-F65A-4E65-B21A-EC132D499023}"/>
    <cellStyle name="Vírgula 3 3 2 2 9" xfId="18635" xr:uid="{71EA7632-034A-4A73-ADAE-77BDEFCF2638}"/>
    <cellStyle name="Vírgula 3 3 2 3" xfId="1196" xr:uid="{05DBAC25-3C41-487A-98F4-821EA9BD8FFF}"/>
    <cellStyle name="Vírgula 3 3 2 3 2" xfId="2200" xr:uid="{D2786C95-384F-4D3D-95DF-B9C11C4CA249}"/>
    <cellStyle name="Vírgula 3 3 2 3 2 2" xfId="5279" xr:uid="{2CD2C879-C6AC-4002-BE81-AD7DD967A701}"/>
    <cellStyle name="Vírgula 3 3 2 3 2 2 2" xfId="14332" xr:uid="{0F5A7F47-D9D6-4B81-9E08-54F1018E6797}"/>
    <cellStyle name="Vírgula 3 3 2 3 2 2 2 2" xfId="32442" xr:uid="{C71E579D-9606-4359-A3FC-F6083B241BB9}"/>
    <cellStyle name="Vírgula 3 3 2 3 2 2 3" xfId="23389" xr:uid="{04FE78B5-29B0-46A2-8B65-0ED1FA2529B2}"/>
    <cellStyle name="Vírgula 3 3 2 3 2 3" xfId="8293" xr:uid="{1A67E3EE-4FDD-4B59-851E-77245F6E5F9A}"/>
    <cellStyle name="Vírgula 3 3 2 3 2 3 2" xfId="17346" xr:uid="{F4B4CB33-9CB6-4FAF-AC5F-292433581F90}"/>
    <cellStyle name="Vírgula 3 3 2 3 2 3 2 2" xfId="35456" xr:uid="{83CA7174-B026-43D9-BDAE-7B778944162C}"/>
    <cellStyle name="Vírgula 3 3 2 3 2 3 3" xfId="26403" xr:uid="{BAAE9A40-0853-473C-8D9A-9B7CD965051B}"/>
    <cellStyle name="Vírgula 3 3 2 3 2 4" xfId="11314" xr:uid="{F064D3D2-6CF7-4003-8C07-8B5DA2C6F02A}"/>
    <cellStyle name="Vírgula 3 3 2 3 2 4 2" xfId="29424" xr:uid="{8C2C7798-FE44-483B-A1ED-26D180DDDD12}"/>
    <cellStyle name="Vírgula 3 3 2 3 2 5" xfId="20371" xr:uid="{06264721-9134-48F0-9B1C-EC6A39271AA1}"/>
    <cellStyle name="Vírgula 3 3 2 3 3" xfId="3204" xr:uid="{92816340-6E0B-4557-A15F-931A0F7825F6}"/>
    <cellStyle name="Vírgula 3 3 2 3 3 2" xfId="6283" xr:uid="{01AB6ECC-1FEE-4C35-AD1A-A67FF07EA59A}"/>
    <cellStyle name="Vírgula 3 3 2 3 3 2 2" xfId="15336" xr:uid="{CBE69AE2-17BC-4A09-AE3E-BE290CCDEEE7}"/>
    <cellStyle name="Vírgula 3 3 2 3 3 2 2 2" xfId="33446" xr:uid="{1D29F67E-1BA7-428F-87D2-90A8E7202B9F}"/>
    <cellStyle name="Vírgula 3 3 2 3 3 2 3" xfId="24393" xr:uid="{918FE870-AF8B-409F-AE85-9162CB723D3C}"/>
    <cellStyle name="Vírgula 3 3 2 3 3 3" xfId="9297" xr:uid="{069DF53B-946B-4D64-AF6B-B1CB54441EF8}"/>
    <cellStyle name="Vírgula 3 3 2 3 3 3 2" xfId="18350" xr:uid="{75A4B355-6982-4439-ABF1-7B3C808CD045}"/>
    <cellStyle name="Vírgula 3 3 2 3 3 3 2 2" xfId="36460" xr:uid="{6E6BFDF9-D5FC-420E-B67A-7ACAB2E391B9}"/>
    <cellStyle name="Vírgula 3 3 2 3 3 3 3" xfId="27407" xr:uid="{187C9322-913B-42CC-A4E4-EEB22C0A0429}"/>
    <cellStyle name="Vírgula 3 3 2 3 3 4" xfId="12318" xr:uid="{A2ED0D91-2235-4167-81D5-460044B15410}"/>
    <cellStyle name="Vírgula 3 3 2 3 3 4 2" xfId="30428" xr:uid="{6310A443-2D73-40DE-9BC1-03A9D6F5BDB0}"/>
    <cellStyle name="Vírgula 3 3 2 3 3 5" xfId="21375" xr:uid="{0DDEEC4D-AD6C-4809-B047-8D6B78D0565D}"/>
    <cellStyle name="Vírgula 3 3 2 3 4" xfId="4275" xr:uid="{3ACFAFE9-5A36-4FBC-9181-6105F4FDB8FD}"/>
    <cellStyle name="Vírgula 3 3 2 3 4 2" xfId="13328" xr:uid="{9190DF2A-0B2B-4361-8BC8-89611A9AA760}"/>
    <cellStyle name="Vírgula 3 3 2 3 4 2 2" xfId="31438" xr:uid="{51455FA3-3096-4053-861C-DBF5C181D62B}"/>
    <cellStyle name="Vírgula 3 3 2 3 4 3" xfId="22385" xr:uid="{627D99FC-CAE1-44AD-877C-679F70A2BB12}"/>
    <cellStyle name="Vírgula 3 3 2 3 5" xfId="7289" xr:uid="{8E1E132E-9D56-4EB7-AAA9-C5B43AF76F37}"/>
    <cellStyle name="Vírgula 3 3 2 3 5 2" xfId="16342" xr:uid="{6721DAEC-DE60-4591-B2DC-709761822673}"/>
    <cellStyle name="Vírgula 3 3 2 3 5 2 2" xfId="34452" xr:uid="{8CFB8D09-A104-4FCE-B725-BDC00BA852A7}"/>
    <cellStyle name="Vírgula 3 3 2 3 5 3" xfId="25399" xr:uid="{32CDF571-BAFC-4DB4-B622-66BA21C0495F}"/>
    <cellStyle name="Vírgula 3 3 2 3 6" xfId="10310" xr:uid="{C3AA4B29-5BC9-406D-88A0-4BBE87242FB4}"/>
    <cellStyle name="Vírgula 3 3 2 3 6 2" xfId="28420" xr:uid="{C5A6341F-4C32-41C9-B9D9-CA7A24F9C8E1}"/>
    <cellStyle name="Vírgula 3 3 2 3 7" xfId="19367" xr:uid="{06B8D7FD-535B-4E1C-B42C-A3D9291A2783}"/>
    <cellStyle name="Vírgula 3 3 2 4" xfId="1197" xr:uid="{4EE7CC90-0DEB-4ADB-82F4-4A2452870832}"/>
    <cellStyle name="Vírgula 3 3 2 4 2" xfId="2201" xr:uid="{07F78F8F-6676-4780-B691-EC3074EEEA2A}"/>
    <cellStyle name="Vírgula 3 3 2 4 2 2" xfId="5280" xr:uid="{E724CA77-ACCE-4674-A76D-30C12C854390}"/>
    <cellStyle name="Vírgula 3 3 2 4 2 2 2" xfId="14333" xr:uid="{78BBE75C-1F71-4611-82BB-74F214446F6D}"/>
    <cellStyle name="Vírgula 3 3 2 4 2 2 2 2" xfId="32443" xr:uid="{80695766-2664-44AA-B8D4-A1F2ABDBD174}"/>
    <cellStyle name="Vírgula 3 3 2 4 2 2 3" xfId="23390" xr:uid="{E91E83AB-728B-45FB-A5BA-B039F13AC1AB}"/>
    <cellStyle name="Vírgula 3 3 2 4 2 3" xfId="8294" xr:uid="{B39383A5-DEE8-416F-8885-2AB8E94C7992}"/>
    <cellStyle name="Vírgula 3 3 2 4 2 3 2" xfId="17347" xr:uid="{F4F7BF11-A023-4D80-90F6-03D25FF1A9BD}"/>
    <cellStyle name="Vírgula 3 3 2 4 2 3 2 2" xfId="35457" xr:uid="{353B652E-7E4A-4F5F-821C-1D90064761D2}"/>
    <cellStyle name="Vírgula 3 3 2 4 2 3 3" xfId="26404" xr:uid="{CF5D9575-0F4C-4614-8EFF-D9C0A3665A0F}"/>
    <cellStyle name="Vírgula 3 3 2 4 2 4" xfId="11315" xr:uid="{15750998-082E-4EE4-B5C4-86AFD1C95046}"/>
    <cellStyle name="Vírgula 3 3 2 4 2 4 2" xfId="29425" xr:uid="{19D4EE94-C0EF-405B-94EC-DB62B1A0B21C}"/>
    <cellStyle name="Vírgula 3 3 2 4 2 5" xfId="20372" xr:uid="{3E763248-9EB5-4E1B-A10A-BF57C5257A0E}"/>
    <cellStyle name="Vírgula 3 3 2 4 3" xfId="3205" xr:uid="{3B9C5961-BB6E-45FE-BE22-ACCD6BBB2D40}"/>
    <cellStyle name="Vírgula 3 3 2 4 3 2" xfId="6284" xr:uid="{718EA7E2-08BA-4A67-98A6-7C0C7D52B1AF}"/>
    <cellStyle name="Vírgula 3 3 2 4 3 2 2" xfId="15337" xr:uid="{5C59B057-1F4D-418D-99A8-AEEC3F7F8347}"/>
    <cellStyle name="Vírgula 3 3 2 4 3 2 2 2" xfId="33447" xr:uid="{3EA7B969-004E-4962-B1B5-5C8F313CBF3A}"/>
    <cellStyle name="Vírgula 3 3 2 4 3 2 3" xfId="24394" xr:uid="{B0397E83-618A-4637-BBBC-1505E45EB710}"/>
    <cellStyle name="Vírgula 3 3 2 4 3 3" xfId="9298" xr:uid="{A8B70106-91D4-43F0-AD72-8E42C9EC7261}"/>
    <cellStyle name="Vírgula 3 3 2 4 3 3 2" xfId="18351" xr:uid="{0334CFBD-7B2D-46D1-9B04-F047F03456EA}"/>
    <cellStyle name="Vírgula 3 3 2 4 3 3 2 2" xfId="36461" xr:uid="{9DC3E16E-B55D-44F5-B909-91B32DE2F9AC}"/>
    <cellStyle name="Vírgula 3 3 2 4 3 3 3" xfId="27408" xr:uid="{76844808-D33B-45D6-8A28-0C41240A6BD8}"/>
    <cellStyle name="Vírgula 3 3 2 4 3 4" xfId="12319" xr:uid="{2FB5FFB0-17BE-46BF-A04F-E9C75AC54EFF}"/>
    <cellStyle name="Vírgula 3 3 2 4 3 4 2" xfId="30429" xr:uid="{CE4AE37F-12FA-4756-9B99-B559DD3E6E53}"/>
    <cellStyle name="Vírgula 3 3 2 4 3 5" xfId="21376" xr:uid="{623A5A72-E95C-4D2B-B510-09D950CCDD0B}"/>
    <cellStyle name="Vírgula 3 3 2 4 4" xfId="4276" xr:uid="{2636080E-4039-4244-BF50-A4180E8EC832}"/>
    <cellStyle name="Vírgula 3 3 2 4 4 2" xfId="13329" xr:uid="{C3A7FE61-0222-4E39-878D-BC7AB967654C}"/>
    <cellStyle name="Vírgula 3 3 2 4 4 2 2" xfId="31439" xr:uid="{BAFE7A7E-67A3-42FA-853F-8FDEA559DA6E}"/>
    <cellStyle name="Vírgula 3 3 2 4 4 3" xfId="22386" xr:uid="{92D48B40-B7E3-42F8-A8C0-A66B77F66858}"/>
    <cellStyle name="Vírgula 3 3 2 4 5" xfId="7290" xr:uid="{5CC333BA-E911-4EB0-A0CD-A840C83E4456}"/>
    <cellStyle name="Vírgula 3 3 2 4 5 2" xfId="16343" xr:uid="{A2DF33A4-0FF5-49C5-BF46-B74CF19D7B56}"/>
    <cellStyle name="Vírgula 3 3 2 4 5 2 2" xfId="34453" xr:uid="{2406A2F1-87E1-4EFC-98E3-63B107EF6B9B}"/>
    <cellStyle name="Vírgula 3 3 2 4 5 3" xfId="25400" xr:uid="{32228918-AF08-447A-A6B6-2B39265AD8B0}"/>
    <cellStyle name="Vírgula 3 3 2 4 6" xfId="10311" xr:uid="{E0FC6A9B-B99A-49D7-A119-1037AA357B0D}"/>
    <cellStyle name="Vírgula 3 3 2 4 6 2" xfId="28421" xr:uid="{E865DEF2-AE6B-471E-974C-52566FBEB652}"/>
    <cellStyle name="Vírgula 3 3 2 4 7" xfId="19368" xr:uid="{8DBC1217-C8CF-43DE-A1C2-2C0ED5C82C34}"/>
    <cellStyle name="Vírgula 3 3 2 5" xfId="1299" xr:uid="{5C815FF2-B2D5-4F7B-88E6-AF11A660F08A}"/>
    <cellStyle name="Vírgula 3 3 2 5 2" xfId="4378" xr:uid="{7E00F68B-BBB2-42F7-AAF0-CE47163A313F}"/>
    <cellStyle name="Vírgula 3 3 2 5 2 2" xfId="13431" xr:uid="{4896DC95-49E4-4870-AC51-CDCDE6749A37}"/>
    <cellStyle name="Vírgula 3 3 2 5 2 2 2" xfId="31541" xr:uid="{41DD7477-4E93-4BD0-92F1-14776CAB67AD}"/>
    <cellStyle name="Vírgula 3 3 2 5 2 3" xfId="22488" xr:uid="{1DF47642-0607-43A1-8BF4-9CD0E9456064}"/>
    <cellStyle name="Vírgula 3 3 2 5 3" xfId="7392" xr:uid="{C44A7A87-2C41-4FDA-91F0-18AAC82C5931}"/>
    <cellStyle name="Vírgula 3 3 2 5 3 2" xfId="16445" xr:uid="{57118989-604B-4AE2-A4A4-0D53FAEC095B}"/>
    <cellStyle name="Vírgula 3 3 2 5 3 2 2" xfId="34555" xr:uid="{3F4ABC1D-C51B-4BEA-804B-D99CC672A162}"/>
    <cellStyle name="Vírgula 3 3 2 5 3 3" xfId="25502" xr:uid="{FEF6E95A-D1AC-40EA-B00C-A24B2EA2EAB2}"/>
    <cellStyle name="Vírgula 3 3 2 5 4" xfId="10413" xr:uid="{B486D10F-726D-436C-BA1D-00E60D253C95}"/>
    <cellStyle name="Vírgula 3 3 2 5 4 2" xfId="28523" xr:uid="{3950EAB2-B051-45CA-81D8-46D722E82D44}"/>
    <cellStyle name="Vírgula 3 3 2 5 5" xfId="19470" xr:uid="{DB56457E-54B8-445A-9E2A-DFD959AA8576}"/>
    <cellStyle name="Vírgula 3 3 2 6" xfId="2303" xr:uid="{17ABE0C4-0E38-4096-9DB5-D90543A5C483}"/>
    <cellStyle name="Vírgula 3 3 2 6 2" xfId="5382" xr:uid="{4C9680AB-5A2F-4718-8647-DE7CF997B605}"/>
    <cellStyle name="Vírgula 3 3 2 6 2 2" xfId="14435" xr:uid="{81CEEF36-9362-4336-BB06-B5085F1595F5}"/>
    <cellStyle name="Vírgula 3 3 2 6 2 2 2" xfId="32545" xr:uid="{0DFCC163-CCDB-4C25-932B-D910B2D647E4}"/>
    <cellStyle name="Vírgula 3 3 2 6 2 3" xfId="23492" xr:uid="{275CA12A-137C-4C7F-8EFF-A864F34EDD72}"/>
    <cellStyle name="Vírgula 3 3 2 6 3" xfId="8396" xr:uid="{C9D29089-C839-4DF7-BEA2-65E53BC794CF}"/>
    <cellStyle name="Vírgula 3 3 2 6 3 2" xfId="17449" xr:uid="{12018323-CF30-4CE1-96BA-78BF786EB959}"/>
    <cellStyle name="Vírgula 3 3 2 6 3 2 2" xfId="35559" xr:uid="{4D081C35-A1EE-49C8-B3B5-760443DD46AA}"/>
    <cellStyle name="Vírgula 3 3 2 6 3 3" xfId="26506" xr:uid="{F3AF68D2-B7AF-4224-933B-E010F165AB7B}"/>
    <cellStyle name="Vírgula 3 3 2 6 4" xfId="11417" xr:uid="{58F3F203-F7A0-45FA-891C-F4C5BAD8DE90}"/>
    <cellStyle name="Vírgula 3 3 2 6 4 2" xfId="29527" xr:uid="{5832168D-3C1F-40A3-9BA6-02C782386671}"/>
    <cellStyle name="Vírgula 3 3 2 6 5" xfId="20474" xr:uid="{9A0DBEF8-DCC7-4744-B4E3-12585ECF6A15}"/>
    <cellStyle name="Vírgula 3 3 2 7" xfId="3372" xr:uid="{870F70A7-776A-42E3-8B5B-F3EF1C8CEB5F}"/>
    <cellStyle name="Vírgula 3 3 2 7 2" xfId="12425" xr:uid="{0181C3F7-B60A-4E58-8F71-9A293A7E599C}"/>
    <cellStyle name="Vírgula 3 3 2 7 2 2" xfId="30535" xr:uid="{21E80B90-6F23-4EC8-820E-065E7EAFBEBE}"/>
    <cellStyle name="Vírgula 3 3 2 7 3" xfId="21482" xr:uid="{A6BC0B59-DE82-490F-B904-4F03A1B411EE}"/>
    <cellStyle name="Vírgula 3 3 2 8" xfId="6386" xr:uid="{1CAAC6AA-453A-4C90-BD05-D152E7EACA8D}"/>
    <cellStyle name="Vírgula 3 3 2 8 2" xfId="15439" xr:uid="{B7CFFD65-4029-43DF-AC90-EBBB4CA9A618}"/>
    <cellStyle name="Vírgula 3 3 2 8 2 2" xfId="33549" xr:uid="{5BE6995F-F12A-4ECF-8116-AA0BA7452AEF}"/>
    <cellStyle name="Vírgula 3 3 2 8 3" xfId="24496" xr:uid="{7B8BFA0D-A665-4DA5-8B89-D133D440D5CC}"/>
    <cellStyle name="Vírgula 3 3 2 9" xfId="9406" xr:uid="{C9462F54-81EB-4FDF-9E13-3498DBE2B2D0}"/>
    <cellStyle name="Vírgula 3 3 2 9 2" xfId="27516" xr:uid="{8C686057-CE11-44B6-B744-AEE369081F32}"/>
    <cellStyle name="Vírgula 3 3 3" xfId="429" xr:uid="{F552472D-694E-4737-BD59-652DB15A96EA}"/>
    <cellStyle name="Vírgula 3 3 3 2" xfId="1198" xr:uid="{797BFB00-29A9-448E-A566-3C14B33BB5EB}"/>
    <cellStyle name="Vírgula 3 3 3 2 2" xfId="2202" xr:uid="{FBE31EAC-4133-48CE-9082-EA2617BF7F46}"/>
    <cellStyle name="Vírgula 3 3 3 2 2 2" xfId="5281" xr:uid="{23B96655-AFCB-4321-A39D-B6FC22E309A7}"/>
    <cellStyle name="Vírgula 3 3 3 2 2 2 2" xfId="14334" xr:uid="{2EF0B0C9-B300-4665-A388-1420C1950FBE}"/>
    <cellStyle name="Vírgula 3 3 3 2 2 2 2 2" xfId="32444" xr:uid="{76F88901-F05A-4F85-8CE8-EEF06FA7A1AE}"/>
    <cellStyle name="Vírgula 3 3 3 2 2 2 3" xfId="23391" xr:uid="{E8068746-C164-451A-932D-D63FE0728930}"/>
    <cellStyle name="Vírgula 3 3 3 2 2 3" xfId="8295" xr:uid="{C0633CB1-057A-490D-8A14-A80E8EDD2F6D}"/>
    <cellStyle name="Vírgula 3 3 3 2 2 3 2" xfId="17348" xr:uid="{61A589B9-CEE5-4FED-A2F1-2A0DC7361587}"/>
    <cellStyle name="Vírgula 3 3 3 2 2 3 2 2" xfId="35458" xr:uid="{A044D2D2-7B7C-448A-AA7E-589FC9AB1007}"/>
    <cellStyle name="Vírgula 3 3 3 2 2 3 3" xfId="26405" xr:uid="{71C1E411-E954-4EEA-B5B0-E552A4117934}"/>
    <cellStyle name="Vírgula 3 3 3 2 2 4" xfId="11316" xr:uid="{5E1A8CBE-E5A7-45DB-AD16-E5CDDD8A1A23}"/>
    <cellStyle name="Vírgula 3 3 3 2 2 4 2" xfId="29426" xr:uid="{EE3E2648-6960-4D87-AE24-7E3A525EBE05}"/>
    <cellStyle name="Vírgula 3 3 3 2 2 5" xfId="20373" xr:uid="{8B38E7DE-18FB-4DBA-BB83-30E3C775224C}"/>
    <cellStyle name="Vírgula 3 3 3 2 3" xfId="3206" xr:uid="{1EC84D05-5BAC-47C6-AB3B-4491DE5C60EB}"/>
    <cellStyle name="Vírgula 3 3 3 2 3 2" xfId="6285" xr:uid="{A55E51F4-1AAC-44DB-8F7A-B466DAE27D52}"/>
    <cellStyle name="Vírgula 3 3 3 2 3 2 2" xfId="15338" xr:uid="{5EB2CB6E-9A0C-4734-8EAE-693C6E88B566}"/>
    <cellStyle name="Vírgula 3 3 3 2 3 2 2 2" xfId="33448" xr:uid="{D65201FC-AE1B-4547-A84B-C25F258B04A5}"/>
    <cellStyle name="Vírgula 3 3 3 2 3 2 3" xfId="24395" xr:uid="{807A3106-2B3F-4179-881A-F40CCD27A045}"/>
    <cellStyle name="Vírgula 3 3 3 2 3 3" xfId="9299" xr:uid="{B428CAF4-839B-419A-8C9E-6BEAD8B598F5}"/>
    <cellStyle name="Vírgula 3 3 3 2 3 3 2" xfId="18352" xr:uid="{8820B316-2AB1-4CDD-9FCC-AB8EADCFE47D}"/>
    <cellStyle name="Vírgula 3 3 3 2 3 3 2 2" xfId="36462" xr:uid="{12BE9101-5422-46F6-BA8E-D5B02262008F}"/>
    <cellStyle name="Vírgula 3 3 3 2 3 3 3" xfId="27409" xr:uid="{0E490E13-9A72-499F-A72C-27C4AF370D3D}"/>
    <cellStyle name="Vírgula 3 3 3 2 3 4" xfId="12320" xr:uid="{5F4B64C1-7767-4226-85A8-6ABDE29A928F}"/>
    <cellStyle name="Vírgula 3 3 3 2 3 4 2" xfId="30430" xr:uid="{4499E182-7413-4991-9B61-7ED993831972}"/>
    <cellStyle name="Vírgula 3 3 3 2 3 5" xfId="21377" xr:uid="{82E574AE-F8C9-440F-A081-19883A35AC11}"/>
    <cellStyle name="Vírgula 3 3 3 2 4" xfId="4277" xr:uid="{256C0B13-77EA-43F0-B3C1-255F0C954B3D}"/>
    <cellStyle name="Vírgula 3 3 3 2 4 2" xfId="13330" xr:uid="{310574B7-A4E7-4B4B-B1B0-6461DB44EABD}"/>
    <cellStyle name="Vírgula 3 3 3 2 4 2 2" xfId="31440" xr:uid="{80D864BD-6283-4CA0-96F3-E22BF247F91D}"/>
    <cellStyle name="Vírgula 3 3 3 2 4 3" xfId="22387" xr:uid="{902C4747-0986-4EDA-B13C-8A8A55833FBB}"/>
    <cellStyle name="Vírgula 3 3 3 2 5" xfId="7291" xr:uid="{6F7E07DB-9AC7-4A1B-9E8A-FD39983AEF73}"/>
    <cellStyle name="Vírgula 3 3 3 2 5 2" xfId="16344" xr:uid="{431BCE85-A28E-457E-9A3F-93A8B3ECAAED}"/>
    <cellStyle name="Vírgula 3 3 3 2 5 2 2" xfId="34454" xr:uid="{0806B3E2-BDEA-4038-A87F-EF3EB997CBAA}"/>
    <cellStyle name="Vírgula 3 3 3 2 5 3" xfId="25401" xr:uid="{F6C045D1-6266-4DCE-B6A9-CDD6F5E5E03B}"/>
    <cellStyle name="Vírgula 3 3 3 2 6" xfId="10312" xr:uid="{1B49235F-2200-4F87-9016-216E10DA187F}"/>
    <cellStyle name="Vírgula 3 3 3 2 6 2" xfId="28422" xr:uid="{1154D793-3751-4CEC-842D-51BF5293E64A}"/>
    <cellStyle name="Vírgula 3 3 3 2 7" xfId="19369" xr:uid="{13F4500D-BA6D-4C5B-B17D-D79119510CD0}"/>
    <cellStyle name="Vírgula 3 3 3 3" xfId="1199" xr:uid="{0C435CBF-1DDF-40D3-902B-7FA82245CE5F}"/>
    <cellStyle name="Vírgula 3 3 3 3 2" xfId="2203" xr:uid="{AAFA4460-E902-4A65-8D7C-F64A78468E93}"/>
    <cellStyle name="Vírgula 3 3 3 3 2 2" xfId="5282" xr:uid="{ADBECB87-DD09-4C0A-AA6D-8FCBE1C816C0}"/>
    <cellStyle name="Vírgula 3 3 3 3 2 2 2" xfId="14335" xr:uid="{014CC419-324C-46D3-A039-65F2675FB6B0}"/>
    <cellStyle name="Vírgula 3 3 3 3 2 2 2 2" xfId="32445" xr:uid="{60E95F97-EA43-4CD1-922D-9336CD3FF0CC}"/>
    <cellStyle name="Vírgula 3 3 3 3 2 2 3" xfId="23392" xr:uid="{A113B61F-F1E2-47D1-9FA2-76EFDAE31C35}"/>
    <cellStyle name="Vírgula 3 3 3 3 2 3" xfId="8296" xr:uid="{09F4A0A8-657A-48F2-BE47-526B8BE89C77}"/>
    <cellStyle name="Vírgula 3 3 3 3 2 3 2" xfId="17349" xr:uid="{AFEF5E44-73B0-4D47-83CD-140BA06A8660}"/>
    <cellStyle name="Vírgula 3 3 3 3 2 3 2 2" xfId="35459" xr:uid="{5F21102A-3B2E-462B-BF23-EDE058863CCB}"/>
    <cellStyle name="Vírgula 3 3 3 3 2 3 3" xfId="26406" xr:uid="{C24E8E6F-4EFB-4210-8E81-E5C2CB2E0AFF}"/>
    <cellStyle name="Vírgula 3 3 3 3 2 4" xfId="11317" xr:uid="{A85845AF-A39A-41A2-933E-104D4D8E8E9E}"/>
    <cellStyle name="Vírgula 3 3 3 3 2 4 2" xfId="29427" xr:uid="{240E2E18-397B-43F2-B951-D938BF8EA517}"/>
    <cellStyle name="Vírgula 3 3 3 3 2 5" xfId="20374" xr:uid="{DDB0CFBB-907E-4306-A748-7F14A532522B}"/>
    <cellStyle name="Vírgula 3 3 3 3 3" xfId="3207" xr:uid="{E695D01E-18C5-4DA2-9198-95F8EC320F49}"/>
    <cellStyle name="Vírgula 3 3 3 3 3 2" xfId="6286" xr:uid="{2CC3D863-BFB4-4119-AD30-C726F57552FA}"/>
    <cellStyle name="Vírgula 3 3 3 3 3 2 2" xfId="15339" xr:uid="{4194F030-05AD-4EFF-AEFB-EAECCC746EE2}"/>
    <cellStyle name="Vírgula 3 3 3 3 3 2 2 2" xfId="33449" xr:uid="{B9697A49-D561-4A1C-9A15-785A4B4E6C2C}"/>
    <cellStyle name="Vírgula 3 3 3 3 3 2 3" xfId="24396" xr:uid="{9918FE9C-0C82-44BF-8A12-7105E6B94ED8}"/>
    <cellStyle name="Vírgula 3 3 3 3 3 3" xfId="9300" xr:uid="{906CAA12-8403-4D2B-93DA-DE4A893719DE}"/>
    <cellStyle name="Vírgula 3 3 3 3 3 3 2" xfId="18353" xr:uid="{380E995C-79FF-4873-9BEB-5D92E29D76EB}"/>
    <cellStyle name="Vírgula 3 3 3 3 3 3 2 2" xfId="36463" xr:uid="{53108EDC-0373-45D1-8E41-511B35EBB657}"/>
    <cellStyle name="Vírgula 3 3 3 3 3 3 3" xfId="27410" xr:uid="{FD111EF8-70CB-4832-8CB8-48D47BEC3662}"/>
    <cellStyle name="Vírgula 3 3 3 3 3 4" xfId="12321" xr:uid="{E0927321-CC3E-4251-8EA7-357E24C0C4BA}"/>
    <cellStyle name="Vírgula 3 3 3 3 3 4 2" xfId="30431" xr:uid="{2F9F2E34-3F34-4979-A419-D06A6D07C839}"/>
    <cellStyle name="Vírgula 3 3 3 3 3 5" xfId="21378" xr:uid="{D4354705-C4FF-42F9-A866-8B147284FC67}"/>
    <cellStyle name="Vírgula 3 3 3 3 4" xfId="4278" xr:uid="{A96C606C-FF33-4F5F-BADB-B071F74CAC09}"/>
    <cellStyle name="Vírgula 3 3 3 3 4 2" xfId="13331" xr:uid="{7E779EC4-8E6E-4AB7-BD36-60B9A4C07AC1}"/>
    <cellStyle name="Vírgula 3 3 3 3 4 2 2" xfId="31441" xr:uid="{D98BFD1C-25AC-4B3A-A9B0-5C085E195928}"/>
    <cellStyle name="Vírgula 3 3 3 3 4 3" xfId="22388" xr:uid="{3A83EFAC-A6C3-4A30-9E27-9990FF9BA991}"/>
    <cellStyle name="Vírgula 3 3 3 3 5" xfId="7292" xr:uid="{905A527D-253B-4E60-9E01-164441E3E973}"/>
    <cellStyle name="Vírgula 3 3 3 3 5 2" xfId="16345" xr:uid="{285F2FD9-5696-4D68-9771-80B01F2128B5}"/>
    <cellStyle name="Vírgula 3 3 3 3 5 2 2" xfId="34455" xr:uid="{96BA3B11-D17B-4DEF-9FCA-FE794EEDB4F3}"/>
    <cellStyle name="Vírgula 3 3 3 3 5 3" xfId="25402" xr:uid="{F9FF5063-4572-46EB-973F-ADB8CCBAF6F8}"/>
    <cellStyle name="Vírgula 3 3 3 3 6" xfId="10313" xr:uid="{4C205186-5DED-40C5-9C49-602406EF70DA}"/>
    <cellStyle name="Vírgula 3 3 3 3 6 2" xfId="28423" xr:uid="{ECB1E423-14DE-43DE-BEF5-B5F1EDCF28C1}"/>
    <cellStyle name="Vírgula 3 3 3 3 7" xfId="19370" xr:uid="{582149CB-1284-4343-B81D-0DAF954EFE54}"/>
    <cellStyle name="Vírgula 3 3 3 4" xfId="1438" xr:uid="{DEB20D09-3974-4B51-8E04-81C57778A653}"/>
    <cellStyle name="Vírgula 3 3 3 4 2" xfId="4517" xr:uid="{5F441569-D37C-49DD-8985-054D52A1C647}"/>
    <cellStyle name="Vírgula 3 3 3 4 2 2" xfId="13570" xr:uid="{768AD5FA-B059-4697-B1E6-B1E14DE26E03}"/>
    <cellStyle name="Vírgula 3 3 3 4 2 2 2" xfId="31680" xr:uid="{2186DC18-5C14-4D6A-A867-3E7E5B427A1E}"/>
    <cellStyle name="Vírgula 3 3 3 4 2 3" xfId="22627" xr:uid="{BE3E969F-D986-4D9F-A4FC-85C63E4BEE05}"/>
    <cellStyle name="Vírgula 3 3 3 4 3" xfId="7531" xr:uid="{2C4A1C2E-8D3D-4580-A0E9-2221D7D1C733}"/>
    <cellStyle name="Vírgula 3 3 3 4 3 2" xfId="16584" xr:uid="{A0B95453-02D6-435A-BCF9-6AF7B4DD50BB}"/>
    <cellStyle name="Vírgula 3 3 3 4 3 2 2" xfId="34694" xr:uid="{B4E16627-513F-4EB5-B4BB-AF8D9535353A}"/>
    <cellStyle name="Vírgula 3 3 3 4 3 3" xfId="25641" xr:uid="{ABD8DF9C-E15E-47E4-ACB4-9DA5AE1031EE}"/>
    <cellStyle name="Vírgula 3 3 3 4 4" xfId="10552" xr:uid="{98975187-E525-46CD-BF39-7C731E33D8D1}"/>
    <cellStyle name="Vírgula 3 3 3 4 4 2" xfId="28662" xr:uid="{152E7AD4-6189-47BF-9FA1-D4EC653FD578}"/>
    <cellStyle name="Vírgula 3 3 3 4 5" xfId="19609" xr:uid="{0FB6D894-B25C-49F4-B019-A1C5EF2F0957}"/>
    <cellStyle name="Vírgula 3 3 3 5" xfId="2442" xr:uid="{85A91336-F53D-4E09-B0C3-0B6B8287AA97}"/>
    <cellStyle name="Vírgula 3 3 3 5 2" xfId="5521" xr:uid="{F40F9425-AACB-47F4-A6E0-CD6D9D15D364}"/>
    <cellStyle name="Vírgula 3 3 3 5 2 2" xfId="14574" xr:uid="{8423CFFF-1287-4615-B6CB-95BE3739CD0C}"/>
    <cellStyle name="Vírgula 3 3 3 5 2 2 2" xfId="32684" xr:uid="{5CFD470C-6AF2-4E81-BFCC-FB88872B54D1}"/>
    <cellStyle name="Vírgula 3 3 3 5 2 3" xfId="23631" xr:uid="{95DD3CD9-598A-405D-A5B1-3CCFD56D340D}"/>
    <cellStyle name="Vírgula 3 3 3 5 3" xfId="8535" xr:uid="{0DBCA398-11FE-4CB0-991D-18650DF63506}"/>
    <cellStyle name="Vírgula 3 3 3 5 3 2" xfId="17588" xr:uid="{E956E7EE-2C67-4CF6-ABC3-5DE6E30130F1}"/>
    <cellStyle name="Vírgula 3 3 3 5 3 2 2" xfId="35698" xr:uid="{1784698D-A26A-49C3-B60E-B39BE2066699}"/>
    <cellStyle name="Vírgula 3 3 3 5 3 3" xfId="26645" xr:uid="{4BA8FAE6-DAE5-416B-ACD4-5AA483D88E8F}"/>
    <cellStyle name="Vírgula 3 3 3 5 4" xfId="11556" xr:uid="{28FA0EB5-3DCB-474A-92A2-8B3FA5F3FFC3}"/>
    <cellStyle name="Vírgula 3 3 3 5 4 2" xfId="29666" xr:uid="{E6E94FE1-23AC-4174-B7C3-D22B5908DC05}"/>
    <cellStyle name="Vírgula 3 3 3 5 5" xfId="20613" xr:uid="{DC077588-E85E-42C7-A168-5EF5D0C244B6}"/>
    <cellStyle name="Vírgula 3 3 3 6" xfId="3512" xr:uid="{9AF350AD-CA9F-42D5-93B7-85549A1EF4AB}"/>
    <cellStyle name="Vírgula 3 3 3 6 2" xfId="12565" xr:uid="{3BF3BFC1-100E-41B5-A22A-EAFCA66D11BC}"/>
    <cellStyle name="Vírgula 3 3 3 6 2 2" xfId="30675" xr:uid="{4792A743-B4A5-4C4D-BAB5-B1A05F6C07EC}"/>
    <cellStyle name="Vírgula 3 3 3 6 3" xfId="21622" xr:uid="{2780D5F5-4798-4E4F-AB37-2280A66E1C14}"/>
    <cellStyle name="Vírgula 3 3 3 7" xfId="6526" xr:uid="{0143C6AE-339B-49B6-9497-3DDE3320D0E3}"/>
    <cellStyle name="Vírgula 3 3 3 7 2" xfId="15579" xr:uid="{0AFE73A4-94A2-4391-AEEC-CD40638DFC26}"/>
    <cellStyle name="Vírgula 3 3 3 7 2 2" xfId="33689" xr:uid="{8AD83C4A-0764-49E2-BC3A-16257B0EDF3A}"/>
    <cellStyle name="Vírgula 3 3 3 7 3" xfId="24636" xr:uid="{A0C49ADD-47C2-4D2F-BE11-05EC90AD7A35}"/>
    <cellStyle name="Vírgula 3 3 3 8" xfId="9546" xr:uid="{B7EE5077-F038-46CC-A3C7-5A9190F4273B}"/>
    <cellStyle name="Vírgula 3 3 3 8 2" xfId="27656" xr:uid="{6E4FA68F-7338-49A1-B230-2FC715DBA46D}"/>
    <cellStyle name="Vírgula 3 3 3 9" xfId="18603" xr:uid="{C6903A3B-2769-44A7-A0AF-E3A9E4FD183A}"/>
    <cellStyle name="Vírgula 3 3 4" xfId="399" xr:uid="{4F930932-3D9C-4A07-A686-E1FFF22FFB1B}"/>
    <cellStyle name="Vírgula 3 3 4 2" xfId="1200" xr:uid="{DBD93F86-1682-4884-86EB-8E807440DB19}"/>
    <cellStyle name="Vírgula 3 3 4 2 2" xfId="2204" xr:uid="{2C7479F4-1E76-4EDB-93BD-58152E6038A2}"/>
    <cellStyle name="Vírgula 3 3 4 2 2 2" xfId="5283" xr:uid="{F641748B-8081-43CC-8AC2-95CFA150334F}"/>
    <cellStyle name="Vírgula 3 3 4 2 2 2 2" xfId="14336" xr:uid="{D7A80554-00E2-4F2E-95DF-507EB7355DBA}"/>
    <cellStyle name="Vírgula 3 3 4 2 2 2 2 2" xfId="32446" xr:uid="{AA29F0BF-BEFC-4E46-A965-7071B00F0EBC}"/>
    <cellStyle name="Vírgula 3 3 4 2 2 2 3" xfId="23393" xr:uid="{0CC015D2-0CE8-4E98-A7F1-B3CCCCB0D835}"/>
    <cellStyle name="Vírgula 3 3 4 2 2 3" xfId="8297" xr:uid="{10745F9C-BBF2-4026-99AB-3B319A70A41F}"/>
    <cellStyle name="Vírgula 3 3 4 2 2 3 2" xfId="17350" xr:uid="{6047D069-7BD0-4779-BE13-C94E403B97F1}"/>
    <cellStyle name="Vírgula 3 3 4 2 2 3 2 2" xfId="35460" xr:uid="{1BF2E91B-C849-40F8-86E8-F08459B94FEF}"/>
    <cellStyle name="Vírgula 3 3 4 2 2 3 3" xfId="26407" xr:uid="{D13099B6-274B-41B3-8AD9-A2BBCE424CA2}"/>
    <cellStyle name="Vírgula 3 3 4 2 2 4" xfId="11318" xr:uid="{2F9DDFB8-F703-41DA-B328-44E121317FD0}"/>
    <cellStyle name="Vírgula 3 3 4 2 2 4 2" xfId="29428" xr:uid="{C9093E9E-8E99-496D-A90C-78DE2B33540B}"/>
    <cellStyle name="Vírgula 3 3 4 2 2 5" xfId="20375" xr:uid="{CEC32D63-7CCF-4DB0-AA2C-81DFEF6B05A9}"/>
    <cellStyle name="Vírgula 3 3 4 2 3" xfId="3208" xr:uid="{B1FE2BE1-35E0-45A7-B5C4-C3CA2849DECC}"/>
    <cellStyle name="Vírgula 3 3 4 2 3 2" xfId="6287" xr:uid="{269E0733-110B-4FAC-A68F-5CF84A800185}"/>
    <cellStyle name="Vírgula 3 3 4 2 3 2 2" xfId="15340" xr:uid="{D5398670-ADE7-434E-B542-53183B870F4C}"/>
    <cellStyle name="Vírgula 3 3 4 2 3 2 2 2" xfId="33450" xr:uid="{401C53AE-3110-4C6A-A791-7F8D64C0222D}"/>
    <cellStyle name="Vírgula 3 3 4 2 3 2 3" xfId="24397" xr:uid="{D5873B73-0840-4FB5-94D7-D7A4B609824F}"/>
    <cellStyle name="Vírgula 3 3 4 2 3 3" xfId="9301" xr:uid="{B8EAE727-0D31-46AA-BB5A-2A5002E20933}"/>
    <cellStyle name="Vírgula 3 3 4 2 3 3 2" xfId="18354" xr:uid="{1ECE5E98-774E-498D-B04D-85B0E804BF6E}"/>
    <cellStyle name="Vírgula 3 3 4 2 3 3 2 2" xfId="36464" xr:uid="{A56569E1-261A-4FE1-A6BA-EDEE7AD6359C}"/>
    <cellStyle name="Vírgula 3 3 4 2 3 3 3" xfId="27411" xr:uid="{CF72C7CB-96D5-461F-B3AC-8087024774BE}"/>
    <cellStyle name="Vírgula 3 3 4 2 3 4" xfId="12322" xr:uid="{E7B1D4AF-32BE-4470-910F-50E7AA84164F}"/>
    <cellStyle name="Vírgula 3 3 4 2 3 4 2" xfId="30432" xr:uid="{621F823D-2A1B-48DA-8F5E-B57C4A4261E1}"/>
    <cellStyle name="Vírgula 3 3 4 2 3 5" xfId="21379" xr:uid="{06037284-96B6-437C-9482-50D1E06E7110}"/>
    <cellStyle name="Vírgula 3 3 4 2 4" xfId="4279" xr:uid="{14F7F9E9-75C2-47EB-A186-ADDFF3BC0C1C}"/>
    <cellStyle name="Vírgula 3 3 4 2 4 2" xfId="13332" xr:uid="{EF98FC50-EACD-4E20-B18E-225953322F48}"/>
    <cellStyle name="Vírgula 3 3 4 2 4 2 2" xfId="31442" xr:uid="{F17833EB-2BC4-4CC8-BC75-237B70371EA4}"/>
    <cellStyle name="Vírgula 3 3 4 2 4 3" xfId="22389" xr:uid="{95CCFBF4-2671-4182-A80D-E3FAE737B35C}"/>
    <cellStyle name="Vírgula 3 3 4 2 5" xfId="7293" xr:uid="{A81CB3D9-026A-4EF1-BDDF-64A5B2E9B6DA}"/>
    <cellStyle name="Vírgula 3 3 4 2 5 2" xfId="16346" xr:uid="{D4BAC123-55C8-4B6D-852A-A4608C418FD5}"/>
    <cellStyle name="Vírgula 3 3 4 2 5 2 2" xfId="34456" xr:uid="{AD73BED7-8CF4-493B-88E5-D1739221053E}"/>
    <cellStyle name="Vírgula 3 3 4 2 5 3" xfId="25403" xr:uid="{9819614B-8266-4189-B588-A938B0B0CCF7}"/>
    <cellStyle name="Vírgula 3 3 4 2 6" xfId="10314" xr:uid="{5077C170-8DB6-4C56-B2A2-BED9B1C13342}"/>
    <cellStyle name="Vírgula 3 3 4 2 6 2" xfId="28424" xr:uid="{8484B84C-C80A-4BA1-902D-1622A04AC930}"/>
    <cellStyle name="Vírgula 3 3 4 2 7" xfId="19371" xr:uid="{0F9EB832-0253-42EA-A0A1-5C7127875AED}"/>
    <cellStyle name="Vírgula 3 3 4 3" xfId="1201" xr:uid="{7BAC27D6-BCBC-4B3C-946E-66D5076C8519}"/>
    <cellStyle name="Vírgula 3 3 4 3 2" xfId="2205" xr:uid="{81EC2E06-634B-4D3D-B3B1-C7B773D0ECB1}"/>
    <cellStyle name="Vírgula 3 3 4 3 2 2" xfId="5284" xr:uid="{FC3CA9AD-6DDC-42D2-B133-78F4A103E7B3}"/>
    <cellStyle name="Vírgula 3 3 4 3 2 2 2" xfId="14337" xr:uid="{7035AB2B-0B1E-4A82-8124-888581477CEF}"/>
    <cellStyle name="Vírgula 3 3 4 3 2 2 2 2" xfId="32447" xr:uid="{5DBE55E5-2F1C-425E-ADC5-A42E63DECCA6}"/>
    <cellStyle name="Vírgula 3 3 4 3 2 2 3" xfId="23394" xr:uid="{ADEBD287-9E38-4C05-82F9-0CC295A797E9}"/>
    <cellStyle name="Vírgula 3 3 4 3 2 3" xfId="8298" xr:uid="{8320DC6B-60D9-406D-9098-E01556008649}"/>
    <cellStyle name="Vírgula 3 3 4 3 2 3 2" xfId="17351" xr:uid="{066AE87D-F5FA-4DE7-A06F-1D3EB4FCB01B}"/>
    <cellStyle name="Vírgula 3 3 4 3 2 3 2 2" xfId="35461" xr:uid="{BF66A01B-F70C-4C99-8D2B-34D33E43E383}"/>
    <cellStyle name="Vírgula 3 3 4 3 2 3 3" xfId="26408" xr:uid="{50F58669-4CC5-4E99-B39B-CCE9E30EBF0F}"/>
    <cellStyle name="Vírgula 3 3 4 3 2 4" xfId="11319" xr:uid="{B3A501CA-6120-4D6B-96AC-4BC53D50B654}"/>
    <cellStyle name="Vírgula 3 3 4 3 2 4 2" xfId="29429" xr:uid="{4FC40525-70DF-462E-B3CC-75AA8948B45C}"/>
    <cellStyle name="Vírgula 3 3 4 3 2 5" xfId="20376" xr:uid="{1AC6A023-63DA-4B08-873C-2960B7D02937}"/>
    <cellStyle name="Vírgula 3 3 4 3 3" xfId="3209" xr:uid="{72C6184E-7ABF-41CC-9902-11E2FFFE2918}"/>
    <cellStyle name="Vírgula 3 3 4 3 3 2" xfId="6288" xr:uid="{3528F0F8-F939-42D8-9091-D45DC6961666}"/>
    <cellStyle name="Vírgula 3 3 4 3 3 2 2" xfId="15341" xr:uid="{94459BCF-3FFF-4E02-BE8A-26CC74462701}"/>
    <cellStyle name="Vírgula 3 3 4 3 3 2 2 2" xfId="33451" xr:uid="{C95B6F93-51FB-446D-870B-C7FDC760029B}"/>
    <cellStyle name="Vírgula 3 3 4 3 3 2 3" xfId="24398" xr:uid="{B7BDCFE4-1C7B-4A8C-A8C3-F46CF0083940}"/>
    <cellStyle name="Vírgula 3 3 4 3 3 3" xfId="9302" xr:uid="{933B1C15-94EA-44C9-AD5B-6D9B424AFB7F}"/>
    <cellStyle name="Vírgula 3 3 4 3 3 3 2" xfId="18355" xr:uid="{804C4EE6-B229-4175-9C92-B0D45F9473D1}"/>
    <cellStyle name="Vírgula 3 3 4 3 3 3 2 2" xfId="36465" xr:uid="{AF31ACC9-384A-464C-A5B8-15E0F3E82693}"/>
    <cellStyle name="Vírgula 3 3 4 3 3 3 3" xfId="27412" xr:uid="{16554727-ECF3-4971-89A8-930450529DB5}"/>
    <cellStyle name="Vírgula 3 3 4 3 3 4" xfId="12323" xr:uid="{DCBF76CF-FEBD-4536-9F84-D0938FC4B484}"/>
    <cellStyle name="Vírgula 3 3 4 3 3 4 2" xfId="30433" xr:uid="{5483EE27-F8C7-40A1-AC1D-BEA6F63EC952}"/>
    <cellStyle name="Vírgula 3 3 4 3 3 5" xfId="21380" xr:uid="{DF305646-97E6-4A01-BB47-617622B7580F}"/>
    <cellStyle name="Vírgula 3 3 4 3 4" xfId="4280" xr:uid="{4CABB4B7-AE81-4985-987C-D20D0819C786}"/>
    <cellStyle name="Vírgula 3 3 4 3 4 2" xfId="13333" xr:uid="{94F5F064-784B-4160-97A1-6A9D8379EE95}"/>
    <cellStyle name="Vírgula 3 3 4 3 4 2 2" xfId="31443" xr:uid="{F0BD05A4-0342-47C8-8C21-BB0658356239}"/>
    <cellStyle name="Vírgula 3 3 4 3 4 3" xfId="22390" xr:uid="{5FA4384E-D306-423B-A81A-6368576B23F3}"/>
    <cellStyle name="Vírgula 3 3 4 3 5" xfId="7294" xr:uid="{1962639F-9437-4F1F-933E-E159F99FC87A}"/>
    <cellStyle name="Vírgula 3 3 4 3 5 2" xfId="16347" xr:uid="{1FD14F90-76DE-414F-AF6A-C4B187DE2C08}"/>
    <cellStyle name="Vírgula 3 3 4 3 5 2 2" xfId="34457" xr:uid="{7521D69D-D7F2-4CE3-B199-21A262DEA1A2}"/>
    <cellStyle name="Vírgula 3 3 4 3 5 3" xfId="25404" xr:uid="{4017AF4D-E5DF-4EC6-A18A-A4F04B88F9A7}"/>
    <cellStyle name="Vírgula 3 3 4 3 6" xfId="10315" xr:uid="{9BF2B08E-1228-4F45-8A50-07129D239B38}"/>
    <cellStyle name="Vírgula 3 3 4 3 6 2" xfId="28425" xr:uid="{781D60F0-F721-4CBD-9150-ACB34A1073B2}"/>
    <cellStyle name="Vírgula 3 3 4 3 7" xfId="19372" xr:uid="{C1DAD638-9A5F-420A-A4F8-EA0020665331}"/>
    <cellStyle name="Vírgula 3 3 4 4" xfId="1413" xr:uid="{FDC25656-376C-4398-847E-ECE6229DF096}"/>
    <cellStyle name="Vírgula 3 3 4 4 2" xfId="4492" xr:uid="{C05CA22A-44DA-4E72-9753-13503B19084F}"/>
    <cellStyle name="Vírgula 3 3 4 4 2 2" xfId="13545" xr:uid="{1507233C-ACC4-4CE5-A5BB-97452CE970CB}"/>
    <cellStyle name="Vírgula 3 3 4 4 2 2 2" xfId="31655" xr:uid="{269A43F0-2200-4A90-BC64-851611054A1D}"/>
    <cellStyle name="Vírgula 3 3 4 4 2 3" xfId="22602" xr:uid="{63087107-9201-42A5-9D2A-0AAD4229A34C}"/>
    <cellStyle name="Vírgula 3 3 4 4 3" xfId="7506" xr:uid="{8D0C6E2D-76FA-4415-91B0-92C715BA5BD1}"/>
    <cellStyle name="Vírgula 3 3 4 4 3 2" xfId="16559" xr:uid="{E63648D6-2FA5-43FD-915A-92E931A54C5B}"/>
    <cellStyle name="Vírgula 3 3 4 4 3 2 2" xfId="34669" xr:uid="{48D403FF-01AB-4B73-BC68-8B6F06348496}"/>
    <cellStyle name="Vírgula 3 3 4 4 3 3" xfId="25616" xr:uid="{4087F56C-4656-4C90-BB0B-37788A24047D}"/>
    <cellStyle name="Vírgula 3 3 4 4 4" xfId="10527" xr:uid="{C0F52CF9-11EA-4B18-AE20-165F271A9F55}"/>
    <cellStyle name="Vírgula 3 3 4 4 4 2" xfId="28637" xr:uid="{84170DA1-8034-4A64-A2C9-A01008EC0101}"/>
    <cellStyle name="Vírgula 3 3 4 4 5" xfId="19584" xr:uid="{8D611A70-B349-40EC-8FB0-59BF5CB01B4F}"/>
    <cellStyle name="Vírgula 3 3 4 5" xfId="2417" xr:uid="{C0B55FF8-BBFA-4249-BAD5-CDF3E6E1CC98}"/>
    <cellStyle name="Vírgula 3 3 4 5 2" xfId="5496" xr:uid="{F6DFAB7C-59B0-4DD7-BE2E-51EA41F39C74}"/>
    <cellStyle name="Vírgula 3 3 4 5 2 2" xfId="14549" xr:uid="{D6588B58-22BD-48F2-95E9-829749BE3F29}"/>
    <cellStyle name="Vírgula 3 3 4 5 2 2 2" xfId="32659" xr:uid="{EF8DE6E4-CA1C-437D-9576-469F4AFE38CE}"/>
    <cellStyle name="Vírgula 3 3 4 5 2 3" xfId="23606" xr:uid="{235CFD4E-C286-4012-945A-F61FD1B16173}"/>
    <cellStyle name="Vírgula 3 3 4 5 3" xfId="8510" xr:uid="{FDC165C0-3090-403B-83EE-2DCDD0EA8D95}"/>
    <cellStyle name="Vírgula 3 3 4 5 3 2" xfId="17563" xr:uid="{F1C7BD52-3FB4-4B4F-8716-6169D73E78AD}"/>
    <cellStyle name="Vírgula 3 3 4 5 3 2 2" xfId="35673" xr:uid="{E2EDCE12-6022-477D-8414-E7D6DEB64CB3}"/>
    <cellStyle name="Vírgula 3 3 4 5 3 3" xfId="26620" xr:uid="{D4EB1A38-5B2F-4CB1-99CF-FF99C99F6F55}"/>
    <cellStyle name="Vírgula 3 3 4 5 4" xfId="11531" xr:uid="{6EEFA23F-1EE2-4D84-97EF-540171F71224}"/>
    <cellStyle name="Vírgula 3 3 4 5 4 2" xfId="29641" xr:uid="{5F8B37A0-D136-4524-922B-D2F2EF0EF870}"/>
    <cellStyle name="Vírgula 3 3 4 5 5" xfId="20588" xr:uid="{1D76D282-06F0-497C-948A-1E8591932C0E}"/>
    <cellStyle name="Vírgula 3 3 4 6" xfId="3487" xr:uid="{63B62D77-EE2E-44EB-B94D-ACEA4040803B}"/>
    <cellStyle name="Vírgula 3 3 4 6 2" xfId="12540" xr:uid="{CC685CED-1882-4F54-9103-B875DD0D897D}"/>
    <cellStyle name="Vírgula 3 3 4 6 2 2" xfId="30650" xr:uid="{B3481CB0-5172-429B-ACC0-403FFC56E612}"/>
    <cellStyle name="Vírgula 3 3 4 6 3" xfId="21597" xr:uid="{7BFD6D1B-D334-4166-9882-29C7B17DA0A8}"/>
    <cellStyle name="Vírgula 3 3 4 7" xfId="6501" xr:uid="{D285A1B1-3E14-4296-B2DE-46465319AFB9}"/>
    <cellStyle name="Vírgula 3 3 4 7 2" xfId="15554" xr:uid="{D6AB2C14-02BE-49DE-BC37-4404BC832F37}"/>
    <cellStyle name="Vírgula 3 3 4 7 2 2" xfId="33664" xr:uid="{7944D197-7588-46D2-96E8-7226EDB797B7}"/>
    <cellStyle name="Vírgula 3 3 4 7 3" xfId="24611" xr:uid="{325EE6D6-4FDE-4494-9A2C-D18800EDB7D6}"/>
    <cellStyle name="Vírgula 3 3 4 8" xfId="9521" xr:uid="{9D6E32C9-E25E-470E-9500-F810E54F2479}"/>
    <cellStyle name="Vírgula 3 3 4 8 2" xfId="27631" xr:uid="{08F77506-7FE0-4914-9640-3AA6B891EA25}"/>
    <cellStyle name="Vírgula 3 3 4 9" xfId="18578" xr:uid="{6421E9F4-8E39-4DBC-8314-A5E08132F81B}"/>
    <cellStyle name="Vírgula 3 3 5" xfId="1202" xr:uid="{BD7143F3-FDDB-4D51-B9B3-C2A1D00E831D}"/>
    <cellStyle name="Vírgula 3 3 5 2" xfId="2206" xr:uid="{A53EC8BE-8AFD-40D4-A00B-652CB70050E0}"/>
    <cellStyle name="Vírgula 3 3 5 2 2" xfId="5285" xr:uid="{24C05FCD-3F3E-450D-9C57-33407C4C979E}"/>
    <cellStyle name="Vírgula 3 3 5 2 2 2" xfId="14338" xr:uid="{74FCE64E-DE66-40EA-9D55-482BC6EEF21E}"/>
    <cellStyle name="Vírgula 3 3 5 2 2 2 2" xfId="32448" xr:uid="{23F3D79A-8D0F-4B02-B801-EBC1662CA88E}"/>
    <cellStyle name="Vírgula 3 3 5 2 2 3" xfId="23395" xr:uid="{81139510-598A-4069-A68A-B3D624D1C4B5}"/>
    <cellStyle name="Vírgula 3 3 5 2 3" xfId="8299" xr:uid="{BF937BC5-13D7-4FE0-949D-D7CF25D7DAC5}"/>
    <cellStyle name="Vírgula 3 3 5 2 3 2" xfId="17352" xr:uid="{C9E4AE46-7133-4130-917A-6102F0EA4DF2}"/>
    <cellStyle name="Vírgula 3 3 5 2 3 2 2" xfId="35462" xr:uid="{3CC176E9-154F-44E5-8B28-D1336B37F7C1}"/>
    <cellStyle name="Vírgula 3 3 5 2 3 3" xfId="26409" xr:uid="{4E3FE462-FE29-4C6C-A3E8-FB7F51E84B51}"/>
    <cellStyle name="Vírgula 3 3 5 2 4" xfId="11320" xr:uid="{3E4E68F3-3104-4B4F-BEC9-B4C66BC55C0F}"/>
    <cellStyle name="Vírgula 3 3 5 2 4 2" xfId="29430" xr:uid="{3708BCAD-6D87-4F86-87AB-84AA3B6FAD74}"/>
    <cellStyle name="Vírgula 3 3 5 2 5" xfId="20377" xr:uid="{F0141DE0-7DE7-40E4-A97E-2FD5AF0BD474}"/>
    <cellStyle name="Vírgula 3 3 5 3" xfId="3210" xr:uid="{253C18E2-84B6-4F08-A48C-C72A15528D45}"/>
    <cellStyle name="Vírgula 3 3 5 3 2" xfId="6289" xr:uid="{24824D47-37D1-4F03-A807-818ACAD721AD}"/>
    <cellStyle name="Vírgula 3 3 5 3 2 2" xfId="15342" xr:uid="{2915917B-1CBA-44B4-8A72-F1C2E3917F67}"/>
    <cellStyle name="Vírgula 3 3 5 3 2 2 2" xfId="33452" xr:uid="{6C8FDB1D-5A3C-478E-9635-0EC71F26B026}"/>
    <cellStyle name="Vírgula 3 3 5 3 2 3" xfId="24399" xr:uid="{A132BAFC-B736-4100-A63B-BDF374BD0F17}"/>
    <cellStyle name="Vírgula 3 3 5 3 3" xfId="9303" xr:uid="{E4DBF642-A792-496B-B91C-C672BCEDEA86}"/>
    <cellStyle name="Vírgula 3 3 5 3 3 2" xfId="18356" xr:uid="{E75E1174-EF45-43A7-9D84-70078B8F1AFB}"/>
    <cellStyle name="Vírgula 3 3 5 3 3 2 2" xfId="36466" xr:uid="{3C3CF1A5-0DAF-4F78-981F-F26BBD112870}"/>
    <cellStyle name="Vírgula 3 3 5 3 3 3" xfId="27413" xr:uid="{243C77C6-F71A-4B7F-8734-300469F0631E}"/>
    <cellStyle name="Vírgula 3 3 5 3 4" xfId="12324" xr:uid="{19CE04F1-C4DB-46E8-B143-F6205CA9FAC1}"/>
    <cellStyle name="Vírgula 3 3 5 3 4 2" xfId="30434" xr:uid="{C02B17E4-8FF3-4093-AAB3-552C4FA2030A}"/>
    <cellStyle name="Vírgula 3 3 5 3 5" xfId="21381" xr:uid="{FFA2817B-4E3F-4A23-9251-F08DB1E12EA9}"/>
    <cellStyle name="Vírgula 3 3 5 4" xfId="4281" xr:uid="{F5805FC5-E895-492B-AF95-0C18923965E5}"/>
    <cellStyle name="Vírgula 3 3 5 4 2" xfId="13334" xr:uid="{DAF5CE1F-DFC3-4F1D-B5B2-4B4DE73719E3}"/>
    <cellStyle name="Vírgula 3 3 5 4 2 2" xfId="31444" xr:uid="{37C51226-C429-4294-9957-661DB9C920C9}"/>
    <cellStyle name="Vírgula 3 3 5 4 3" xfId="22391" xr:uid="{7765CAFB-A142-4638-BF4E-E510F840D715}"/>
    <cellStyle name="Vírgula 3 3 5 5" xfId="7295" xr:uid="{6C657B81-28B7-41C2-8131-123344428EA6}"/>
    <cellStyle name="Vírgula 3 3 5 5 2" xfId="16348" xr:uid="{E24BAE9D-3952-47C9-846A-32AAE3FFA8C6}"/>
    <cellStyle name="Vírgula 3 3 5 5 2 2" xfId="34458" xr:uid="{F7539CE0-65BB-467C-920B-6C8064036CCF}"/>
    <cellStyle name="Vírgula 3 3 5 5 3" xfId="25405" xr:uid="{0FC82F63-14F9-4ECA-9BB3-08CBF1FE21CD}"/>
    <cellStyle name="Vírgula 3 3 5 6" xfId="10316" xr:uid="{0EFC8A06-5391-4D91-A759-ED0E375A1443}"/>
    <cellStyle name="Vírgula 3 3 5 6 2" xfId="28426" xr:uid="{1D0D19EE-62F2-4F6D-8A5D-61A5339FADC6}"/>
    <cellStyle name="Vírgula 3 3 5 7" xfId="19373" xr:uid="{12668948-27F8-43F5-B798-36CD2D77FCBD}"/>
    <cellStyle name="Vírgula 3 3 6" xfId="1203" xr:uid="{5633BD06-560D-4EC7-A892-83A0D9155045}"/>
    <cellStyle name="Vírgula 3 3 6 2" xfId="2207" xr:uid="{1E0E2C8E-A1FD-41AD-86CE-1B746C9441A7}"/>
    <cellStyle name="Vírgula 3 3 6 2 2" xfId="5286" xr:uid="{ACFB7B01-2F4C-4409-982E-323C7E8DA957}"/>
    <cellStyle name="Vírgula 3 3 6 2 2 2" xfId="14339" xr:uid="{FBAB8797-C502-4DEB-8044-FFE371A7645D}"/>
    <cellStyle name="Vírgula 3 3 6 2 2 2 2" xfId="32449" xr:uid="{2B198349-07AA-4B20-8F9B-87E50E4A4542}"/>
    <cellStyle name="Vírgula 3 3 6 2 2 3" xfId="23396" xr:uid="{4A4A5BBF-9115-4712-B4DD-FB8630E8D898}"/>
    <cellStyle name="Vírgula 3 3 6 2 3" xfId="8300" xr:uid="{753B87CE-45F2-46FE-8C58-7647BAFD7485}"/>
    <cellStyle name="Vírgula 3 3 6 2 3 2" xfId="17353" xr:uid="{F53A394C-15A1-4BEE-9FEC-3B602F17FB14}"/>
    <cellStyle name="Vírgula 3 3 6 2 3 2 2" xfId="35463" xr:uid="{9EE3489F-9A09-4C3A-B3E8-72259D19B78F}"/>
    <cellStyle name="Vírgula 3 3 6 2 3 3" xfId="26410" xr:uid="{5BA5A36F-BDA9-43F9-979E-48BC69085A5F}"/>
    <cellStyle name="Vírgula 3 3 6 2 4" xfId="11321" xr:uid="{1CB2C7E0-B88B-4C04-95C3-1FF3ECD206F7}"/>
    <cellStyle name="Vírgula 3 3 6 2 4 2" xfId="29431" xr:uid="{F55B9BA4-5CE3-46BA-8059-207C3F07F245}"/>
    <cellStyle name="Vírgula 3 3 6 2 5" xfId="20378" xr:uid="{5EEE27CD-C674-4F61-8BD9-39444E1BADD3}"/>
    <cellStyle name="Vírgula 3 3 6 3" xfId="3211" xr:uid="{3F061770-A460-4E1F-9312-5243B8352158}"/>
    <cellStyle name="Vírgula 3 3 6 3 2" xfId="6290" xr:uid="{68A9CC09-D050-4B34-97DF-292A5656EE79}"/>
    <cellStyle name="Vírgula 3 3 6 3 2 2" xfId="15343" xr:uid="{164EAD5C-C6AF-43D0-9283-A331A1BF7403}"/>
    <cellStyle name="Vírgula 3 3 6 3 2 2 2" xfId="33453" xr:uid="{C2716004-D53C-4D0E-A2E6-F71E2772BBBA}"/>
    <cellStyle name="Vírgula 3 3 6 3 2 3" xfId="24400" xr:uid="{63D522E9-2902-49A3-9ABF-A232CCC3DB84}"/>
    <cellStyle name="Vírgula 3 3 6 3 3" xfId="9304" xr:uid="{80CB8020-3808-4F7F-B389-1603A465CA04}"/>
    <cellStyle name="Vírgula 3 3 6 3 3 2" xfId="18357" xr:uid="{170086CC-046F-4815-A01A-8A29D7DBB41F}"/>
    <cellStyle name="Vírgula 3 3 6 3 3 2 2" xfId="36467" xr:uid="{8188599F-BDA1-4B30-B4B0-AB95993E86B1}"/>
    <cellStyle name="Vírgula 3 3 6 3 3 3" xfId="27414" xr:uid="{6CCF9635-A732-45CF-BBB1-17DE6CCEF103}"/>
    <cellStyle name="Vírgula 3 3 6 3 4" xfId="12325" xr:uid="{150E4F37-CFEC-4153-8239-0DDD4DDCAB2F}"/>
    <cellStyle name="Vírgula 3 3 6 3 4 2" xfId="30435" xr:uid="{60E41BD0-A38D-4040-B052-861F21210DB5}"/>
    <cellStyle name="Vírgula 3 3 6 3 5" xfId="21382" xr:uid="{E2B19414-DE10-40F6-9A74-3ECB76EAA42A}"/>
    <cellStyle name="Vírgula 3 3 6 4" xfId="4282" xr:uid="{6D738A1D-0F52-409E-B926-4EAD5885DB25}"/>
    <cellStyle name="Vírgula 3 3 6 4 2" xfId="13335" xr:uid="{31EF1937-1EA1-4B74-A68F-E15ED16FA486}"/>
    <cellStyle name="Vírgula 3 3 6 4 2 2" xfId="31445" xr:uid="{E2F8B2EF-D299-47D2-87BF-556516F2B224}"/>
    <cellStyle name="Vírgula 3 3 6 4 3" xfId="22392" xr:uid="{7BA83FF0-B13C-41BD-ABA1-86061C6EC9D3}"/>
    <cellStyle name="Vírgula 3 3 6 5" xfId="7296" xr:uid="{BAAA11B3-2ADF-4831-8735-A0B37F5FC95A}"/>
    <cellStyle name="Vírgula 3 3 6 5 2" xfId="16349" xr:uid="{38999282-B75A-447C-9608-C346D302BC3E}"/>
    <cellStyle name="Vírgula 3 3 6 5 2 2" xfId="34459" xr:uid="{648179BD-40A2-47F1-97F8-6051F0B54812}"/>
    <cellStyle name="Vírgula 3 3 6 5 3" xfId="25406" xr:uid="{28FF6238-BF46-4DD9-BD55-762D70B515E7}"/>
    <cellStyle name="Vírgula 3 3 6 6" xfId="10317" xr:uid="{D9521D68-9392-4F1A-81EB-782B999EC739}"/>
    <cellStyle name="Vírgula 3 3 6 6 2" xfId="28427" xr:uid="{7F2B475D-DDED-480A-A7A4-75773E877E3D}"/>
    <cellStyle name="Vírgula 3 3 6 7" xfId="19374" xr:uid="{A01D983C-4EF6-4987-94A6-5F6C6667EDB7}"/>
    <cellStyle name="Vírgula 3 3 7" xfId="1267" xr:uid="{A267E326-1DF9-4EBE-8428-25B51FAF7917}"/>
    <cellStyle name="Vírgula 3 3 7 2" xfId="4346" xr:uid="{461BCD42-F4F5-48A5-9A05-280853F8AAD0}"/>
    <cellStyle name="Vírgula 3 3 7 2 2" xfId="13399" xr:uid="{106A1BEE-8861-45F8-9C71-32A90CB48AAA}"/>
    <cellStyle name="Vírgula 3 3 7 2 2 2" xfId="31509" xr:uid="{2B4A3778-9930-445A-9A17-14E4A03BCCAE}"/>
    <cellStyle name="Vírgula 3 3 7 2 3" xfId="22456" xr:uid="{EC7A4F3A-335D-4DD7-AB7C-244466EC9987}"/>
    <cellStyle name="Vírgula 3 3 7 3" xfId="7360" xr:uid="{0D43B889-28FE-4E81-A28D-B379F908A92C}"/>
    <cellStyle name="Vírgula 3 3 7 3 2" xfId="16413" xr:uid="{2BF9BC1E-75BF-4788-BA9A-E0BED515A5C2}"/>
    <cellStyle name="Vírgula 3 3 7 3 2 2" xfId="34523" xr:uid="{94C0D693-C736-4969-A6F4-B313474B0620}"/>
    <cellStyle name="Vírgula 3 3 7 3 3" xfId="25470" xr:uid="{FE66AD02-A2C8-4987-BC71-EC97B4B757ED}"/>
    <cellStyle name="Vírgula 3 3 7 4" xfId="10381" xr:uid="{B54DC870-272F-446E-805B-43A5F7058A10}"/>
    <cellStyle name="Vírgula 3 3 7 4 2" xfId="28491" xr:uid="{DAD6D5B8-8677-4381-922B-4494C9DC4148}"/>
    <cellStyle name="Vírgula 3 3 7 5" xfId="19438" xr:uid="{5489E682-18FF-441E-9A28-4AB9C372AE21}"/>
    <cellStyle name="Vírgula 3 3 8" xfId="2271" xr:uid="{81034053-7B18-4C2C-8AE3-5AB006776E84}"/>
    <cellStyle name="Vírgula 3 3 8 2" xfId="5350" xr:uid="{60592767-A1A6-4E0A-87FA-565BFEC6BCF8}"/>
    <cellStyle name="Vírgula 3 3 8 2 2" xfId="14403" xr:uid="{CE34501B-1558-4F18-B93B-28128D18DCBE}"/>
    <cellStyle name="Vírgula 3 3 8 2 2 2" xfId="32513" xr:uid="{C6AC6916-BF57-4D0C-ADAB-8504A2F0FA5E}"/>
    <cellStyle name="Vírgula 3 3 8 2 3" xfId="23460" xr:uid="{B6263EEA-98F6-4BF1-B9EB-98528E3FB8F7}"/>
    <cellStyle name="Vírgula 3 3 8 3" xfId="8364" xr:uid="{BB9043B1-EF2A-46D2-B838-BD430AEB58AD}"/>
    <cellStyle name="Vírgula 3 3 8 3 2" xfId="17417" xr:uid="{CF1FEDA8-C429-4582-BD8A-45AFE2EC89EF}"/>
    <cellStyle name="Vírgula 3 3 8 3 2 2" xfId="35527" xr:uid="{74E4450F-2BBD-4716-9713-E527CC3A5E5B}"/>
    <cellStyle name="Vírgula 3 3 8 3 3" xfId="26474" xr:uid="{D19D5FB9-6876-4C0B-A957-272FDD1412D5}"/>
    <cellStyle name="Vírgula 3 3 8 4" xfId="11385" xr:uid="{2DF2C711-F247-42A0-9507-BE6C7024150A}"/>
    <cellStyle name="Vírgula 3 3 8 4 2" xfId="29495" xr:uid="{5013AA63-7939-4D05-9EF9-CA27DE11EA92}"/>
    <cellStyle name="Vírgula 3 3 8 5" xfId="20442" xr:uid="{C309EE2D-8858-4E2E-A5E0-6DC98FF534D5}"/>
    <cellStyle name="Vírgula 3 3 9" xfId="3340" xr:uid="{6E9C7620-6E6B-44FF-8551-151CAE6D2A4F}"/>
    <cellStyle name="Vírgula 3 3 9 2" xfId="12393" xr:uid="{B7459C69-3F9C-4489-BE6F-DD6C25436C76}"/>
    <cellStyle name="Vírgula 3 3 9 2 2" xfId="30503" xr:uid="{F3C2994C-C0A5-492A-8A58-527D4C31EE7A}"/>
    <cellStyle name="Vírgula 3 3 9 3" xfId="21450" xr:uid="{CB41E9DC-7EC5-4800-97C1-F8FB7FC08971}"/>
    <cellStyle name="Vírgula 3 4" xfId="118" xr:uid="{560C1307-1194-4844-A515-E65D9AF82C8D}"/>
    <cellStyle name="Vírgula 3 4 10" xfId="9390" xr:uid="{C83B5B6A-E1E9-4459-8DAD-263101EEC291}"/>
    <cellStyle name="Vírgula 3 4 10 2" xfId="27500" xr:uid="{FD426148-17FB-4D29-801E-CC2AB7536C5D}"/>
    <cellStyle name="Vírgula 3 4 11" xfId="18447" xr:uid="{757A65D5-B976-426E-8871-52E3B53986C1}"/>
    <cellStyle name="Vírgula 3 4 2" xfId="445" xr:uid="{A9DE2EF6-3238-4003-AB5E-560D83FA8F94}"/>
    <cellStyle name="Vírgula 3 4 2 2" xfId="1204" xr:uid="{E3B8F1F1-E21A-4BAA-861C-3B3EDE290A7D}"/>
    <cellStyle name="Vírgula 3 4 2 2 2" xfId="2208" xr:uid="{AB9F9700-9742-4B6E-BB81-12073693B8B2}"/>
    <cellStyle name="Vírgula 3 4 2 2 2 2" xfId="5287" xr:uid="{5CA24D48-8533-42D7-96C0-5ADE5DE21640}"/>
    <cellStyle name="Vírgula 3 4 2 2 2 2 2" xfId="14340" xr:uid="{06C70117-D60B-429F-93A2-ED083F66CD8E}"/>
    <cellStyle name="Vírgula 3 4 2 2 2 2 2 2" xfId="32450" xr:uid="{6ED7AB9F-9C63-497A-9D6D-0D5CC7B2F67F}"/>
    <cellStyle name="Vírgula 3 4 2 2 2 2 3" xfId="23397" xr:uid="{64EDE3D9-3630-4FE5-8CAC-2516E1FF2011}"/>
    <cellStyle name="Vírgula 3 4 2 2 2 3" xfId="8301" xr:uid="{B55CAF2D-6102-47A9-AC63-DA271EE9B1F0}"/>
    <cellStyle name="Vírgula 3 4 2 2 2 3 2" xfId="17354" xr:uid="{2576E1D8-05DB-4B07-B425-9C95A7811FBA}"/>
    <cellStyle name="Vírgula 3 4 2 2 2 3 2 2" xfId="35464" xr:uid="{A6150EE0-3D5F-4F9F-909A-48CBE19F942A}"/>
    <cellStyle name="Vírgula 3 4 2 2 2 3 3" xfId="26411" xr:uid="{69BF3CF4-5FF5-423A-A5C0-55A276E27C6F}"/>
    <cellStyle name="Vírgula 3 4 2 2 2 4" xfId="11322" xr:uid="{F8AC41EE-A1BF-496A-B8F6-D66C6D9A6009}"/>
    <cellStyle name="Vírgula 3 4 2 2 2 4 2" xfId="29432" xr:uid="{A56E218F-E6E0-48DC-8D89-96B924A7E62F}"/>
    <cellStyle name="Vírgula 3 4 2 2 2 5" xfId="20379" xr:uid="{F7A42ABE-9A51-45C5-8841-7CF7FEA11770}"/>
    <cellStyle name="Vírgula 3 4 2 2 3" xfId="3212" xr:uid="{F11FA036-AF17-402B-9FDD-89E08F060E48}"/>
    <cellStyle name="Vírgula 3 4 2 2 3 2" xfId="6291" xr:uid="{324C513F-7C13-4D01-8D5F-C20821714A07}"/>
    <cellStyle name="Vírgula 3 4 2 2 3 2 2" xfId="15344" xr:uid="{EE8D8BA4-E139-4EB0-B8DE-81B9EECE30BC}"/>
    <cellStyle name="Vírgula 3 4 2 2 3 2 2 2" xfId="33454" xr:uid="{F25DAF25-DD04-4A54-8B2B-66A4D4B5F119}"/>
    <cellStyle name="Vírgula 3 4 2 2 3 2 3" xfId="24401" xr:uid="{300FFCD3-FDDD-45AE-8B7C-6F08308ACD01}"/>
    <cellStyle name="Vírgula 3 4 2 2 3 3" xfId="9305" xr:uid="{79EEAC3B-E9F8-4F1A-A1BE-A4C296FE59ED}"/>
    <cellStyle name="Vírgula 3 4 2 2 3 3 2" xfId="18358" xr:uid="{1BA2862C-22BD-4DFC-AE79-0D7ECB1E3BC6}"/>
    <cellStyle name="Vírgula 3 4 2 2 3 3 2 2" xfId="36468" xr:uid="{EDA2D6E5-EF9B-42C8-9448-B2AFF8AE523F}"/>
    <cellStyle name="Vírgula 3 4 2 2 3 3 3" xfId="27415" xr:uid="{E081A708-67BF-4E8A-A650-5560FE4C3343}"/>
    <cellStyle name="Vírgula 3 4 2 2 3 4" xfId="12326" xr:uid="{B4EBDC0E-78BB-401B-A37B-7A7A32DA4B6B}"/>
    <cellStyle name="Vírgula 3 4 2 2 3 4 2" xfId="30436" xr:uid="{8A607021-60D5-4F32-B263-B8B77C7CC71C}"/>
    <cellStyle name="Vírgula 3 4 2 2 3 5" xfId="21383" xr:uid="{2DB06A89-7BF1-4445-8E3C-5CB900857CB5}"/>
    <cellStyle name="Vírgula 3 4 2 2 4" xfId="4283" xr:uid="{B51D5C7E-4A68-40EE-89F7-141BFCA52143}"/>
    <cellStyle name="Vírgula 3 4 2 2 4 2" xfId="13336" xr:uid="{513BD20A-954D-4060-A734-A065C17F26B6}"/>
    <cellStyle name="Vírgula 3 4 2 2 4 2 2" xfId="31446" xr:uid="{E749F31C-6D71-438F-ACE0-27A0D5889F45}"/>
    <cellStyle name="Vírgula 3 4 2 2 4 3" xfId="22393" xr:uid="{6422CC8B-FB5B-4B0F-9EA6-4FAB766769AD}"/>
    <cellStyle name="Vírgula 3 4 2 2 5" xfId="7297" xr:uid="{24D98905-C052-48F7-85DE-6AF1E55A936D}"/>
    <cellStyle name="Vírgula 3 4 2 2 5 2" xfId="16350" xr:uid="{9DAB959B-4992-4D8E-B370-60B2BABFA31B}"/>
    <cellStyle name="Vírgula 3 4 2 2 5 2 2" xfId="34460" xr:uid="{67F33B57-4FAB-4C51-AD3D-DD7D3F9708C4}"/>
    <cellStyle name="Vírgula 3 4 2 2 5 3" xfId="25407" xr:uid="{C95AA882-C0AB-4FA0-8701-7A5FCA443F9B}"/>
    <cellStyle name="Vírgula 3 4 2 2 6" xfId="10318" xr:uid="{187ACA33-4D5E-4290-9AEF-64F4E8845DDF}"/>
    <cellStyle name="Vírgula 3 4 2 2 6 2" xfId="28428" xr:uid="{B6918CB7-6C56-4083-BA7B-A7BD1CA63139}"/>
    <cellStyle name="Vírgula 3 4 2 2 7" xfId="19375" xr:uid="{1CFCEFAF-ACEA-478C-8C1E-61EBA00653F4}"/>
    <cellStyle name="Vírgula 3 4 2 3" xfId="1205" xr:uid="{FCD1F398-F959-4263-AB50-C46E50A19B1D}"/>
    <cellStyle name="Vírgula 3 4 2 3 2" xfId="2209" xr:uid="{A2CF4969-BE0B-423F-A5CD-0071B5195335}"/>
    <cellStyle name="Vírgula 3 4 2 3 2 2" xfId="5288" xr:uid="{F7DF40C5-D224-4199-B4CC-986DC4D3F3C1}"/>
    <cellStyle name="Vírgula 3 4 2 3 2 2 2" xfId="14341" xr:uid="{51452E70-5008-414A-BA13-F92B4413BB76}"/>
    <cellStyle name="Vírgula 3 4 2 3 2 2 2 2" xfId="32451" xr:uid="{1D8DBBD2-9A65-4F20-9518-4968E36E5A4B}"/>
    <cellStyle name="Vírgula 3 4 2 3 2 2 3" xfId="23398" xr:uid="{1D3FD1ED-D97D-4A3C-A544-4F4EF069BED5}"/>
    <cellStyle name="Vírgula 3 4 2 3 2 3" xfId="8302" xr:uid="{3F14F85E-AF31-4B80-87D9-E24977F62AFF}"/>
    <cellStyle name="Vírgula 3 4 2 3 2 3 2" xfId="17355" xr:uid="{BCEC95A9-8208-4D0F-86EC-591093DCFD7F}"/>
    <cellStyle name="Vírgula 3 4 2 3 2 3 2 2" xfId="35465" xr:uid="{8E79A6AA-8AD2-4DFF-AF7D-50C199CAA698}"/>
    <cellStyle name="Vírgula 3 4 2 3 2 3 3" xfId="26412" xr:uid="{C6CF4BB8-8F3B-40F9-ADD4-311E00C95A7C}"/>
    <cellStyle name="Vírgula 3 4 2 3 2 4" xfId="11323" xr:uid="{B9F82729-BD56-4140-849A-22BB1173CE2E}"/>
    <cellStyle name="Vírgula 3 4 2 3 2 4 2" xfId="29433" xr:uid="{802D7F73-3B8F-4A84-B344-58BFAA6970D1}"/>
    <cellStyle name="Vírgula 3 4 2 3 2 5" xfId="20380" xr:uid="{02299355-D189-4447-A75C-1D64C3166318}"/>
    <cellStyle name="Vírgula 3 4 2 3 3" xfId="3213" xr:uid="{1076731C-4414-4E0A-8239-23006EE1533A}"/>
    <cellStyle name="Vírgula 3 4 2 3 3 2" xfId="6292" xr:uid="{5047AD1D-5338-4805-90E2-8983EAB1CE9A}"/>
    <cellStyle name="Vírgula 3 4 2 3 3 2 2" xfId="15345" xr:uid="{419794C6-6783-40C5-8851-421EFB588409}"/>
    <cellStyle name="Vírgula 3 4 2 3 3 2 2 2" xfId="33455" xr:uid="{345555B0-B4AC-4268-AF88-A4C572EAA02F}"/>
    <cellStyle name="Vírgula 3 4 2 3 3 2 3" xfId="24402" xr:uid="{8ECED19B-E670-4D6F-B9E2-4A5CBD68E1BB}"/>
    <cellStyle name="Vírgula 3 4 2 3 3 3" xfId="9306" xr:uid="{CAC19FC9-B0AC-4E3B-B556-8E0708B070E6}"/>
    <cellStyle name="Vírgula 3 4 2 3 3 3 2" xfId="18359" xr:uid="{FE6393C7-F314-4FBD-8D40-346B263F272E}"/>
    <cellStyle name="Vírgula 3 4 2 3 3 3 2 2" xfId="36469" xr:uid="{1B1754EC-16D4-4AC7-A89C-C50EF8A91C77}"/>
    <cellStyle name="Vírgula 3 4 2 3 3 3 3" xfId="27416" xr:uid="{CF4A2E8A-C0B4-46FB-BEB8-6B02A671FC89}"/>
    <cellStyle name="Vírgula 3 4 2 3 3 4" xfId="12327" xr:uid="{CE45A146-3A3C-4813-AEE3-A21AC4A552DE}"/>
    <cellStyle name="Vírgula 3 4 2 3 3 4 2" xfId="30437" xr:uid="{7CBA90D3-70E1-44C7-AA71-B6D6889ABE3B}"/>
    <cellStyle name="Vírgula 3 4 2 3 3 5" xfId="21384" xr:uid="{6CDB12F4-F81B-49DB-995A-AB31D222C266}"/>
    <cellStyle name="Vírgula 3 4 2 3 4" xfId="4284" xr:uid="{A90052B8-3342-415C-B4D2-2C12BD873989}"/>
    <cellStyle name="Vírgula 3 4 2 3 4 2" xfId="13337" xr:uid="{CF5BD10C-548E-4363-B92A-6A21D45508C3}"/>
    <cellStyle name="Vírgula 3 4 2 3 4 2 2" xfId="31447" xr:uid="{00CA7ACA-8D82-430F-9152-8F22998AFA4F}"/>
    <cellStyle name="Vírgula 3 4 2 3 4 3" xfId="22394" xr:uid="{05F8623F-4D38-4EC5-8E15-C7B151F9E022}"/>
    <cellStyle name="Vírgula 3 4 2 3 5" xfId="7298" xr:uid="{3D4B57EC-C27B-4DEA-B9CF-35FBF2570054}"/>
    <cellStyle name="Vírgula 3 4 2 3 5 2" xfId="16351" xr:uid="{03076F89-C048-4750-8227-A3878EE1CE87}"/>
    <cellStyle name="Vírgula 3 4 2 3 5 2 2" xfId="34461" xr:uid="{75270B21-6230-41EF-ABFE-3A02C7C62E60}"/>
    <cellStyle name="Vírgula 3 4 2 3 5 3" xfId="25408" xr:uid="{1029BD14-DD0B-4CF9-9DCD-B36902153176}"/>
    <cellStyle name="Vírgula 3 4 2 3 6" xfId="10319" xr:uid="{02C235CC-1C2F-4A2C-927B-158B37D2D2EA}"/>
    <cellStyle name="Vírgula 3 4 2 3 6 2" xfId="28429" xr:uid="{09585E11-E71A-45DD-9003-C673707B2361}"/>
    <cellStyle name="Vírgula 3 4 2 3 7" xfId="19376" xr:uid="{AFF6D4BF-F933-48A8-940A-971A9A85FF68}"/>
    <cellStyle name="Vírgula 3 4 2 4" xfId="1454" xr:uid="{D7A37CDA-7191-4790-95BE-F19DD251D5F5}"/>
    <cellStyle name="Vírgula 3 4 2 4 2" xfId="4533" xr:uid="{3D930ED0-1C8B-4775-8366-374B19A2F0CA}"/>
    <cellStyle name="Vírgula 3 4 2 4 2 2" xfId="13586" xr:uid="{1006D18B-B5A3-4E2D-B6A5-4773108B5F35}"/>
    <cellStyle name="Vírgula 3 4 2 4 2 2 2" xfId="31696" xr:uid="{03AF01B8-868B-41A8-B323-774FB361578C}"/>
    <cellStyle name="Vírgula 3 4 2 4 2 3" xfId="22643" xr:uid="{2FCF9448-43F6-482F-8AE4-44861A3FC643}"/>
    <cellStyle name="Vírgula 3 4 2 4 3" xfId="7547" xr:uid="{FD0E4CBB-038F-4745-936A-C761D68324F9}"/>
    <cellStyle name="Vírgula 3 4 2 4 3 2" xfId="16600" xr:uid="{C6B018AB-A0C1-4B54-99BF-C8E19DA3DD10}"/>
    <cellStyle name="Vírgula 3 4 2 4 3 2 2" xfId="34710" xr:uid="{BFF52270-36BB-4D46-887F-459C1C5AAD80}"/>
    <cellStyle name="Vírgula 3 4 2 4 3 3" xfId="25657" xr:uid="{CDE09603-DC78-48DC-9428-D40D4213A6C7}"/>
    <cellStyle name="Vírgula 3 4 2 4 4" xfId="10568" xr:uid="{8DB4A4DC-F826-412B-A8F2-05E762A596C1}"/>
    <cellStyle name="Vírgula 3 4 2 4 4 2" xfId="28678" xr:uid="{50190CC8-D40B-44BB-9B99-208661C099E5}"/>
    <cellStyle name="Vírgula 3 4 2 4 5" xfId="19625" xr:uid="{B73C395D-B569-4D69-915C-800B8F8F5473}"/>
    <cellStyle name="Vírgula 3 4 2 5" xfId="2458" xr:uid="{72AAA8C1-2621-4BC7-8301-8639358426C7}"/>
    <cellStyle name="Vírgula 3 4 2 5 2" xfId="5537" xr:uid="{D72F0E31-7240-4101-BC2E-1D6D6110A5C5}"/>
    <cellStyle name="Vírgula 3 4 2 5 2 2" xfId="14590" xr:uid="{537DEC19-C1C1-4171-B062-52281ADF0F15}"/>
    <cellStyle name="Vírgula 3 4 2 5 2 2 2" xfId="32700" xr:uid="{EB637080-5EAB-4225-B5E7-70B781BF5728}"/>
    <cellStyle name="Vírgula 3 4 2 5 2 3" xfId="23647" xr:uid="{B6CBB006-D55A-4AE3-B8F1-91946DFA5502}"/>
    <cellStyle name="Vírgula 3 4 2 5 3" xfId="8551" xr:uid="{4B89219E-A845-498F-AB40-49678CF12DE0}"/>
    <cellStyle name="Vírgula 3 4 2 5 3 2" xfId="17604" xr:uid="{A71DB9BD-2D8A-43E1-A659-6080B4AFAF40}"/>
    <cellStyle name="Vírgula 3 4 2 5 3 2 2" xfId="35714" xr:uid="{BA489FFB-E955-48EA-B39B-C3139DEDD55D}"/>
    <cellStyle name="Vírgula 3 4 2 5 3 3" xfId="26661" xr:uid="{3192AD6D-8041-4B6E-BBA3-4FC28CBD44A2}"/>
    <cellStyle name="Vírgula 3 4 2 5 4" xfId="11572" xr:uid="{EBF9598F-AC8C-44F7-9738-FD8F61A4D687}"/>
    <cellStyle name="Vírgula 3 4 2 5 4 2" xfId="29682" xr:uid="{F3FE5F2E-8D2E-45BA-AE46-BBBEEDDDE54C}"/>
    <cellStyle name="Vírgula 3 4 2 5 5" xfId="20629" xr:uid="{9A708913-EB8A-4463-85D7-4D7C381C4731}"/>
    <cellStyle name="Vírgula 3 4 2 6" xfId="3528" xr:uid="{E6A3A578-CC05-4D7C-B7FC-3DC5DD20F952}"/>
    <cellStyle name="Vírgula 3 4 2 6 2" xfId="12581" xr:uid="{3CB153C3-F9EA-4C66-AAC0-679E44A39BB3}"/>
    <cellStyle name="Vírgula 3 4 2 6 2 2" xfId="30691" xr:uid="{DA8F4756-3036-46D6-BB03-70DFF4D7EB97}"/>
    <cellStyle name="Vírgula 3 4 2 6 3" xfId="21638" xr:uid="{CD1FEFEE-8CEC-4AAB-B571-86A97F5E686A}"/>
    <cellStyle name="Vírgula 3 4 2 7" xfId="6542" xr:uid="{0B5D7E52-943C-4D23-91F6-EEF2B829FD51}"/>
    <cellStyle name="Vírgula 3 4 2 7 2" xfId="15595" xr:uid="{7BA3CD5F-C82F-494A-AACA-FE3691C84BFE}"/>
    <cellStyle name="Vírgula 3 4 2 7 2 2" xfId="33705" xr:uid="{E37F0FAE-80F4-48D1-BEE6-E5863B69A152}"/>
    <cellStyle name="Vírgula 3 4 2 7 3" xfId="24652" xr:uid="{8A74A5C8-AF48-42D7-9EF5-1412E5746A17}"/>
    <cellStyle name="Vírgula 3 4 2 8" xfId="9562" xr:uid="{1568936F-9711-4447-9B3F-CA53D4C345E1}"/>
    <cellStyle name="Vírgula 3 4 2 8 2" xfId="27672" xr:uid="{594CEE03-C7CF-4484-BD77-69673F7DE8E1}"/>
    <cellStyle name="Vírgula 3 4 2 9" xfId="18619" xr:uid="{A20EB26E-4821-476A-960B-1920BFC6253F}"/>
    <cellStyle name="Vírgula 3 4 3" xfId="401" xr:uid="{97423671-4579-4AF3-ABEE-7E4C35C02E8F}"/>
    <cellStyle name="Vírgula 3 4 3 2" xfId="1206" xr:uid="{B2BA7E38-CA05-4469-AF0D-8E877CD9693E}"/>
    <cellStyle name="Vírgula 3 4 3 2 2" xfId="2210" xr:uid="{97F3703B-E6A7-4B90-A8C6-E1D580A53289}"/>
    <cellStyle name="Vírgula 3 4 3 2 2 2" xfId="5289" xr:uid="{7B433CF3-9CBE-4BBE-A578-E5EC79CEACEA}"/>
    <cellStyle name="Vírgula 3 4 3 2 2 2 2" xfId="14342" xr:uid="{F47BD5CE-9E91-4981-A696-A7A450B32046}"/>
    <cellStyle name="Vírgula 3 4 3 2 2 2 2 2" xfId="32452" xr:uid="{6DC61ABE-74A3-4FEE-9CD3-28B5144E3CB1}"/>
    <cellStyle name="Vírgula 3 4 3 2 2 2 3" xfId="23399" xr:uid="{993644EA-8A5E-43EA-B775-71DB8025CC6C}"/>
    <cellStyle name="Vírgula 3 4 3 2 2 3" xfId="8303" xr:uid="{E30F8111-FBC7-4A00-9BC7-00FB01176178}"/>
    <cellStyle name="Vírgula 3 4 3 2 2 3 2" xfId="17356" xr:uid="{C09D4307-BD7B-4BC4-9C06-9C93E28A13C1}"/>
    <cellStyle name="Vírgula 3 4 3 2 2 3 2 2" xfId="35466" xr:uid="{9F33C461-4CFF-47AE-8D4F-39E025579B8F}"/>
    <cellStyle name="Vírgula 3 4 3 2 2 3 3" xfId="26413" xr:uid="{958BD280-AB80-4E00-BA00-7ABCEDE35BA6}"/>
    <cellStyle name="Vírgula 3 4 3 2 2 4" xfId="11324" xr:uid="{E08370AD-89CB-43E5-BDD7-D14F7B113196}"/>
    <cellStyle name="Vírgula 3 4 3 2 2 4 2" xfId="29434" xr:uid="{DB663C98-69D6-435B-90B2-20FA8AF5A8F5}"/>
    <cellStyle name="Vírgula 3 4 3 2 2 5" xfId="20381" xr:uid="{EC68DCCA-7CEA-42AC-9E31-8A2ED4681300}"/>
    <cellStyle name="Vírgula 3 4 3 2 3" xfId="3214" xr:uid="{B8BA1021-5C93-4885-8AD5-07E7C880AB88}"/>
    <cellStyle name="Vírgula 3 4 3 2 3 2" xfId="6293" xr:uid="{DA8C0A98-4260-4122-A091-10F6B9488744}"/>
    <cellStyle name="Vírgula 3 4 3 2 3 2 2" xfId="15346" xr:uid="{A24A162A-DEEA-4383-B166-B8317DB644AD}"/>
    <cellStyle name="Vírgula 3 4 3 2 3 2 2 2" xfId="33456" xr:uid="{7402E2AE-1720-4DE7-BAF7-F365F538DB36}"/>
    <cellStyle name="Vírgula 3 4 3 2 3 2 3" xfId="24403" xr:uid="{86504A1E-B382-4565-AB5D-FE3E316620B6}"/>
    <cellStyle name="Vírgula 3 4 3 2 3 3" xfId="9307" xr:uid="{3EB17BC3-37A2-4E98-A227-CB390CF1C628}"/>
    <cellStyle name="Vírgula 3 4 3 2 3 3 2" xfId="18360" xr:uid="{930D3880-BE6E-4387-9F99-47C79C70D758}"/>
    <cellStyle name="Vírgula 3 4 3 2 3 3 2 2" xfId="36470" xr:uid="{A10789BE-FF5D-400E-8140-90325FF3281F}"/>
    <cellStyle name="Vírgula 3 4 3 2 3 3 3" xfId="27417" xr:uid="{CCD73C2F-FF9C-44C7-A868-36AE154BD56A}"/>
    <cellStyle name="Vírgula 3 4 3 2 3 4" xfId="12328" xr:uid="{7C01D720-3FFF-4776-872F-815AE66A3583}"/>
    <cellStyle name="Vírgula 3 4 3 2 3 4 2" xfId="30438" xr:uid="{A2CE04CB-5361-4438-8F73-226686C25BBB}"/>
    <cellStyle name="Vírgula 3 4 3 2 3 5" xfId="21385" xr:uid="{5CC96936-7453-4AF3-95B0-B44B8732C5F8}"/>
    <cellStyle name="Vírgula 3 4 3 2 4" xfId="4285" xr:uid="{7EC88ACE-B785-4414-B410-A7B1D09B18CA}"/>
    <cellStyle name="Vírgula 3 4 3 2 4 2" xfId="13338" xr:uid="{C3114305-42C9-4969-8CB7-F639133B61AC}"/>
    <cellStyle name="Vírgula 3 4 3 2 4 2 2" xfId="31448" xr:uid="{43835E9B-E2DA-4B40-B247-F2F96294BB12}"/>
    <cellStyle name="Vírgula 3 4 3 2 4 3" xfId="22395" xr:uid="{5864B269-8EEE-4F07-874D-72853BDC9386}"/>
    <cellStyle name="Vírgula 3 4 3 2 5" xfId="7299" xr:uid="{3F353BC6-7ABC-4B95-A7C3-A48E771E5AFF}"/>
    <cellStyle name="Vírgula 3 4 3 2 5 2" xfId="16352" xr:uid="{6F3A7638-AB48-4087-A7A6-B01550419DD7}"/>
    <cellStyle name="Vírgula 3 4 3 2 5 2 2" xfId="34462" xr:uid="{C477325D-EEF1-407F-B710-BFA54943A662}"/>
    <cellStyle name="Vírgula 3 4 3 2 5 3" xfId="25409" xr:uid="{E6BE5080-9120-4B90-81C7-379C8D683F07}"/>
    <cellStyle name="Vírgula 3 4 3 2 6" xfId="10320" xr:uid="{DDFD43C8-8E43-4006-A292-1A2F10433D3D}"/>
    <cellStyle name="Vírgula 3 4 3 2 6 2" xfId="28430" xr:uid="{B19B827E-AA60-4BEA-B73A-CAFCC461367D}"/>
    <cellStyle name="Vírgula 3 4 3 2 7" xfId="19377" xr:uid="{296CB08E-2FE5-48FA-A491-5F212CA0B72D}"/>
    <cellStyle name="Vírgula 3 4 3 3" xfId="1207" xr:uid="{39823E57-A94B-4A7E-92BC-42C51E3487F6}"/>
    <cellStyle name="Vírgula 3 4 3 3 2" xfId="2211" xr:uid="{EF663E90-D37C-4ECC-803A-1641DC70BC71}"/>
    <cellStyle name="Vírgula 3 4 3 3 2 2" xfId="5290" xr:uid="{BA7FF2AB-ADC6-49D0-826F-FB38D8A41869}"/>
    <cellStyle name="Vírgula 3 4 3 3 2 2 2" xfId="14343" xr:uid="{67CF2D6E-CF30-4DF9-BEC5-B139694CA8CC}"/>
    <cellStyle name="Vírgula 3 4 3 3 2 2 2 2" xfId="32453" xr:uid="{55C9BDE5-A7A3-4DC2-AE8E-42AC6612C6E3}"/>
    <cellStyle name="Vírgula 3 4 3 3 2 2 3" xfId="23400" xr:uid="{47053FFF-5F7F-4E53-A5F2-4C9694538AC8}"/>
    <cellStyle name="Vírgula 3 4 3 3 2 3" xfId="8304" xr:uid="{CDC8DC64-AD35-4543-98CD-701E16341A57}"/>
    <cellStyle name="Vírgula 3 4 3 3 2 3 2" xfId="17357" xr:uid="{EA3F6D73-6629-48B0-8237-E208E2C45E99}"/>
    <cellStyle name="Vírgula 3 4 3 3 2 3 2 2" xfId="35467" xr:uid="{832F206F-47DD-4CFC-BC86-1D35FFF5A6A7}"/>
    <cellStyle name="Vírgula 3 4 3 3 2 3 3" xfId="26414" xr:uid="{6858DBF2-298A-4525-88A3-08952DC75AB1}"/>
    <cellStyle name="Vírgula 3 4 3 3 2 4" xfId="11325" xr:uid="{5AFBBE63-71B8-4A04-83CE-D2197C9BECBF}"/>
    <cellStyle name="Vírgula 3 4 3 3 2 4 2" xfId="29435" xr:uid="{B2C6586F-786B-475B-9556-742AE133A98F}"/>
    <cellStyle name="Vírgula 3 4 3 3 2 5" xfId="20382" xr:uid="{09179FFB-8C8D-4A35-8099-933AD2CB3CB5}"/>
    <cellStyle name="Vírgula 3 4 3 3 3" xfId="3215" xr:uid="{D2EBA1BE-6561-4086-8EA9-D91EE950792C}"/>
    <cellStyle name="Vírgula 3 4 3 3 3 2" xfId="6294" xr:uid="{CBF13FFB-BDA0-44F9-85EB-B59884E82161}"/>
    <cellStyle name="Vírgula 3 4 3 3 3 2 2" xfId="15347" xr:uid="{E3380179-FE0E-4401-8AB1-0289E0E5C538}"/>
    <cellStyle name="Vírgula 3 4 3 3 3 2 2 2" xfId="33457" xr:uid="{E96BE745-BA79-42B7-8E34-565017151AAB}"/>
    <cellStyle name="Vírgula 3 4 3 3 3 2 3" xfId="24404" xr:uid="{0A607864-B51D-4ACF-89C0-9CAA2D82A2D8}"/>
    <cellStyle name="Vírgula 3 4 3 3 3 3" xfId="9308" xr:uid="{58DBB18E-A759-417B-84B7-0DC55CF25257}"/>
    <cellStyle name="Vírgula 3 4 3 3 3 3 2" xfId="18361" xr:uid="{F6580C35-2C37-4E63-A198-2D87EB5C465D}"/>
    <cellStyle name="Vírgula 3 4 3 3 3 3 2 2" xfId="36471" xr:uid="{1611E45C-F4AB-43F9-9DEA-09FBDA06E100}"/>
    <cellStyle name="Vírgula 3 4 3 3 3 3 3" xfId="27418" xr:uid="{6F2DA2A3-F2E8-41CA-8884-77D79B84BF77}"/>
    <cellStyle name="Vírgula 3 4 3 3 3 4" xfId="12329" xr:uid="{6936F6BF-1073-45F9-88A1-29CBDB155433}"/>
    <cellStyle name="Vírgula 3 4 3 3 3 4 2" xfId="30439" xr:uid="{D2C094BB-3E57-4965-A9FE-968EAD9ECF68}"/>
    <cellStyle name="Vírgula 3 4 3 3 3 5" xfId="21386" xr:uid="{E2DD051E-A3F8-4BDE-A53A-C8FDB8FA9FA6}"/>
    <cellStyle name="Vírgula 3 4 3 3 4" xfId="4286" xr:uid="{B0913177-1800-4835-9030-311693393EA1}"/>
    <cellStyle name="Vírgula 3 4 3 3 4 2" xfId="13339" xr:uid="{4D956CE6-DBF9-4A41-B723-AD28CC483143}"/>
    <cellStyle name="Vírgula 3 4 3 3 4 2 2" xfId="31449" xr:uid="{8C32075A-4A65-42D1-82DD-7207701D94DF}"/>
    <cellStyle name="Vírgula 3 4 3 3 4 3" xfId="22396" xr:uid="{13859A6D-B61C-4A03-8C68-F0A7200B4D2D}"/>
    <cellStyle name="Vírgula 3 4 3 3 5" xfId="7300" xr:uid="{C75EFFA5-B31A-4A25-9242-5D0FCC1F7AAC}"/>
    <cellStyle name="Vírgula 3 4 3 3 5 2" xfId="16353" xr:uid="{B2FC862C-EAAC-4A28-8DD7-A58AD0FCB3E0}"/>
    <cellStyle name="Vírgula 3 4 3 3 5 2 2" xfId="34463" xr:uid="{2F16493C-5CFD-4723-AFAC-53BA5606759B}"/>
    <cellStyle name="Vírgula 3 4 3 3 5 3" xfId="25410" xr:uid="{28E11A7B-8A95-4BCF-9520-B63B329131F4}"/>
    <cellStyle name="Vírgula 3 4 3 3 6" xfId="10321" xr:uid="{336E66D3-072B-465E-A5A6-0274150AEEA0}"/>
    <cellStyle name="Vírgula 3 4 3 3 6 2" xfId="28431" xr:uid="{952832FF-21E1-4C99-8E1D-DF005F1C004E}"/>
    <cellStyle name="Vírgula 3 4 3 3 7" xfId="19378" xr:uid="{2B3840F1-E4A4-4B2B-AE49-A1802EB1A03E}"/>
    <cellStyle name="Vírgula 3 4 3 4" xfId="1415" xr:uid="{35EC610D-7C17-4ECB-8906-8E5F3A618B60}"/>
    <cellStyle name="Vírgula 3 4 3 4 2" xfId="4494" xr:uid="{516FABD9-703A-4F17-8029-39A6CD015557}"/>
    <cellStyle name="Vírgula 3 4 3 4 2 2" xfId="13547" xr:uid="{13231A36-F4F6-47C0-B1E0-28C2E6119778}"/>
    <cellStyle name="Vírgula 3 4 3 4 2 2 2" xfId="31657" xr:uid="{B6078EFC-E825-41D9-8C53-F692CE13739A}"/>
    <cellStyle name="Vírgula 3 4 3 4 2 3" xfId="22604" xr:uid="{8C93286A-F225-45AF-9A7A-A30A58E37A1F}"/>
    <cellStyle name="Vírgula 3 4 3 4 3" xfId="7508" xr:uid="{CEDD2253-83D4-4735-B4DA-C2FBA2B33C6B}"/>
    <cellStyle name="Vírgula 3 4 3 4 3 2" xfId="16561" xr:uid="{CD442D80-CE6E-48FF-A39A-953E7C6FF759}"/>
    <cellStyle name="Vírgula 3 4 3 4 3 2 2" xfId="34671" xr:uid="{FCAFD39A-FAFE-4CE8-B309-F00CBD2432F0}"/>
    <cellStyle name="Vírgula 3 4 3 4 3 3" xfId="25618" xr:uid="{F8890292-997F-4660-B7A1-9283573E10EE}"/>
    <cellStyle name="Vírgula 3 4 3 4 4" xfId="10529" xr:uid="{09E3AA20-DBA9-4D5B-8432-B998032C8EB8}"/>
    <cellStyle name="Vírgula 3 4 3 4 4 2" xfId="28639" xr:uid="{2C311787-12D3-403D-8F93-0FA093300AA2}"/>
    <cellStyle name="Vírgula 3 4 3 4 5" xfId="19586" xr:uid="{1436E4B1-FC5E-4BC2-9CEE-FF0836FDB0C3}"/>
    <cellStyle name="Vírgula 3 4 3 5" xfId="2419" xr:uid="{5E20F533-7313-4C7E-B1BC-0B327D701F58}"/>
    <cellStyle name="Vírgula 3 4 3 5 2" xfId="5498" xr:uid="{CD0548DB-251A-4987-B96C-66844C20F570}"/>
    <cellStyle name="Vírgula 3 4 3 5 2 2" xfId="14551" xr:uid="{F0015EF1-8A71-46F1-AEB8-B0DFA99212DD}"/>
    <cellStyle name="Vírgula 3 4 3 5 2 2 2" xfId="32661" xr:uid="{19F47777-D7E2-4D7F-8AC8-29E345CD1FD6}"/>
    <cellStyle name="Vírgula 3 4 3 5 2 3" xfId="23608" xr:uid="{7F6D5CCD-977E-4D71-A025-CDE7665E90F8}"/>
    <cellStyle name="Vírgula 3 4 3 5 3" xfId="8512" xr:uid="{6C67C088-D4D0-4F02-8475-87E934D9302B}"/>
    <cellStyle name="Vírgula 3 4 3 5 3 2" xfId="17565" xr:uid="{C1C14A49-F89A-4DDC-ACB1-6F065CE1BE78}"/>
    <cellStyle name="Vírgula 3 4 3 5 3 2 2" xfId="35675" xr:uid="{801F2C56-2755-41B5-8BAA-F442F745E0AE}"/>
    <cellStyle name="Vírgula 3 4 3 5 3 3" xfId="26622" xr:uid="{8980DACF-9D11-46E7-B262-8CE22F143050}"/>
    <cellStyle name="Vírgula 3 4 3 5 4" xfId="11533" xr:uid="{11FA034C-0513-49FF-89C8-83D6B839E7E2}"/>
    <cellStyle name="Vírgula 3 4 3 5 4 2" xfId="29643" xr:uid="{7FFF162F-6D32-4990-AC6D-E2B02913F103}"/>
    <cellStyle name="Vírgula 3 4 3 5 5" xfId="20590" xr:uid="{2533E7A2-2697-4E58-AA5E-B7618D37E4AC}"/>
    <cellStyle name="Vírgula 3 4 3 6" xfId="3489" xr:uid="{B0F361FC-F56F-4491-AC96-93D490EA3994}"/>
    <cellStyle name="Vírgula 3 4 3 6 2" xfId="12542" xr:uid="{2D0D5B8C-CD45-47D1-8232-3E32D0FD4D36}"/>
    <cellStyle name="Vírgula 3 4 3 6 2 2" xfId="30652" xr:uid="{A36C5377-E5F9-409C-8A26-5429ACED6E1F}"/>
    <cellStyle name="Vírgula 3 4 3 6 3" xfId="21599" xr:uid="{0348EC5E-38B0-49FC-81A8-66BA98D8443C}"/>
    <cellStyle name="Vírgula 3 4 3 7" xfId="6503" xr:uid="{1B2D24EF-A16B-4463-B321-F0488DAA3E2F}"/>
    <cellStyle name="Vírgula 3 4 3 7 2" xfId="15556" xr:uid="{C5E7DE5F-E1BA-43DB-B2A0-DB886F41F1BC}"/>
    <cellStyle name="Vírgula 3 4 3 7 2 2" xfId="33666" xr:uid="{363E52DA-C35E-4F9D-8AFB-2DBF05CD9C2B}"/>
    <cellStyle name="Vírgula 3 4 3 7 3" xfId="24613" xr:uid="{319B96E3-1E50-4BAF-AAA9-AC9EFF393330}"/>
    <cellStyle name="Vírgula 3 4 3 8" xfId="9523" xr:uid="{E16C5FBC-DB3F-41AE-884C-4FB5E3419F31}"/>
    <cellStyle name="Vírgula 3 4 3 8 2" xfId="27633" xr:uid="{7DD856DE-699B-4222-A53D-C9EE6B44F202}"/>
    <cellStyle name="Vírgula 3 4 3 9" xfId="18580" xr:uid="{17F19750-5205-44BE-9475-DCB69BEEC8C1}"/>
    <cellStyle name="Vírgula 3 4 4" xfId="1208" xr:uid="{5872A01C-DBE9-4AB3-9A2D-492DB09BF8DB}"/>
    <cellStyle name="Vírgula 3 4 4 2" xfId="2212" xr:uid="{82CD09CA-5A14-4D83-B037-A409BA05BB58}"/>
    <cellStyle name="Vírgula 3 4 4 2 2" xfId="5291" xr:uid="{E33FA6CD-1BAE-40E3-A8F3-17651BB61774}"/>
    <cellStyle name="Vírgula 3 4 4 2 2 2" xfId="14344" xr:uid="{F7F9BBD2-E54B-4D48-B286-279AEA3CA307}"/>
    <cellStyle name="Vírgula 3 4 4 2 2 2 2" xfId="32454" xr:uid="{F034D22E-34C6-4440-96A7-C94419B5B18A}"/>
    <cellStyle name="Vírgula 3 4 4 2 2 3" xfId="23401" xr:uid="{EC778EE9-9B56-4412-BE75-B0937699E45F}"/>
    <cellStyle name="Vírgula 3 4 4 2 3" xfId="8305" xr:uid="{A5E30E33-AD34-438B-AD6A-03D867D76585}"/>
    <cellStyle name="Vírgula 3 4 4 2 3 2" xfId="17358" xr:uid="{36273DF8-53DF-4398-B7C4-7CB0F379D68E}"/>
    <cellStyle name="Vírgula 3 4 4 2 3 2 2" xfId="35468" xr:uid="{185557ED-33D1-423F-810F-4D17A67A1B99}"/>
    <cellStyle name="Vírgula 3 4 4 2 3 3" xfId="26415" xr:uid="{7678E0FF-C9BB-44D7-A8D7-9937A61C726A}"/>
    <cellStyle name="Vírgula 3 4 4 2 4" xfId="11326" xr:uid="{C637FF7E-A708-4722-86D2-74C37C44955C}"/>
    <cellStyle name="Vírgula 3 4 4 2 4 2" xfId="29436" xr:uid="{049C96FF-78B4-4724-8A74-171B0E6F4E56}"/>
    <cellStyle name="Vírgula 3 4 4 2 5" xfId="20383" xr:uid="{CD96DF1C-DF42-4606-99D5-EE90D8EA1CD7}"/>
    <cellStyle name="Vírgula 3 4 4 3" xfId="3216" xr:uid="{5576D505-F175-4C11-BCC2-5E4656CA8708}"/>
    <cellStyle name="Vírgula 3 4 4 3 2" xfId="6295" xr:uid="{A1A9FF82-E4AC-4130-9547-B8A4DAFCD160}"/>
    <cellStyle name="Vírgula 3 4 4 3 2 2" xfId="15348" xr:uid="{99A528E5-6662-4B45-8147-92B1BD98B3E4}"/>
    <cellStyle name="Vírgula 3 4 4 3 2 2 2" xfId="33458" xr:uid="{C920E6DB-E062-4520-8822-FABF9A525712}"/>
    <cellStyle name="Vírgula 3 4 4 3 2 3" xfId="24405" xr:uid="{D07F0094-6194-4E8C-B12D-DCBEF95FEF2E}"/>
    <cellStyle name="Vírgula 3 4 4 3 3" xfId="9309" xr:uid="{496EABA8-90FA-4688-BDA3-78FC4DA6EB01}"/>
    <cellStyle name="Vírgula 3 4 4 3 3 2" xfId="18362" xr:uid="{CB2FEB8B-85D5-46FA-8FAF-0A44CE1121E4}"/>
    <cellStyle name="Vírgula 3 4 4 3 3 2 2" xfId="36472" xr:uid="{72941E78-DE1A-4E27-BED8-F48BD4F5B025}"/>
    <cellStyle name="Vírgula 3 4 4 3 3 3" xfId="27419" xr:uid="{DC519F51-CD00-4000-85A8-B847AF17D23A}"/>
    <cellStyle name="Vírgula 3 4 4 3 4" xfId="12330" xr:uid="{BA6671E9-755B-404F-98FC-EB9FF2A9A7FE}"/>
    <cellStyle name="Vírgula 3 4 4 3 4 2" xfId="30440" xr:uid="{658B3FFC-356B-46CB-A07A-744E6BE65D61}"/>
    <cellStyle name="Vírgula 3 4 4 3 5" xfId="21387" xr:uid="{9486AEDF-0859-475B-9E40-B374A89228F3}"/>
    <cellStyle name="Vírgula 3 4 4 4" xfId="4287" xr:uid="{0F7EC178-ED85-4EB6-B136-8D7950DE73A4}"/>
    <cellStyle name="Vírgula 3 4 4 4 2" xfId="13340" xr:uid="{6E38D2E7-205D-4087-A404-F69986BFE2EA}"/>
    <cellStyle name="Vírgula 3 4 4 4 2 2" xfId="31450" xr:uid="{26549E32-C2D8-4BC5-B42F-FCE1E2D99285}"/>
    <cellStyle name="Vírgula 3 4 4 4 3" xfId="22397" xr:uid="{5A7DAC3F-B90B-46E9-916B-BD4D809B4043}"/>
    <cellStyle name="Vírgula 3 4 4 5" xfId="7301" xr:uid="{F11F851A-77A3-4B88-A66E-900FA8130FB6}"/>
    <cellStyle name="Vírgula 3 4 4 5 2" xfId="16354" xr:uid="{CD90599F-906E-4FD6-8921-1628E8D89D07}"/>
    <cellStyle name="Vírgula 3 4 4 5 2 2" xfId="34464" xr:uid="{827FC90F-C26D-4959-AFD1-D2B272AC8698}"/>
    <cellStyle name="Vírgula 3 4 4 5 3" xfId="25411" xr:uid="{93CE9602-927A-4F92-9C33-5C1F002B94FD}"/>
    <cellStyle name="Vírgula 3 4 4 6" xfId="10322" xr:uid="{769C42DD-6630-4303-B2D1-D003A1436B1A}"/>
    <cellStyle name="Vírgula 3 4 4 6 2" xfId="28432" xr:uid="{E2F217D8-DE9B-4291-A3B4-A8E2C0C979C8}"/>
    <cellStyle name="Vírgula 3 4 4 7" xfId="19379" xr:uid="{BBF7FF8E-5866-44DE-AB5A-223D5F0EF8C6}"/>
    <cellStyle name="Vírgula 3 4 5" xfId="1209" xr:uid="{B4868BA4-A105-4D19-B8B5-5F5A13518D3A}"/>
    <cellStyle name="Vírgula 3 4 5 2" xfId="2213" xr:uid="{5D41CB92-BE9A-4DE6-A2E4-CE061BDC50F2}"/>
    <cellStyle name="Vírgula 3 4 5 2 2" xfId="5292" xr:uid="{876A751F-D04A-4EFB-A34C-3E59AFD8F734}"/>
    <cellStyle name="Vírgula 3 4 5 2 2 2" xfId="14345" xr:uid="{9F003427-56B9-4951-A106-FF8902E951C6}"/>
    <cellStyle name="Vírgula 3 4 5 2 2 2 2" xfId="32455" xr:uid="{870E83CD-2900-43CF-B144-FEFB895FD92B}"/>
    <cellStyle name="Vírgula 3 4 5 2 2 3" xfId="23402" xr:uid="{5F802111-8696-4E96-908F-9BFC83A9AD01}"/>
    <cellStyle name="Vírgula 3 4 5 2 3" xfId="8306" xr:uid="{DE4CDD07-F525-4CDC-BDDF-8DC8E4AF8E19}"/>
    <cellStyle name="Vírgula 3 4 5 2 3 2" xfId="17359" xr:uid="{C1916F17-B1C2-4E75-A322-13F3BE10EBF7}"/>
    <cellStyle name="Vírgula 3 4 5 2 3 2 2" xfId="35469" xr:uid="{6F3447EF-D168-4F64-9806-79793ECB14DC}"/>
    <cellStyle name="Vírgula 3 4 5 2 3 3" xfId="26416" xr:uid="{52EE274D-D745-42B8-AB6B-B7233B600A72}"/>
    <cellStyle name="Vírgula 3 4 5 2 4" xfId="11327" xr:uid="{6EE2A437-FC58-4E9D-AFBB-4346E10BFBC6}"/>
    <cellStyle name="Vírgula 3 4 5 2 4 2" xfId="29437" xr:uid="{FC9F9680-1322-4A89-ACDB-0F54F2C8AA56}"/>
    <cellStyle name="Vírgula 3 4 5 2 5" xfId="20384" xr:uid="{4EC692C6-894E-444C-B472-9FE096E5FF7E}"/>
    <cellStyle name="Vírgula 3 4 5 3" xfId="3217" xr:uid="{8EF7B53C-8AFC-41BE-AA2F-6B6D4F4ABB31}"/>
    <cellStyle name="Vírgula 3 4 5 3 2" xfId="6296" xr:uid="{FDD37587-9163-4F69-8CFD-9048C907174D}"/>
    <cellStyle name="Vírgula 3 4 5 3 2 2" xfId="15349" xr:uid="{3AA5EF79-AF95-4D55-A638-1D6F5BE2A04C}"/>
    <cellStyle name="Vírgula 3 4 5 3 2 2 2" xfId="33459" xr:uid="{93A4C465-2394-4A29-A3D0-75703543EF6E}"/>
    <cellStyle name="Vírgula 3 4 5 3 2 3" xfId="24406" xr:uid="{871E3AD0-4C52-4FE8-9057-B59663C67613}"/>
    <cellStyle name="Vírgula 3 4 5 3 3" xfId="9310" xr:uid="{FAA2A711-655F-465C-930E-84DFF7342C9F}"/>
    <cellStyle name="Vírgula 3 4 5 3 3 2" xfId="18363" xr:uid="{D4177DAF-72CD-4263-A16A-1061E451C6D0}"/>
    <cellStyle name="Vírgula 3 4 5 3 3 2 2" xfId="36473" xr:uid="{EABB0F75-66E2-443A-BEF7-DACA051DE14D}"/>
    <cellStyle name="Vírgula 3 4 5 3 3 3" xfId="27420" xr:uid="{FE161D3D-9899-401E-9C3F-0712A9864D6C}"/>
    <cellStyle name="Vírgula 3 4 5 3 4" xfId="12331" xr:uid="{F62F5305-1039-4382-8A9A-D1D306202CD7}"/>
    <cellStyle name="Vírgula 3 4 5 3 4 2" xfId="30441" xr:uid="{C015E1D5-A12A-48E8-9DBA-425500863013}"/>
    <cellStyle name="Vírgula 3 4 5 3 5" xfId="21388" xr:uid="{5242B3BC-A889-4195-B5CB-1D87561EC47D}"/>
    <cellStyle name="Vírgula 3 4 5 4" xfId="4288" xr:uid="{F03EEA61-1C1D-4F99-8B40-656316528A71}"/>
    <cellStyle name="Vírgula 3 4 5 4 2" xfId="13341" xr:uid="{2E64144E-E0BA-49F5-875E-7834F524E994}"/>
    <cellStyle name="Vírgula 3 4 5 4 2 2" xfId="31451" xr:uid="{D57454DB-5144-4E41-95A3-57F49C889864}"/>
    <cellStyle name="Vírgula 3 4 5 4 3" xfId="22398" xr:uid="{EA6DBBAC-6B84-4869-86D2-E250213BD7C1}"/>
    <cellStyle name="Vírgula 3 4 5 5" xfId="7302" xr:uid="{BB1D35B7-7A25-4F65-9F23-D3F9DFBCE6E1}"/>
    <cellStyle name="Vírgula 3 4 5 5 2" xfId="16355" xr:uid="{323ED301-3206-4967-B016-EC55311EF61C}"/>
    <cellStyle name="Vírgula 3 4 5 5 2 2" xfId="34465" xr:uid="{D11AF323-1262-4EE7-AB92-E53482C83B0C}"/>
    <cellStyle name="Vírgula 3 4 5 5 3" xfId="25412" xr:uid="{BB39F9A4-C82E-435F-9E86-510966631B72}"/>
    <cellStyle name="Vírgula 3 4 5 6" xfId="10323" xr:uid="{EA487BDF-2E65-4AFD-8879-9A56D571C54E}"/>
    <cellStyle name="Vírgula 3 4 5 6 2" xfId="28433" xr:uid="{4B7A9148-936D-4238-9FD6-259B3D760B32}"/>
    <cellStyle name="Vírgula 3 4 5 7" xfId="19380" xr:uid="{28F6AEDC-B843-43B5-8BB4-CA1FE3F49B18}"/>
    <cellStyle name="Vírgula 3 4 6" xfId="1283" xr:uid="{40191776-3252-463C-8667-7646201C8F71}"/>
    <cellStyle name="Vírgula 3 4 6 2" xfId="4362" xr:uid="{9D1031BA-6ACB-45D3-BB14-8D8F331FEC20}"/>
    <cellStyle name="Vírgula 3 4 6 2 2" xfId="13415" xr:uid="{EB5D56FC-B155-4891-8732-1DFD4B187FFD}"/>
    <cellStyle name="Vírgula 3 4 6 2 2 2" xfId="31525" xr:uid="{D6D1B71C-71ED-4BC7-A975-0187490C4CBF}"/>
    <cellStyle name="Vírgula 3 4 6 2 3" xfId="22472" xr:uid="{9D0453A9-62FD-4173-9BE9-DB639A12B959}"/>
    <cellStyle name="Vírgula 3 4 6 3" xfId="7376" xr:uid="{2D6C7840-D519-406C-A099-795FF029768C}"/>
    <cellStyle name="Vírgula 3 4 6 3 2" xfId="16429" xr:uid="{CEF0F5BF-3E24-43B6-AD89-697572FF35FA}"/>
    <cellStyle name="Vírgula 3 4 6 3 2 2" xfId="34539" xr:uid="{F3ADCB86-2EC9-4E51-ACCF-C0D68589A4D1}"/>
    <cellStyle name="Vírgula 3 4 6 3 3" xfId="25486" xr:uid="{731821C3-CB53-4125-A73E-1B4D1F7DFFB3}"/>
    <cellStyle name="Vírgula 3 4 6 4" xfId="10397" xr:uid="{FEED09E5-FFC4-4919-80E2-F3815A41F34F}"/>
    <cellStyle name="Vírgula 3 4 6 4 2" xfId="28507" xr:uid="{1F979A4C-B1CD-48D3-A6F7-93B67E4C36E9}"/>
    <cellStyle name="Vírgula 3 4 6 5" xfId="19454" xr:uid="{C1F0656C-B5AA-4FD5-83B3-622D86853146}"/>
    <cellStyle name="Vírgula 3 4 7" xfId="2287" xr:uid="{B1D36DCB-50E1-4D33-88C1-EC078670200A}"/>
    <cellStyle name="Vírgula 3 4 7 2" xfId="5366" xr:uid="{6F5902D2-17D4-45CB-A08C-C4103E4B1643}"/>
    <cellStyle name="Vírgula 3 4 7 2 2" xfId="14419" xr:uid="{9DC7A283-5BAF-4901-A823-19344B1DDC29}"/>
    <cellStyle name="Vírgula 3 4 7 2 2 2" xfId="32529" xr:uid="{2B2AB5AE-1A14-41F0-A7D6-86237DB2F103}"/>
    <cellStyle name="Vírgula 3 4 7 2 3" xfId="23476" xr:uid="{43C35F88-4289-4148-825F-062986DB70E0}"/>
    <cellStyle name="Vírgula 3 4 7 3" xfId="8380" xr:uid="{D08DEAC1-5DF6-476A-A164-24989D38FE74}"/>
    <cellStyle name="Vírgula 3 4 7 3 2" xfId="17433" xr:uid="{8B9E9650-D6B0-4963-9FAC-EBDFE629EED1}"/>
    <cellStyle name="Vírgula 3 4 7 3 2 2" xfId="35543" xr:uid="{F6C24CD7-BA39-4374-9951-EB5CB074CBF6}"/>
    <cellStyle name="Vírgula 3 4 7 3 3" xfId="26490" xr:uid="{536BFE0E-BFBE-4FCA-8515-881775BC001E}"/>
    <cellStyle name="Vírgula 3 4 7 4" xfId="11401" xr:uid="{2C0AFA47-52C2-4A04-90EA-3FF8B4B19362}"/>
    <cellStyle name="Vírgula 3 4 7 4 2" xfId="29511" xr:uid="{3F35A99E-30E1-412E-8432-B045969C0403}"/>
    <cellStyle name="Vírgula 3 4 7 5" xfId="20458" xr:uid="{AEC3DCE3-926E-451C-B03F-963DDFC27C9B}"/>
    <cellStyle name="Vírgula 3 4 8" xfId="3356" xr:uid="{4009A51A-8CE0-4E12-A7B9-2E0C4884D5AA}"/>
    <cellStyle name="Vírgula 3 4 8 2" xfId="12409" xr:uid="{88226331-1DFE-4488-A852-DD92C8B33446}"/>
    <cellStyle name="Vírgula 3 4 8 2 2" xfId="30519" xr:uid="{091BC936-DE76-41F9-B708-D4E46EEB2F25}"/>
    <cellStyle name="Vírgula 3 4 8 3" xfId="21466" xr:uid="{51E3C583-CD85-4943-AE39-331E600BE264}"/>
    <cellStyle name="Vírgula 3 4 9" xfId="6370" xr:uid="{6AF55860-EDD0-40C2-90E8-2CDC387A41AB}"/>
    <cellStyle name="Vírgula 3 4 9 2" xfId="15423" xr:uid="{6A8CB877-4E77-4FD5-9E81-CD9BFA243A6E}"/>
    <cellStyle name="Vírgula 3 4 9 2 2" xfId="33533" xr:uid="{3C1FBB38-C82E-4D0C-AD6D-FAA05D780010}"/>
    <cellStyle name="Vírgula 3 4 9 3" xfId="24480" xr:uid="{FBFF095C-FD8D-479B-99B6-ECC5D7639FD5}"/>
    <cellStyle name="Vírgula 3 5" xfId="82" xr:uid="{312EC154-3D56-4586-BE42-7E6ECC363CB5}"/>
    <cellStyle name="Vírgula 3 5 10" xfId="18415" xr:uid="{3B5918EA-0F25-45AC-BED7-52DAC78AE441}"/>
    <cellStyle name="Vírgula 3 5 2" xfId="412" xr:uid="{968BF32B-C491-4E06-82D1-3DD2799669AC}"/>
    <cellStyle name="Vírgula 3 5 2 2" xfId="1210" xr:uid="{F077FDFA-AE40-4A1F-904E-84797E2A618B}"/>
    <cellStyle name="Vírgula 3 5 2 2 2" xfId="2214" xr:uid="{445DDD27-EE87-4464-A581-00AA2A02029A}"/>
    <cellStyle name="Vírgula 3 5 2 2 2 2" xfId="5293" xr:uid="{19DC6D9C-1EF4-4ED0-8062-94BC45C9AF54}"/>
    <cellStyle name="Vírgula 3 5 2 2 2 2 2" xfId="14346" xr:uid="{DAA2D9B8-3EB1-43F2-9342-315B81ADA594}"/>
    <cellStyle name="Vírgula 3 5 2 2 2 2 2 2" xfId="32456" xr:uid="{786F8058-A734-4188-9D1A-BC0AD3F92AB4}"/>
    <cellStyle name="Vírgula 3 5 2 2 2 2 3" xfId="23403" xr:uid="{AD70495C-246B-4AFA-9DB3-1E79006B579E}"/>
    <cellStyle name="Vírgula 3 5 2 2 2 3" xfId="8307" xr:uid="{B1DD5FDD-7183-4302-B39C-77C24670A25B}"/>
    <cellStyle name="Vírgula 3 5 2 2 2 3 2" xfId="17360" xr:uid="{5D928A35-0794-4E6F-BD5F-63689D2BB572}"/>
    <cellStyle name="Vírgula 3 5 2 2 2 3 2 2" xfId="35470" xr:uid="{1F6B6CE0-081B-471E-86EB-0D08ABC93E69}"/>
    <cellStyle name="Vírgula 3 5 2 2 2 3 3" xfId="26417" xr:uid="{14DA78EB-6839-4357-9290-3D8C61F32DBF}"/>
    <cellStyle name="Vírgula 3 5 2 2 2 4" xfId="11328" xr:uid="{B071FB5D-4F52-4382-B620-18CC6DED4705}"/>
    <cellStyle name="Vírgula 3 5 2 2 2 4 2" xfId="29438" xr:uid="{881CA0F3-86B2-472B-A640-7D980BB30A0B}"/>
    <cellStyle name="Vírgula 3 5 2 2 2 5" xfId="20385" xr:uid="{51329656-493C-4119-A449-54C74F095192}"/>
    <cellStyle name="Vírgula 3 5 2 2 3" xfId="3218" xr:uid="{43823B76-C253-4126-A840-75A607179E5D}"/>
    <cellStyle name="Vírgula 3 5 2 2 3 2" xfId="6297" xr:uid="{8964A33F-47C0-4CDA-969C-75FB983876A5}"/>
    <cellStyle name="Vírgula 3 5 2 2 3 2 2" xfId="15350" xr:uid="{C2B10961-FADD-46A3-BC54-844A8801E273}"/>
    <cellStyle name="Vírgula 3 5 2 2 3 2 2 2" xfId="33460" xr:uid="{3AE494D4-6502-4C7B-BBF1-F77BBF088CFF}"/>
    <cellStyle name="Vírgula 3 5 2 2 3 2 3" xfId="24407" xr:uid="{1CD42471-DD96-4425-A5F1-3AF0DECE883F}"/>
    <cellStyle name="Vírgula 3 5 2 2 3 3" xfId="9311" xr:uid="{26B36389-F647-42F5-BBE2-5EFF07982C58}"/>
    <cellStyle name="Vírgula 3 5 2 2 3 3 2" xfId="18364" xr:uid="{816BA4CB-D045-468D-9A4B-2D89C37C41D8}"/>
    <cellStyle name="Vírgula 3 5 2 2 3 3 2 2" xfId="36474" xr:uid="{AE2C1596-F859-44E1-AF50-53E3A74274D4}"/>
    <cellStyle name="Vírgula 3 5 2 2 3 3 3" xfId="27421" xr:uid="{8247BB16-0489-4726-BE1D-AA1EF3ABE50E}"/>
    <cellStyle name="Vírgula 3 5 2 2 3 4" xfId="12332" xr:uid="{34A611EB-C700-4F40-9FB3-9C9623F79243}"/>
    <cellStyle name="Vírgula 3 5 2 2 3 4 2" xfId="30442" xr:uid="{7C7C1CB5-4D2D-45FE-8133-EFD781A0D3CE}"/>
    <cellStyle name="Vírgula 3 5 2 2 3 5" xfId="21389" xr:uid="{ED5EFE56-CF6C-4F30-8F06-486F1AABC5F7}"/>
    <cellStyle name="Vírgula 3 5 2 2 4" xfId="4289" xr:uid="{4F844400-8D45-480C-BE62-E058407E80D8}"/>
    <cellStyle name="Vírgula 3 5 2 2 4 2" xfId="13342" xr:uid="{97F16637-299A-4422-81FE-2A42E12DDD70}"/>
    <cellStyle name="Vírgula 3 5 2 2 4 2 2" xfId="31452" xr:uid="{BB9DD791-5E00-433E-A73E-C0C925991CDC}"/>
    <cellStyle name="Vírgula 3 5 2 2 4 3" xfId="22399" xr:uid="{0961F0DD-CA20-43C8-AE8A-3ABC42C9E637}"/>
    <cellStyle name="Vírgula 3 5 2 2 5" xfId="7303" xr:uid="{F0AA9FB6-A25B-4DB8-983E-7F38C72376DE}"/>
    <cellStyle name="Vírgula 3 5 2 2 5 2" xfId="16356" xr:uid="{0FE4B831-10E0-463D-97DD-E16D29E59BA5}"/>
    <cellStyle name="Vírgula 3 5 2 2 5 2 2" xfId="34466" xr:uid="{B2DB2567-FBB2-4E2C-87D5-2108D6FD6D2B}"/>
    <cellStyle name="Vírgula 3 5 2 2 5 3" xfId="25413" xr:uid="{6B847B32-30DE-4C30-B338-F09000DB8040}"/>
    <cellStyle name="Vírgula 3 5 2 2 6" xfId="10324" xr:uid="{DB1A9988-84BB-48BF-896F-F4FA2E8C0932}"/>
    <cellStyle name="Vírgula 3 5 2 2 6 2" xfId="28434" xr:uid="{60CAAEB0-7C55-428C-8C98-66C706E082D4}"/>
    <cellStyle name="Vírgula 3 5 2 2 7" xfId="19381" xr:uid="{D4F68331-F783-428B-A394-E9AFAC75E7F4}"/>
    <cellStyle name="Vírgula 3 5 2 3" xfId="1211" xr:uid="{23C9253A-C84A-4019-83A6-ED7E863CE183}"/>
    <cellStyle name="Vírgula 3 5 2 3 2" xfId="2215" xr:uid="{72118BBA-C0CC-49FE-9BF7-71882B88854C}"/>
    <cellStyle name="Vírgula 3 5 2 3 2 2" xfId="5294" xr:uid="{EF09E006-131A-4E31-9D19-CCAD337F254A}"/>
    <cellStyle name="Vírgula 3 5 2 3 2 2 2" xfId="14347" xr:uid="{59C471CF-3B74-4BE1-9E26-89CFB8275E09}"/>
    <cellStyle name="Vírgula 3 5 2 3 2 2 2 2" xfId="32457" xr:uid="{2E9FD1AF-7A0A-4883-BE27-066A3EF340C9}"/>
    <cellStyle name="Vírgula 3 5 2 3 2 2 3" xfId="23404" xr:uid="{74D931D6-72F2-4D35-8186-04D4A3C29048}"/>
    <cellStyle name="Vírgula 3 5 2 3 2 3" xfId="8308" xr:uid="{583BCB78-12AC-4BA8-BB76-ACCC337C2FBC}"/>
    <cellStyle name="Vírgula 3 5 2 3 2 3 2" xfId="17361" xr:uid="{9103F4B1-DDB1-4DF3-8D02-F0199226802C}"/>
    <cellStyle name="Vírgula 3 5 2 3 2 3 2 2" xfId="35471" xr:uid="{41311FEC-D76B-458B-BD9C-D917F4934F68}"/>
    <cellStyle name="Vírgula 3 5 2 3 2 3 3" xfId="26418" xr:uid="{8334C23B-A188-436D-95D7-DDC57ACC14C6}"/>
    <cellStyle name="Vírgula 3 5 2 3 2 4" xfId="11329" xr:uid="{DE74E5C5-41E0-4EBD-A6EA-82332007D9DE}"/>
    <cellStyle name="Vírgula 3 5 2 3 2 4 2" xfId="29439" xr:uid="{15ABC885-8CDA-464B-B093-51A6B62BD2D5}"/>
    <cellStyle name="Vírgula 3 5 2 3 2 5" xfId="20386" xr:uid="{137D922A-4B5B-4E6F-907B-2F9CDA2D5D99}"/>
    <cellStyle name="Vírgula 3 5 2 3 3" xfId="3219" xr:uid="{71C3F3FC-AAE0-4DC1-98D7-616E90A6291A}"/>
    <cellStyle name="Vírgula 3 5 2 3 3 2" xfId="6298" xr:uid="{12BBBFC3-B728-43A1-9873-BD3AD86027AD}"/>
    <cellStyle name="Vírgula 3 5 2 3 3 2 2" xfId="15351" xr:uid="{E6559493-EE43-4675-8E13-29D6541528BD}"/>
    <cellStyle name="Vírgula 3 5 2 3 3 2 2 2" xfId="33461" xr:uid="{D08DAEFD-8FF1-465D-9C63-A6DD7E441812}"/>
    <cellStyle name="Vírgula 3 5 2 3 3 2 3" xfId="24408" xr:uid="{531BC3C5-C774-4A73-9822-A2C4C841E486}"/>
    <cellStyle name="Vírgula 3 5 2 3 3 3" xfId="9312" xr:uid="{5CB37175-9B5E-494A-BA14-02897380E967}"/>
    <cellStyle name="Vírgula 3 5 2 3 3 3 2" xfId="18365" xr:uid="{A88A537E-129C-4C1B-8963-C40160FCD86C}"/>
    <cellStyle name="Vírgula 3 5 2 3 3 3 2 2" xfId="36475" xr:uid="{CF101802-1152-45B9-99F8-A28131EC71C5}"/>
    <cellStyle name="Vírgula 3 5 2 3 3 3 3" xfId="27422" xr:uid="{58384A2B-3C61-4C60-8D45-43DE08F563D0}"/>
    <cellStyle name="Vírgula 3 5 2 3 3 4" xfId="12333" xr:uid="{0216F840-66A3-42D6-93C9-B7D6A67CE0D4}"/>
    <cellStyle name="Vírgula 3 5 2 3 3 4 2" xfId="30443" xr:uid="{8B846917-6E43-41D6-9780-5A087966BC44}"/>
    <cellStyle name="Vírgula 3 5 2 3 3 5" xfId="21390" xr:uid="{B5AD3243-3340-4AA7-9AA6-E8BD40D91A53}"/>
    <cellStyle name="Vírgula 3 5 2 3 4" xfId="4290" xr:uid="{E6F888D9-88B6-45E4-8635-120F3638DFD2}"/>
    <cellStyle name="Vírgula 3 5 2 3 4 2" xfId="13343" xr:uid="{0DA585DB-4B51-4F25-9198-70AEC3FDEA03}"/>
    <cellStyle name="Vírgula 3 5 2 3 4 2 2" xfId="31453" xr:uid="{D8CD049D-643D-447F-8C94-FCFE52751BE6}"/>
    <cellStyle name="Vírgula 3 5 2 3 4 3" xfId="22400" xr:uid="{601D9878-93AD-4241-AE7B-36E42D7CA89B}"/>
    <cellStyle name="Vírgula 3 5 2 3 5" xfId="7304" xr:uid="{37EA8516-4297-493F-8081-7775F103B348}"/>
    <cellStyle name="Vírgula 3 5 2 3 5 2" xfId="16357" xr:uid="{8B96DE75-AF4D-4822-AA6F-F4FE6D2DFAAE}"/>
    <cellStyle name="Vírgula 3 5 2 3 5 2 2" xfId="34467" xr:uid="{BB9FF800-C2F5-4A92-827B-9B968519F5D3}"/>
    <cellStyle name="Vírgula 3 5 2 3 5 3" xfId="25414" xr:uid="{BE545CCD-9F81-41FD-9CBA-0576165DFF5B}"/>
    <cellStyle name="Vírgula 3 5 2 3 6" xfId="10325" xr:uid="{806C684C-A773-4DEC-A26C-7A2573D4492B}"/>
    <cellStyle name="Vírgula 3 5 2 3 6 2" xfId="28435" xr:uid="{FFA64407-EEEE-4250-8D7A-D129D4E0B8A5}"/>
    <cellStyle name="Vírgula 3 5 2 3 7" xfId="19382" xr:uid="{3E5F5C53-E971-41D0-8904-B8A225726A41}"/>
    <cellStyle name="Vírgula 3 5 2 4" xfId="1422" xr:uid="{7DA0DF3A-0EEF-4808-9C7E-688D636A9F30}"/>
    <cellStyle name="Vírgula 3 5 2 4 2" xfId="4501" xr:uid="{3343AAF3-FAAD-4757-960A-F2259099AFBB}"/>
    <cellStyle name="Vírgula 3 5 2 4 2 2" xfId="13554" xr:uid="{32483B51-0530-42F9-BA3C-05F56C3676A8}"/>
    <cellStyle name="Vírgula 3 5 2 4 2 2 2" xfId="31664" xr:uid="{2B5DC358-7E98-40B5-A833-ADB687397444}"/>
    <cellStyle name="Vírgula 3 5 2 4 2 3" xfId="22611" xr:uid="{F754732A-FA1D-4EDD-8F7B-2F3CA1196B0C}"/>
    <cellStyle name="Vírgula 3 5 2 4 3" xfId="7515" xr:uid="{6F6C60C4-CFE2-45A1-8A55-8E2F96C400FC}"/>
    <cellStyle name="Vírgula 3 5 2 4 3 2" xfId="16568" xr:uid="{85F0BEDE-F768-4F47-A9CB-17EB38164E4F}"/>
    <cellStyle name="Vírgula 3 5 2 4 3 2 2" xfId="34678" xr:uid="{4128EF35-511D-4CA1-834C-8D0910334C90}"/>
    <cellStyle name="Vírgula 3 5 2 4 3 3" xfId="25625" xr:uid="{05DDE1EF-495F-46D1-9186-62F9285402A2}"/>
    <cellStyle name="Vírgula 3 5 2 4 4" xfId="10536" xr:uid="{34C754E3-F2D9-4C30-A47F-CB56FD7353C9}"/>
    <cellStyle name="Vírgula 3 5 2 4 4 2" xfId="28646" xr:uid="{327C4FF7-0620-4E43-B302-6DD46E9F9674}"/>
    <cellStyle name="Vírgula 3 5 2 4 5" xfId="19593" xr:uid="{CD66DA8D-018F-4C93-B0D4-DBD9BB9B2B24}"/>
    <cellStyle name="Vírgula 3 5 2 5" xfId="2426" xr:uid="{FFB91A51-3262-4A4A-AB3F-671A10D8F16D}"/>
    <cellStyle name="Vírgula 3 5 2 5 2" xfId="5505" xr:uid="{92CCFA98-D0CD-4A2B-B477-6AA665279301}"/>
    <cellStyle name="Vírgula 3 5 2 5 2 2" xfId="14558" xr:uid="{A5607892-A909-4F4F-A9DD-2FC55EB56DB3}"/>
    <cellStyle name="Vírgula 3 5 2 5 2 2 2" xfId="32668" xr:uid="{7C48DE4F-C788-49BF-9C2D-281EE96624E9}"/>
    <cellStyle name="Vírgula 3 5 2 5 2 3" xfId="23615" xr:uid="{2EBACD27-D019-4ECC-A5E2-6A1640A8CD55}"/>
    <cellStyle name="Vírgula 3 5 2 5 3" xfId="8519" xr:uid="{2401B700-8957-4871-A630-7AFC636A3C91}"/>
    <cellStyle name="Vírgula 3 5 2 5 3 2" xfId="17572" xr:uid="{4D254B93-383F-4D97-8029-BEF586F9AEF7}"/>
    <cellStyle name="Vírgula 3 5 2 5 3 2 2" xfId="35682" xr:uid="{10896E61-CDD2-41E3-B0F8-9473B027561B}"/>
    <cellStyle name="Vírgula 3 5 2 5 3 3" xfId="26629" xr:uid="{30734851-696F-4EA2-B3A2-FD4A0A17A355}"/>
    <cellStyle name="Vírgula 3 5 2 5 4" xfId="11540" xr:uid="{F4D8DEC2-052A-4A01-87EB-465ABF9EB9A3}"/>
    <cellStyle name="Vírgula 3 5 2 5 4 2" xfId="29650" xr:uid="{8A5841FB-CDA7-4E09-8331-A6418D55E1C1}"/>
    <cellStyle name="Vírgula 3 5 2 5 5" xfId="20597" xr:uid="{E1C85AD0-13C0-4EE5-9E9B-2F1FAC537AEB}"/>
    <cellStyle name="Vírgula 3 5 2 6" xfId="3496" xr:uid="{A5861FAD-65F5-4C64-8743-D89C2E843EC9}"/>
    <cellStyle name="Vírgula 3 5 2 6 2" xfId="12549" xr:uid="{67E85563-F927-4472-93C6-79C5B96014C7}"/>
    <cellStyle name="Vírgula 3 5 2 6 2 2" xfId="30659" xr:uid="{8A2429A3-7D5A-433A-B486-09714C8EB0F0}"/>
    <cellStyle name="Vírgula 3 5 2 6 3" xfId="21606" xr:uid="{FE1EDD8E-C0F5-4A68-A986-C8BF0236EC2B}"/>
    <cellStyle name="Vírgula 3 5 2 7" xfId="6510" xr:uid="{53C218E3-42E9-4460-9044-41752D6D697E}"/>
    <cellStyle name="Vírgula 3 5 2 7 2" xfId="15563" xr:uid="{9D62504A-E3F3-4472-A502-A215449C7878}"/>
    <cellStyle name="Vírgula 3 5 2 7 2 2" xfId="33673" xr:uid="{E7EE0833-9894-4EE6-B45E-69A4ED0D02BF}"/>
    <cellStyle name="Vírgula 3 5 2 7 3" xfId="24620" xr:uid="{0FF7A356-05B5-488F-B2E1-F463A45FB8F0}"/>
    <cellStyle name="Vírgula 3 5 2 8" xfId="9530" xr:uid="{39F37867-E2A0-432B-BB17-1FD75C6CF99E}"/>
    <cellStyle name="Vírgula 3 5 2 8 2" xfId="27640" xr:uid="{6909EE2E-7B10-4FE8-AC18-428F697F8C7A}"/>
    <cellStyle name="Vírgula 3 5 2 9" xfId="18587" xr:uid="{8809D56C-FE05-475E-B501-A66173AC5FC5}"/>
    <cellStyle name="Vírgula 3 5 3" xfId="1212" xr:uid="{D8546FA6-B255-4C4C-810D-56F887534503}"/>
    <cellStyle name="Vírgula 3 5 3 2" xfId="2216" xr:uid="{A843F988-E456-4702-A571-C6C14AF24627}"/>
    <cellStyle name="Vírgula 3 5 3 2 2" xfId="5295" xr:uid="{52778DCB-E27C-4963-92E6-3C8724E76021}"/>
    <cellStyle name="Vírgula 3 5 3 2 2 2" xfId="14348" xr:uid="{CE06A018-DAF5-4168-9A0D-BBC1F82FF3FD}"/>
    <cellStyle name="Vírgula 3 5 3 2 2 2 2" xfId="32458" xr:uid="{3720D282-B726-4EF7-A90F-CE00E1DD974C}"/>
    <cellStyle name="Vírgula 3 5 3 2 2 3" xfId="23405" xr:uid="{E126CD64-E915-4804-9A2C-3B96E3728D72}"/>
    <cellStyle name="Vírgula 3 5 3 2 3" xfId="8309" xr:uid="{05EBD659-7927-4E38-BD47-CA08BFD8E046}"/>
    <cellStyle name="Vírgula 3 5 3 2 3 2" xfId="17362" xr:uid="{A93A8C6C-64CB-476D-A179-1B360311AC44}"/>
    <cellStyle name="Vírgula 3 5 3 2 3 2 2" xfId="35472" xr:uid="{280DF65A-CC1C-4CA4-B57A-BA7223D683A2}"/>
    <cellStyle name="Vírgula 3 5 3 2 3 3" xfId="26419" xr:uid="{27D415BD-2E62-47A1-A923-DC300464456E}"/>
    <cellStyle name="Vírgula 3 5 3 2 4" xfId="11330" xr:uid="{DCAA47B0-9ABB-4F1A-ABC6-2E5B7D9B9419}"/>
    <cellStyle name="Vírgula 3 5 3 2 4 2" xfId="29440" xr:uid="{7105B22F-1D88-4061-BEDA-1B820AC27D28}"/>
    <cellStyle name="Vírgula 3 5 3 2 5" xfId="20387" xr:uid="{2B6FEF22-1FCC-420F-BE03-EE6F54A68455}"/>
    <cellStyle name="Vírgula 3 5 3 3" xfId="3220" xr:uid="{6C3A7D5C-A216-433A-BD3D-8E912A5EEAF0}"/>
    <cellStyle name="Vírgula 3 5 3 3 2" xfId="6299" xr:uid="{EE5E1800-4DD0-4ABA-9429-2E5AAC3AC833}"/>
    <cellStyle name="Vírgula 3 5 3 3 2 2" xfId="15352" xr:uid="{0563B3B3-294A-4AAD-BBDD-EE602A42F557}"/>
    <cellStyle name="Vírgula 3 5 3 3 2 2 2" xfId="33462" xr:uid="{449E0953-7245-45AA-B7DD-9003FF12F4AF}"/>
    <cellStyle name="Vírgula 3 5 3 3 2 3" xfId="24409" xr:uid="{CC449E85-2282-409D-BC12-96E5676263B8}"/>
    <cellStyle name="Vírgula 3 5 3 3 3" xfId="9313" xr:uid="{4418FCA8-5D12-4044-B721-1A10ED696E73}"/>
    <cellStyle name="Vírgula 3 5 3 3 3 2" xfId="18366" xr:uid="{CC187294-FD1C-46AD-AFA4-D8774A66C9D9}"/>
    <cellStyle name="Vírgula 3 5 3 3 3 2 2" xfId="36476" xr:uid="{6D039B87-65FE-4B1C-A0EA-801A2A591FD0}"/>
    <cellStyle name="Vírgula 3 5 3 3 3 3" xfId="27423" xr:uid="{1ABDB7F3-5396-4A70-99D3-E9C9334ED3F6}"/>
    <cellStyle name="Vírgula 3 5 3 3 4" xfId="12334" xr:uid="{821DB3BD-4DE9-4687-8AC1-723E90E25A0E}"/>
    <cellStyle name="Vírgula 3 5 3 3 4 2" xfId="30444" xr:uid="{C44783E6-7225-4A0E-8A2F-3538A49B766D}"/>
    <cellStyle name="Vírgula 3 5 3 3 5" xfId="21391" xr:uid="{8FBB8998-1AE2-44F5-92B1-A7C907C978D2}"/>
    <cellStyle name="Vírgula 3 5 3 4" xfId="4291" xr:uid="{5184ED33-2013-4986-9975-1A556D727BA2}"/>
    <cellStyle name="Vírgula 3 5 3 4 2" xfId="13344" xr:uid="{571B07A5-96DA-440B-B179-6E092F88772E}"/>
    <cellStyle name="Vírgula 3 5 3 4 2 2" xfId="31454" xr:uid="{2D8C9405-4B98-4FEB-B16A-6F1EED753C50}"/>
    <cellStyle name="Vírgula 3 5 3 4 3" xfId="22401" xr:uid="{E5BD6A60-458D-406B-83EC-D93BF087D871}"/>
    <cellStyle name="Vírgula 3 5 3 5" xfId="7305" xr:uid="{22C15B11-5881-4FDC-AB4D-2EC4B0D8F94C}"/>
    <cellStyle name="Vírgula 3 5 3 5 2" xfId="16358" xr:uid="{2E6CC723-CB02-4E33-AE36-9748B8C50E85}"/>
    <cellStyle name="Vírgula 3 5 3 5 2 2" xfId="34468" xr:uid="{A7595971-429A-4B8D-BDE3-BA15E2249D7D}"/>
    <cellStyle name="Vírgula 3 5 3 5 3" xfId="25415" xr:uid="{08CD0971-CA32-454D-A7C5-8ACADD5F1869}"/>
    <cellStyle name="Vírgula 3 5 3 6" xfId="10326" xr:uid="{11FB365F-B9D0-49E7-A753-E638DD92E5FF}"/>
    <cellStyle name="Vírgula 3 5 3 6 2" xfId="28436" xr:uid="{58DDA3A7-79DB-4839-9840-F088DE04F923}"/>
    <cellStyle name="Vírgula 3 5 3 7" xfId="19383" xr:uid="{82CE9C60-EAC0-4EFD-B92F-83BD1D9E0D5A}"/>
    <cellStyle name="Vírgula 3 5 4" xfId="1213" xr:uid="{176A8E49-4784-4981-90E3-53E4F04573B1}"/>
    <cellStyle name="Vírgula 3 5 4 2" xfId="2217" xr:uid="{3CD90D26-8122-420E-A1A5-5AF967649FAB}"/>
    <cellStyle name="Vírgula 3 5 4 2 2" xfId="5296" xr:uid="{F014FEB3-DCF9-418E-A801-49ABBAD50E61}"/>
    <cellStyle name="Vírgula 3 5 4 2 2 2" xfId="14349" xr:uid="{53ABFCB0-2280-428F-B388-967906D893D8}"/>
    <cellStyle name="Vírgula 3 5 4 2 2 2 2" xfId="32459" xr:uid="{BB0939BB-CA90-48E4-92A1-39FB93F41478}"/>
    <cellStyle name="Vírgula 3 5 4 2 2 3" xfId="23406" xr:uid="{4F357E8B-EC45-49EE-8E9F-31B9614051C6}"/>
    <cellStyle name="Vírgula 3 5 4 2 3" xfId="8310" xr:uid="{DAEE6358-AA55-4618-9850-5632B44BEFEB}"/>
    <cellStyle name="Vírgula 3 5 4 2 3 2" xfId="17363" xr:uid="{296133F1-CBD9-4211-A12B-25C1CD46AC94}"/>
    <cellStyle name="Vírgula 3 5 4 2 3 2 2" xfId="35473" xr:uid="{7982A2D8-B0CE-4632-B694-8BFB1C90BD19}"/>
    <cellStyle name="Vírgula 3 5 4 2 3 3" xfId="26420" xr:uid="{F9E597D7-1FFE-4C61-9018-4B7F6719E6AC}"/>
    <cellStyle name="Vírgula 3 5 4 2 4" xfId="11331" xr:uid="{6551FFF2-BEDB-4C5A-8BCF-2F65DE584EDF}"/>
    <cellStyle name="Vírgula 3 5 4 2 4 2" xfId="29441" xr:uid="{BFD49294-067B-432F-8877-BD201F5A1E2B}"/>
    <cellStyle name="Vírgula 3 5 4 2 5" xfId="20388" xr:uid="{53805F1D-E4E7-4EC0-B10B-CB66552627FC}"/>
    <cellStyle name="Vírgula 3 5 4 3" xfId="3221" xr:uid="{0C9CCC96-05A3-4824-9E28-1972DB3F6A34}"/>
    <cellStyle name="Vírgula 3 5 4 3 2" xfId="6300" xr:uid="{F62C6794-1ABE-4A78-9260-1EF00CC2456E}"/>
    <cellStyle name="Vírgula 3 5 4 3 2 2" xfId="15353" xr:uid="{51D87100-4CEE-4D13-958B-433BB05D4E1C}"/>
    <cellStyle name="Vírgula 3 5 4 3 2 2 2" xfId="33463" xr:uid="{8AB33225-275A-41EA-8859-85213F59B485}"/>
    <cellStyle name="Vírgula 3 5 4 3 2 3" xfId="24410" xr:uid="{2F2DA94E-B77C-49D7-BFE3-76D95E627AEC}"/>
    <cellStyle name="Vírgula 3 5 4 3 3" xfId="9314" xr:uid="{86D75527-C478-40D2-965A-43D75457065F}"/>
    <cellStyle name="Vírgula 3 5 4 3 3 2" xfId="18367" xr:uid="{EA07760F-E35B-4F63-8B4A-6C68C10059AE}"/>
    <cellStyle name="Vírgula 3 5 4 3 3 2 2" xfId="36477" xr:uid="{78B071B2-AB67-4C53-9607-EB2ADEB4A605}"/>
    <cellStyle name="Vírgula 3 5 4 3 3 3" xfId="27424" xr:uid="{1056417E-D537-4CA0-867B-54A47B13F2BD}"/>
    <cellStyle name="Vírgula 3 5 4 3 4" xfId="12335" xr:uid="{14515701-B2FB-430E-9154-E6A110A703D9}"/>
    <cellStyle name="Vírgula 3 5 4 3 4 2" xfId="30445" xr:uid="{6B2F411C-8E89-4925-9CE7-1BACC9747EF8}"/>
    <cellStyle name="Vírgula 3 5 4 3 5" xfId="21392" xr:uid="{296F5E3C-7ABE-4822-B52C-43B3FD011258}"/>
    <cellStyle name="Vírgula 3 5 4 4" xfId="4292" xr:uid="{406C0CAB-D8F9-40C4-84CE-A73A72333DD7}"/>
    <cellStyle name="Vírgula 3 5 4 4 2" xfId="13345" xr:uid="{F91DC045-28CE-48ED-AADA-8047D33E4ACC}"/>
    <cellStyle name="Vírgula 3 5 4 4 2 2" xfId="31455" xr:uid="{33E4CFB7-8F26-4291-BD00-B884021B1519}"/>
    <cellStyle name="Vírgula 3 5 4 4 3" xfId="22402" xr:uid="{6927CAA6-58CE-4E8E-8B77-DCE7F3AA0036}"/>
    <cellStyle name="Vírgula 3 5 4 5" xfId="7306" xr:uid="{4274AEA1-C9CA-4D9B-BF7E-86B280CDBA2F}"/>
    <cellStyle name="Vírgula 3 5 4 5 2" xfId="16359" xr:uid="{EF02ABE6-8291-4F2B-8BBB-9F00178F0F6F}"/>
    <cellStyle name="Vírgula 3 5 4 5 2 2" xfId="34469" xr:uid="{F3E77DD4-BE3F-4F77-B9E4-154FA2133F34}"/>
    <cellStyle name="Vírgula 3 5 4 5 3" xfId="25416" xr:uid="{E73CC191-BEC0-4480-BF70-E2D980A80A27}"/>
    <cellStyle name="Vírgula 3 5 4 6" xfId="10327" xr:uid="{428DEE75-0505-401C-ACE7-642D9A73AAFE}"/>
    <cellStyle name="Vírgula 3 5 4 6 2" xfId="28437" xr:uid="{7B77C97E-5461-49CA-81DA-FC9F2BCB37ED}"/>
    <cellStyle name="Vírgula 3 5 4 7" xfId="19384" xr:uid="{12AC0DA7-6B3D-4A39-86B3-6C32628B142C}"/>
    <cellStyle name="Vírgula 3 5 5" xfId="1251" xr:uid="{09C7B84A-0F09-4A33-86DF-121BC7D66CB9}"/>
    <cellStyle name="Vírgula 3 5 5 2" xfId="4330" xr:uid="{3F5841B5-E6CE-473A-8B53-BADBB9E27AB3}"/>
    <cellStyle name="Vírgula 3 5 5 2 2" xfId="13383" xr:uid="{594ADD02-180D-4F86-BD28-BBF0BDCD2BBC}"/>
    <cellStyle name="Vírgula 3 5 5 2 2 2" xfId="31493" xr:uid="{842D2E45-B5DD-44AF-A2C4-B6267A004297}"/>
    <cellStyle name="Vírgula 3 5 5 2 3" xfId="22440" xr:uid="{4162C760-EC56-44ED-97D2-BC74AB1D7D5E}"/>
    <cellStyle name="Vírgula 3 5 5 3" xfId="7344" xr:uid="{A5165B89-764A-44F8-9A0B-E34A27F91ECE}"/>
    <cellStyle name="Vírgula 3 5 5 3 2" xfId="16397" xr:uid="{C890EDC1-5FF7-4985-ABED-1FD3D8CC8BCB}"/>
    <cellStyle name="Vírgula 3 5 5 3 2 2" xfId="34507" xr:uid="{B27DFCCC-C73C-4A72-8F88-02137B4672FD}"/>
    <cellStyle name="Vírgula 3 5 5 3 3" xfId="25454" xr:uid="{8A9AEC1E-E935-48F7-BBD8-C6BDCC41C36C}"/>
    <cellStyle name="Vírgula 3 5 5 4" xfId="10365" xr:uid="{5D8CAF4D-6CE8-436F-8175-A9A1B6F7C62E}"/>
    <cellStyle name="Vírgula 3 5 5 4 2" xfId="28475" xr:uid="{16C00A92-6B49-4EA4-8B56-20A3DBE578F5}"/>
    <cellStyle name="Vírgula 3 5 5 5" xfId="19422" xr:uid="{9ADEC51F-CC45-4F14-92F6-6C321911F40D}"/>
    <cellStyle name="Vírgula 3 5 6" xfId="2255" xr:uid="{B0E649A8-B716-4232-9AA7-AC138531FB19}"/>
    <cellStyle name="Vírgula 3 5 6 2" xfId="5334" xr:uid="{FCC2EEDC-4177-4A65-A04D-BAC1087EA1C5}"/>
    <cellStyle name="Vírgula 3 5 6 2 2" xfId="14387" xr:uid="{10124685-9078-48EC-B039-3C31D187F28A}"/>
    <cellStyle name="Vírgula 3 5 6 2 2 2" xfId="32497" xr:uid="{9C04E24B-1058-46AA-BA09-EFF6241C1A23}"/>
    <cellStyle name="Vírgula 3 5 6 2 3" xfId="23444" xr:uid="{96F89BC2-570D-43AE-B4B4-553ADFF53939}"/>
    <cellStyle name="Vírgula 3 5 6 3" xfId="8348" xr:uid="{3D289D1D-F707-49CA-B38F-B6B8A88BAFC1}"/>
    <cellStyle name="Vírgula 3 5 6 3 2" xfId="17401" xr:uid="{56EFD556-F523-4A6E-AA6E-28801701EE1A}"/>
    <cellStyle name="Vírgula 3 5 6 3 2 2" xfId="35511" xr:uid="{9AAFA0B7-17C9-424A-B7DA-EC1955065D97}"/>
    <cellStyle name="Vírgula 3 5 6 3 3" xfId="26458" xr:uid="{B7465FCD-DAD3-47AA-8432-547C05C934EF}"/>
    <cellStyle name="Vírgula 3 5 6 4" xfId="11369" xr:uid="{52152C5C-E672-4601-AFC2-2D68D188674E}"/>
    <cellStyle name="Vírgula 3 5 6 4 2" xfId="29479" xr:uid="{8F9849CC-D25C-46D6-89D3-483F563ABF63}"/>
    <cellStyle name="Vírgula 3 5 6 5" xfId="20426" xr:uid="{A8B16232-7BF5-4D70-B6FD-7D18DDC81F9E}"/>
    <cellStyle name="Vírgula 3 5 7" xfId="3324" xr:uid="{5E711C4A-0C80-420B-9638-B3FC44F5508E}"/>
    <cellStyle name="Vírgula 3 5 7 2" xfId="12377" xr:uid="{1F9BD2EF-5559-42ED-B498-9DD5A87BD53A}"/>
    <cellStyle name="Vírgula 3 5 7 2 2" xfId="30487" xr:uid="{129ABE7F-7C8E-411E-BD67-FAAF03AA1C61}"/>
    <cellStyle name="Vírgula 3 5 7 3" xfId="21434" xr:uid="{9383BB55-816D-441B-BA47-F8069FABA91D}"/>
    <cellStyle name="Vírgula 3 5 8" xfId="6338" xr:uid="{A617E7C3-DFD8-4323-B209-5EB8450444F6}"/>
    <cellStyle name="Vírgula 3 5 8 2" xfId="15391" xr:uid="{6065516F-1B82-4C42-A095-2B8C1BF1AFA2}"/>
    <cellStyle name="Vírgula 3 5 8 2 2" xfId="33501" xr:uid="{0EBC9C39-C48E-4B4D-BA90-71F5F21BF1FC}"/>
    <cellStyle name="Vírgula 3 5 8 3" xfId="24448" xr:uid="{79F27E76-263C-4EE7-9ED9-A806AE1861C5}"/>
    <cellStyle name="Vírgula 3 5 9" xfId="9358" xr:uid="{DD2F2E99-708F-4DC7-AED5-13D0A4A346C6}"/>
    <cellStyle name="Vírgula 3 5 9 2" xfId="27468" xr:uid="{2FDE28CE-74BE-4847-B5C7-C3F758F469B0}"/>
    <cellStyle name="Vírgula 3 6" xfId="406" xr:uid="{7291D5DB-D8D1-4040-A541-9F8D5B73568C}"/>
    <cellStyle name="Vírgula 3 6 2" xfId="1214" xr:uid="{7BC5E114-6C2B-4842-B48E-E0A650EBEA32}"/>
    <cellStyle name="Vírgula 3 6 2 2" xfId="2218" xr:uid="{5EC59C20-B3CF-41BA-8325-E25B6FBBF64E}"/>
    <cellStyle name="Vírgula 3 6 2 2 2" xfId="5297" xr:uid="{9A6782EB-AFAC-437B-A3E9-3537BCD68167}"/>
    <cellStyle name="Vírgula 3 6 2 2 2 2" xfId="14350" xr:uid="{2DAFBDE1-6A53-4142-84F0-9C397FD2416E}"/>
    <cellStyle name="Vírgula 3 6 2 2 2 2 2" xfId="32460" xr:uid="{1854F421-8525-4D27-B572-982D6C1A7EF5}"/>
    <cellStyle name="Vírgula 3 6 2 2 2 3" xfId="23407" xr:uid="{B8692651-1605-4B45-8925-40961CDC0FE6}"/>
    <cellStyle name="Vírgula 3 6 2 2 3" xfId="8311" xr:uid="{43480D90-5EFB-42A1-8575-7684404CC557}"/>
    <cellStyle name="Vírgula 3 6 2 2 3 2" xfId="17364" xr:uid="{8B9AA0A8-0F5C-44A2-8D1C-60CC7F84B808}"/>
    <cellStyle name="Vírgula 3 6 2 2 3 2 2" xfId="35474" xr:uid="{19C7AC2E-8B08-4B9E-A99F-1D841ED8DA52}"/>
    <cellStyle name="Vírgula 3 6 2 2 3 3" xfId="26421" xr:uid="{8FEADF7E-BD2D-42F9-9673-D4A39FF7F2E0}"/>
    <cellStyle name="Vírgula 3 6 2 2 4" xfId="11332" xr:uid="{7457EFCF-2761-45E3-BE8C-C5A8BF46F482}"/>
    <cellStyle name="Vírgula 3 6 2 2 4 2" xfId="29442" xr:uid="{DAE2745E-9EB2-4CAD-9534-9DE8FE47FD06}"/>
    <cellStyle name="Vírgula 3 6 2 2 5" xfId="20389" xr:uid="{D6A20F72-19AA-483D-9542-541557D910AE}"/>
    <cellStyle name="Vírgula 3 6 2 3" xfId="3222" xr:uid="{442A22FD-48A3-4DA3-B025-0236B98BA9F3}"/>
    <cellStyle name="Vírgula 3 6 2 3 2" xfId="6301" xr:uid="{F0505236-A6B2-4AF5-9BBC-73B8D3209D24}"/>
    <cellStyle name="Vírgula 3 6 2 3 2 2" xfId="15354" xr:uid="{5B95AEFC-4B38-4066-8EB9-72CBBF381BAB}"/>
    <cellStyle name="Vírgula 3 6 2 3 2 2 2" xfId="33464" xr:uid="{6BA7A711-9184-48C6-9EC8-28E0DE87F781}"/>
    <cellStyle name="Vírgula 3 6 2 3 2 3" xfId="24411" xr:uid="{EADF8E95-B1DB-4825-BFCB-223546863D07}"/>
    <cellStyle name="Vírgula 3 6 2 3 3" xfId="9315" xr:uid="{0DF94F7F-907A-4CFB-BD3E-22F9E29E5F0D}"/>
    <cellStyle name="Vírgula 3 6 2 3 3 2" xfId="18368" xr:uid="{CC0B84E1-3BC2-4832-8C53-478B3EAD5CA2}"/>
    <cellStyle name="Vírgula 3 6 2 3 3 2 2" xfId="36478" xr:uid="{5A2E88CC-657D-4AA7-A2EF-20C3F032D13C}"/>
    <cellStyle name="Vírgula 3 6 2 3 3 3" xfId="27425" xr:uid="{9E581014-807D-4045-BABC-F761BF5A8DCA}"/>
    <cellStyle name="Vírgula 3 6 2 3 4" xfId="12336" xr:uid="{FB6CB3F5-2470-43A4-A53A-AB0D8428B12E}"/>
    <cellStyle name="Vírgula 3 6 2 3 4 2" xfId="30446" xr:uid="{05476792-E1E5-4073-9030-4945CB8B57D8}"/>
    <cellStyle name="Vírgula 3 6 2 3 5" xfId="21393" xr:uid="{46AEF980-515E-4B86-8FF1-7B4DD510845C}"/>
    <cellStyle name="Vírgula 3 6 2 4" xfId="4293" xr:uid="{FA51123C-D8C3-4374-B8BA-128A86AC2859}"/>
    <cellStyle name="Vírgula 3 6 2 4 2" xfId="13346" xr:uid="{E53E9854-0C85-403A-812C-95FCA64EA886}"/>
    <cellStyle name="Vírgula 3 6 2 4 2 2" xfId="31456" xr:uid="{59DAF634-5B24-4494-8188-9B89082D4CEB}"/>
    <cellStyle name="Vírgula 3 6 2 4 3" xfId="22403" xr:uid="{8B5ED84B-F7E6-40E5-A832-97507CA7EAC6}"/>
    <cellStyle name="Vírgula 3 6 2 5" xfId="7307" xr:uid="{F47D60BF-EB3C-48C1-AC94-3B4E0A2345B0}"/>
    <cellStyle name="Vírgula 3 6 2 5 2" xfId="16360" xr:uid="{E09D3266-82BA-4B8E-A8F1-570A0D66EDE1}"/>
    <cellStyle name="Vírgula 3 6 2 5 2 2" xfId="34470" xr:uid="{84F63310-34F7-41F5-8338-6311E4F5CEB2}"/>
    <cellStyle name="Vírgula 3 6 2 5 3" xfId="25417" xr:uid="{657FF684-B655-4DA1-A2E9-E2928D0E45B9}"/>
    <cellStyle name="Vírgula 3 6 2 6" xfId="10328" xr:uid="{6E47AFEE-BF27-4AD4-BA96-43ABB3FBB690}"/>
    <cellStyle name="Vírgula 3 6 2 6 2" xfId="28438" xr:uid="{322DAED7-A902-483C-A640-838E6088B3BF}"/>
    <cellStyle name="Vírgula 3 6 2 7" xfId="19385" xr:uid="{1191B4FA-1B99-4977-B67B-C672B0A4F50D}"/>
    <cellStyle name="Vírgula 3 6 3" xfId="1215" xr:uid="{5A13AFF9-94F7-46FD-A33D-B96AC342A30F}"/>
    <cellStyle name="Vírgula 3 6 3 2" xfId="2219" xr:uid="{928C4F87-83FA-4090-9961-397C42E9577E}"/>
    <cellStyle name="Vírgula 3 6 3 2 2" xfId="5298" xr:uid="{76711C88-1060-4675-B421-600681E08542}"/>
    <cellStyle name="Vírgula 3 6 3 2 2 2" xfId="14351" xr:uid="{4BD0A9D7-C234-48D4-9ACE-1D1CA0DDF010}"/>
    <cellStyle name="Vírgula 3 6 3 2 2 2 2" xfId="32461" xr:uid="{7CD12044-A3C2-49A7-B696-5C7C60BBB326}"/>
    <cellStyle name="Vírgula 3 6 3 2 2 3" xfId="23408" xr:uid="{A695A5BB-03D2-4F43-A435-1E355DA38D2D}"/>
    <cellStyle name="Vírgula 3 6 3 2 3" xfId="8312" xr:uid="{B01C6C4A-5C73-484A-88AD-A346B4C73E20}"/>
    <cellStyle name="Vírgula 3 6 3 2 3 2" xfId="17365" xr:uid="{7D99F542-37A6-4402-B6B7-0E4DCB55E519}"/>
    <cellStyle name="Vírgula 3 6 3 2 3 2 2" xfId="35475" xr:uid="{CA38EE46-26E6-4DCA-81FC-CA1C3A90BEA1}"/>
    <cellStyle name="Vírgula 3 6 3 2 3 3" xfId="26422" xr:uid="{130E9ADF-D959-46F7-B81D-E821AD48A2A0}"/>
    <cellStyle name="Vírgula 3 6 3 2 4" xfId="11333" xr:uid="{74DB574E-7E49-4F85-92B9-719336626898}"/>
    <cellStyle name="Vírgula 3 6 3 2 4 2" xfId="29443" xr:uid="{2F93B410-5833-48B4-B330-04E25B9456D8}"/>
    <cellStyle name="Vírgula 3 6 3 2 5" xfId="20390" xr:uid="{DD4CB520-6549-4131-85E9-7977A7E7708E}"/>
    <cellStyle name="Vírgula 3 6 3 3" xfId="3223" xr:uid="{CA114BAA-44D2-4842-9E9C-C2D20D045659}"/>
    <cellStyle name="Vírgula 3 6 3 3 2" xfId="6302" xr:uid="{F6BC6CDF-8F73-468F-9A89-D156434B00C6}"/>
    <cellStyle name="Vírgula 3 6 3 3 2 2" xfId="15355" xr:uid="{D074B297-8603-49EF-B399-DF4331A913D1}"/>
    <cellStyle name="Vírgula 3 6 3 3 2 2 2" xfId="33465" xr:uid="{626D3BA0-86B0-48E1-8190-764445C9D373}"/>
    <cellStyle name="Vírgula 3 6 3 3 2 3" xfId="24412" xr:uid="{91DF20EF-5F0E-4321-8A21-1DF931E666BD}"/>
    <cellStyle name="Vírgula 3 6 3 3 3" xfId="9316" xr:uid="{804A91A6-28E4-4F5A-8575-3E1DA78B6838}"/>
    <cellStyle name="Vírgula 3 6 3 3 3 2" xfId="18369" xr:uid="{8506D216-6656-4E15-8212-21933C5F703B}"/>
    <cellStyle name="Vírgula 3 6 3 3 3 2 2" xfId="36479" xr:uid="{117774B0-906C-4784-8856-879565911DB7}"/>
    <cellStyle name="Vírgula 3 6 3 3 3 3" xfId="27426" xr:uid="{BF6A8CE3-8B74-48B3-8249-7169C87956F0}"/>
    <cellStyle name="Vírgula 3 6 3 3 4" xfId="12337" xr:uid="{F2305AB0-4F55-4972-B76D-14B64C1B8F5F}"/>
    <cellStyle name="Vírgula 3 6 3 3 4 2" xfId="30447" xr:uid="{15B07F54-6861-48CC-858A-F422D94EA5F0}"/>
    <cellStyle name="Vírgula 3 6 3 3 5" xfId="21394" xr:uid="{4F6173F7-4DC3-42A8-B126-ADDE04115842}"/>
    <cellStyle name="Vírgula 3 6 3 4" xfId="4294" xr:uid="{882EDC69-F821-4C35-9F4A-21DA4638247E}"/>
    <cellStyle name="Vírgula 3 6 3 4 2" xfId="13347" xr:uid="{1D77E0BD-C0DC-4993-B110-0C0A4F7C0F9E}"/>
    <cellStyle name="Vírgula 3 6 3 4 2 2" xfId="31457" xr:uid="{2E77EAC2-5901-40C3-A1D1-6ECE754992B1}"/>
    <cellStyle name="Vírgula 3 6 3 4 3" xfId="22404" xr:uid="{037C0802-6282-4407-BDC4-5B79590A14BD}"/>
    <cellStyle name="Vírgula 3 6 3 5" xfId="7308" xr:uid="{DBEC3ADF-C1A6-40E7-B83F-57492704646B}"/>
    <cellStyle name="Vírgula 3 6 3 5 2" xfId="16361" xr:uid="{818543A5-510C-4B6E-A4BC-2F9B3783FD2A}"/>
    <cellStyle name="Vírgula 3 6 3 5 2 2" xfId="34471" xr:uid="{A1DB3C7F-82D5-4E17-8F99-46EBBE0CAEB4}"/>
    <cellStyle name="Vírgula 3 6 3 5 3" xfId="25418" xr:uid="{96CD7636-3C9A-478B-9B01-8C198AB30607}"/>
    <cellStyle name="Vírgula 3 6 3 6" xfId="10329" xr:uid="{85EC1F10-0FFE-4D80-B023-C50EF37CB3AE}"/>
    <cellStyle name="Vírgula 3 6 3 6 2" xfId="28439" xr:uid="{55E8E721-6CB4-4295-A544-B96D8C7A154C}"/>
    <cellStyle name="Vírgula 3 6 3 7" xfId="19386" xr:uid="{D1458084-1DC1-434D-B13E-3468DA92C9FA}"/>
    <cellStyle name="Vírgula 3 6 4" xfId="1417" xr:uid="{10E913B3-706B-4A14-988F-8F26693F71ED}"/>
    <cellStyle name="Vírgula 3 6 4 2" xfId="4496" xr:uid="{323D3017-698A-4213-8416-A7E9FDC69530}"/>
    <cellStyle name="Vírgula 3 6 4 2 2" xfId="13549" xr:uid="{6971CCF8-1CAC-4920-B387-4432A6F9ADA1}"/>
    <cellStyle name="Vírgula 3 6 4 2 2 2" xfId="31659" xr:uid="{DFDA5768-556D-4ED6-AFD7-1ED103267158}"/>
    <cellStyle name="Vírgula 3 6 4 2 3" xfId="22606" xr:uid="{A88929E3-D46E-47D0-AE24-D93160A9193A}"/>
    <cellStyle name="Vírgula 3 6 4 3" xfId="7510" xr:uid="{04FF220E-1092-4D1F-8213-B0BA6BA9DAA1}"/>
    <cellStyle name="Vírgula 3 6 4 3 2" xfId="16563" xr:uid="{B60668C3-8256-4700-A9BA-4575030D673F}"/>
    <cellStyle name="Vírgula 3 6 4 3 2 2" xfId="34673" xr:uid="{15EEED91-0994-4258-BC1C-0D0918D9C4B9}"/>
    <cellStyle name="Vírgula 3 6 4 3 3" xfId="25620" xr:uid="{E7DF7E27-7EBE-46EC-B487-F27F5E13AF65}"/>
    <cellStyle name="Vírgula 3 6 4 4" xfId="10531" xr:uid="{DB562FC7-9BCB-46E1-8D0F-D9E71D665AA6}"/>
    <cellStyle name="Vírgula 3 6 4 4 2" xfId="28641" xr:uid="{5E6C7C66-9185-42B6-86BC-EACB4F58562D}"/>
    <cellStyle name="Vírgula 3 6 4 5" xfId="19588" xr:uid="{C5C32A7E-7BAD-42AB-BDC5-4E18092959C7}"/>
    <cellStyle name="Vírgula 3 6 5" xfId="2421" xr:uid="{5D1D1914-2EA5-44C1-BE12-9B9DF388A5E2}"/>
    <cellStyle name="Vírgula 3 6 5 2" xfId="5500" xr:uid="{A4AA41B3-AA6B-4E1D-A73C-953C7AC7CEF8}"/>
    <cellStyle name="Vírgula 3 6 5 2 2" xfId="14553" xr:uid="{42E51CDC-A38F-4672-81FB-932D6A56B11F}"/>
    <cellStyle name="Vírgula 3 6 5 2 2 2" xfId="32663" xr:uid="{457C07BC-8649-4759-83F6-995B21165E82}"/>
    <cellStyle name="Vírgula 3 6 5 2 3" xfId="23610" xr:uid="{E6AB9A9A-6E80-4ACE-B340-EBC3AF98DC5F}"/>
    <cellStyle name="Vírgula 3 6 5 3" xfId="8514" xr:uid="{44B935AE-219F-450C-9E41-8FC2D43F5B0F}"/>
    <cellStyle name="Vírgula 3 6 5 3 2" xfId="17567" xr:uid="{E931E379-783A-4CE9-B058-954BB173AFDF}"/>
    <cellStyle name="Vírgula 3 6 5 3 2 2" xfId="35677" xr:uid="{4B3585A4-EF68-46DD-B557-D4E43C377FA3}"/>
    <cellStyle name="Vírgula 3 6 5 3 3" xfId="26624" xr:uid="{99CF3599-FB07-4D7C-B9EA-491051019794}"/>
    <cellStyle name="Vírgula 3 6 5 4" xfId="11535" xr:uid="{0A5B6B04-D8EF-4C34-B0E6-AF1C8B8FD9FA}"/>
    <cellStyle name="Vírgula 3 6 5 4 2" xfId="29645" xr:uid="{752E9946-253A-4C17-9B1D-A6D22BA81067}"/>
    <cellStyle name="Vírgula 3 6 5 5" xfId="20592" xr:uid="{68D49824-8400-4B22-8C87-02F09181DDAA}"/>
    <cellStyle name="Vírgula 3 6 6" xfId="3491" xr:uid="{4E5FF6E7-1B26-4E93-89DF-703DEB9A8361}"/>
    <cellStyle name="Vírgula 3 6 6 2" xfId="12544" xr:uid="{066EF4A0-B7F9-4F83-B086-FB202B4716C5}"/>
    <cellStyle name="Vírgula 3 6 6 2 2" xfId="30654" xr:uid="{60A65F27-D911-47E5-A54E-DAB537DC8070}"/>
    <cellStyle name="Vírgula 3 6 6 3" xfId="21601" xr:uid="{6BEE0710-BA86-4CF3-8390-65F517650937}"/>
    <cellStyle name="Vírgula 3 6 7" xfId="6505" xr:uid="{AC64FA04-B4B6-42C2-A8CC-A3D4D445A62D}"/>
    <cellStyle name="Vírgula 3 6 7 2" xfId="15558" xr:uid="{D79F467F-C911-47A0-9BB9-1F74F813E84B}"/>
    <cellStyle name="Vírgula 3 6 7 2 2" xfId="33668" xr:uid="{C2217B4B-4439-4F2B-8EE4-488013BAA9F9}"/>
    <cellStyle name="Vírgula 3 6 7 3" xfId="24615" xr:uid="{667E92EF-4C9A-4110-A5AD-D8FC0F18DF33}"/>
    <cellStyle name="Vírgula 3 6 8" xfId="9525" xr:uid="{3CC46313-8AE2-4458-B234-F1499BB88814}"/>
    <cellStyle name="Vírgula 3 6 8 2" xfId="27635" xr:uid="{E2790F8B-AFF5-4599-A8D4-E0201B9E4035}"/>
    <cellStyle name="Vírgula 3 6 9" xfId="18582" xr:uid="{C4C457EB-8427-4922-9510-1A67E1648EC6}"/>
    <cellStyle name="Vírgula 3 7" xfId="391" xr:uid="{8C84894E-2642-40DA-970C-0AA77DDF8690}"/>
    <cellStyle name="Vírgula 3 7 2" xfId="1216" xr:uid="{941C0ED6-97E3-4F1F-92E4-C6C933638389}"/>
    <cellStyle name="Vírgula 3 7 2 2" xfId="2220" xr:uid="{2A20AA2E-BDEF-4D4D-8184-5D46499940F8}"/>
    <cellStyle name="Vírgula 3 7 2 2 2" xfId="5299" xr:uid="{5F2D6967-D782-4F6B-BAD4-E306546B8976}"/>
    <cellStyle name="Vírgula 3 7 2 2 2 2" xfId="14352" xr:uid="{B231CF30-12C6-4933-BE77-1EB12C26EDCA}"/>
    <cellStyle name="Vírgula 3 7 2 2 2 2 2" xfId="32462" xr:uid="{F2E343F8-C8EB-4E4E-9F12-1ABE9A855980}"/>
    <cellStyle name="Vírgula 3 7 2 2 2 3" xfId="23409" xr:uid="{62834E90-3280-45B3-9720-ADB4D4A6776E}"/>
    <cellStyle name="Vírgula 3 7 2 2 3" xfId="8313" xr:uid="{39E07731-56A1-48C4-B1C6-BA4151830B3E}"/>
    <cellStyle name="Vírgula 3 7 2 2 3 2" xfId="17366" xr:uid="{0A02D94C-5073-44BC-A02E-FE56C6ABBA24}"/>
    <cellStyle name="Vírgula 3 7 2 2 3 2 2" xfId="35476" xr:uid="{12014FBB-ED06-4F38-AD78-300DFE170C81}"/>
    <cellStyle name="Vírgula 3 7 2 2 3 3" xfId="26423" xr:uid="{8690ECCA-B634-49F9-B4DD-A2DDAF6D8F9F}"/>
    <cellStyle name="Vírgula 3 7 2 2 4" xfId="11334" xr:uid="{D65AE433-955B-498F-8F1D-7D80EADA255B}"/>
    <cellStyle name="Vírgula 3 7 2 2 4 2" xfId="29444" xr:uid="{9CDF6B0A-B90C-4949-879F-D09EC6CF2259}"/>
    <cellStyle name="Vírgula 3 7 2 2 5" xfId="20391" xr:uid="{CF23A8B1-3E52-4813-A443-C11AE35EF323}"/>
    <cellStyle name="Vírgula 3 7 2 3" xfId="3224" xr:uid="{9E16445D-47FF-407C-AEE5-8D5A52F00ED8}"/>
    <cellStyle name="Vírgula 3 7 2 3 2" xfId="6303" xr:uid="{B81892FC-558C-4716-A09A-B0C24D873588}"/>
    <cellStyle name="Vírgula 3 7 2 3 2 2" xfId="15356" xr:uid="{8C2449EE-3CCD-4056-97EF-594D57BA9F65}"/>
    <cellStyle name="Vírgula 3 7 2 3 2 2 2" xfId="33466" xr:uid="{CFEED111-63A0-44C6-A29C-4B0F88EBE6B1}"/>
    <cellStyle name="Vírgula 3 7 2 3 2 3" xfId="24413" xr:uid="{82E94716-7D18-466C-9DC9-41741CC77037}"/>
    <cellStyle name="Vírgula 3 7 2 3 3" xfId="9317" xr:uid="{11CF52A7-D175-41BF-84AF-A1C1BA3610D5}"/>
    <cellStyle name="Vírgula 3 7 2 3 3 2" xfId="18370" xr:uid="{6817ACA3-8571-4341-A58C-9E58FB3DDCAA}"/>
    <cellStyle name="Vírgula 3 7 2 3 3 2 2" xfId="36480" xr:uid="{D4A5D895-65E3-45E8-9AEB-E3DB04278FE5}"/>
    <cellStyle name="Vírgula 3 7 2 3 3 3" xfId="27427" xr:uid="{C3E3BDE2-0F4F-4C54-92D5-1F58E19E4AEE}"/>
    <cellStyle name="Vírgula 3 7 2 3 4" xfId="12338" xr:uid="{A1B3D997-AA5E-46E1-B603-72021DB0262C}"/>
    <cellStyle name="Vírgula 3 7 2 3 4 2" xfId="30448" xr:uid="{37A9DE37-C6CB-4A4A-9CDB-69D6E08ADD6F}"/>
    <cellStyle name="Vírgula 3 7 2 3 5" xfId="21395" xr:uid="{8816E521-9EED-4A5D-B065-924B36E57668}"/>
    <cellStyle name="Vírgula 3 7 2 4" xfId="4295" xr:uid="{E37336EC-2625-4D67-9A67-6553FDECBCA7}"/>
    <cellStyle name="Vírgula 3 7 2 4 2" xfId="13348" xr:uid="{B4E0ECDC-16D0-405A-A70E-8C2F9619FEDE}"/>
    <cellStyle name="Vírgula 3 7 2 4 2 2" xfId="31458" xr:uid="{6E9FDC8B-7F0A-4E6E-A30D-588EC2F7BCD0}"/>
    <cellStyle name="Vírgula 3 7 2 4 3" xfId="22405" xr:uid="{191F2833-41B6-4758-82A7-D64BC91A55D1}"/>
    <cellStyle name="Vírgula 3 7 2 5" xfId="7309" xr:uid="{6086EACF-FFBC-4F7C-9FEB-361F98EF7B9A}"/>
    <cellStyle name="Vírgula 3 7 2 5 2" xfId="16362" xr:uid="{0635ACEE-8427-4A5E-96D4-F48CF1E5AA42}"/>
    <cellStyle name="Vírgula 3 7 2 5 2 2" xfId="34472" xr:uid="{28BA7B08-BDF2-497B-AA57-6A6DCC18F1AE}"/>
    <cellStyle name="Vírgula 3 7 2 5 3" xfId="25419" xr:uid="{3D798681-9839-4877-A84B-74E1CDD1F2F0}"/>
    <cellStyle name="Vírgula 3 7 2 6" xfId="10330" xr:uid="{99705C48-B0A9-42C7-AC0E-E3311289AA1E}"/>
    <cellStyle name="Vírgula 3 7 2 6 2" xfId="28440" xr:uid="{4DFDA3B6-DEF4-4441-B951-844BAF671475}"/>
    <cellStyle name="Vírgula 3 7 2 7" xfId="19387" xr:uid="{3A35A226-9C55-452E-A8EF-2C2CDC65315D}"/>
    <cellStyle name="Vírgula 3 7 3" xfId="1217" xr:uid="{137A8403-7646-48DB-8BAC-B9B8DE3CB510}"/>
    <cellStyle name="Vírgula 3 7 3 2" xfId="2221" xr:uid="{D67772B4-29AC-42D0-9410-97D60DDC2ABF}"/>
    <cellStyle name="Vírgula 3 7 3 2 2" xfId="5300" xr:uid="{4F1BCDCF-27A5-4CE4-9C6C-8CA733BC5CC6}"/>
    <cellStyle name="Vírgula 3 7 3 2 2 2" xfId="14353" xr:uid="{0204A31C-292C-4E7A-A939-BA9D37DC8A53}"/>
    <cellStyle name="Vírgula 3 7 3 2 2 2 2" xfId="32463" xr:uid="{358112B8-9EAF-4EFF-8931-8D9C5CF9FE47}"/>
    <cellStyle name="Vírgula 3 7 3 2 2 3" xfId="23410" xr:uid="{526CAAAE-28EF-43F2-B275-773CCC5A2E07}"/>
    <cellStyle name="Vírgula 3 7 3 2 3" xfId="8314" xr:uid="{4F27B9CC-3173-4566-8DE5-A36E6524902E}"/>
    <cellStyle name="Vírgula 3 7 3 2 3 2" xfId="17367" xr:uid="{F2A9C32F-C051-42C1-B5F7-5875F6A3F258}"/>
    <cellStyle name="Vírgula 3 7 3 2 3 2 2" xfId="35477" xr:uid="{A7661526-3C6A-4ABB-9177-72C67F19F272}"/>
    <cellStyle name="Vírgula 3 7 3 2 3 3" xfId="26424" xr:uid="{9B263891-0B2C-468E-900A-946CB1C7E77E}"/>
    <cellStyle name="Vírgula 3 7 3 2 4" xfId="11335" xr:uid="{7099BFF8-AADA-42B6-9844-CB81A98765C6}"/>
    <cellStyle name="Vírgula 3 7 3 2 4 2" xfId="29445" xr:uid="{4303AE48-626E-48C0-86DD-3BAE9F919614}"/>
    <cellStyle name="Vírgula 3 7 3 2 5" xfId="20392" xr:uid="{FBDF225E-0710-48C5-9D5E-93EDE031AA6A}"/>
    <cellStyle name="Vírgula 3 7 3 3" xfId="3225" xr:uid="{C2F96FD0-12EE-49B5-B5C7-3AFC5671A545}"/>
    <cellStyle name="Vírgula 3 7 3 3 2" xfId="6304" xr:uid="{DB312B36-51B6-4B2E-BF7C-51CA50FCA288}"/>
    <cellStyle name="Vírgula 3 7 3 3 2 2" xfId="15357" xr:uid="{C39CC2B1-422E-41E1-9EB4-807C25A7B898}"/>
    <cellStyle name="Vírgula 3 7 3 3 2 2 2" xfId="33467" xr:uid="{68F9E396-8A69-437B-969E-CD129A0F347F}"/>
    <cellStyle name="Vírgula 3 7 3 3 2 3" xfId="24414" xr:uid="{FD52F4C7-2452-4212-81A5-9B52C8965C6E}"/>
    <cellStyle name="Vírgula 3 7 3 3 3" xfId="9318" xr:uid="{EC180AF7-F1FC-4239-8208-7B1FE1D72A17}"/>
    <cellStyle name="Vírgula 3 7 3 3 3 2" xfId="18371" xr:uid="{64A7CE75-B194-48B7-AAC2-DAF1A7FC145C}"/>
    <cellStyle name="Vírgula 3 7 3 3 3 2 2" xfId="36481" xr:uid="{04A1D6F0-9604-454E-A02E-08A70CBCAEB9}"/>
    <cellStyle name="Vírgula 3 7 3 3 3 3" xfId="27428" xr:uid="{530E41DC-C5A0-4A63-8BF8-7ED8DFB7E52D}"/>
    <cellStyle name="Vírgula 3 7 3 3 4" xfId="12339" xr:uid="{8513C094-EB0C-43A7-AA2B-098E3636A8A4}"/>
    <cellStyle name="Vírgula 3 7 3 3 4 2" xfId="30449" xr:uid="{A4641895-ABAC-4CC7-A257-6012098B5C5A}"/>
    <cellStyle name="Vírgula 3 7 3 3 5" xfId="21396" xr:uid="{74A404F1-2C25-4230-861D-9347E83219F9}"/>
    <cellStyle name="Vírgula 3 7 3 4" xfId="4296" xr:uid="{B789D750-37C3-4DD3-B7C4-AF717EC1B615}"/>
    <cellStyle name="Vírgula 3 7 3 4 2" xfId="13349" xr:uid="{6B3C551C-790B-4FBD-96DC-CA3F2C2FC17C}"/>
    <cellStyle name="Vírgula 3 7 3 4 2 2" xfId="31459" xr:uid="{462246E9-E576-43BE-90B9-FDE41E945614}"/>
    <cellStyle name="Vírgula 3 7 3 4 3" xfId="22406" xr:uid="{B6F85A31-478C-4AF9-94A3-6FD991DFCFFC}"/>
    <cellStyle name="Vírgula 3 7 3 5" xfId="7310" xr:uid="{786BC0AD-88C5-4EA4-82EA-482E8180387C}"/>
    <cellStyle name="Vírgula 3 7 3 5 2" xfId="16363" xr:uid="{720886BC-4222-462E-872E-E3FDE1D613F2}"/>
    <cellStyle name="Vírgula 3 7 3 5 2 2" xfId="34473" xr:uid="{DFC671C6-CB5A-4DC4-9223-8EF079DDDDC5}"/>
    <cellStyle name="Vírgula 3 7 3 5 3" xfId="25420" xr:uid="{144070C1-F561-431E-82FE-D6D872805E7D}"/>
    <cellStyle name="Vírgula 3 7 3 6" xfId="10331" xr:uid="{550E44EA-6313-487A-8886-5A8F354337B5}"/>
    <cellStyle name="Vírgula 3 7 3 6 2" xfId="28441" xr:uid="{EC5F1B8D-BC8C-4AC5-8C4F-6905141F5214}"/>
    <cellStyle name="Vírgula 3 7 3 7" xfId="19388" xr:uid="{C0C88906-EF54-43DE-AB67-2AEF151E9E7D}"/>
    <cellStyle name="Vírgula 3 7 4" xfId="1409" xr:uid="{D01DD2F4-0267-4DAB-BCC6-F4612B4AA638}"/>
    <cellStyle name="Vírgula 3 7 4 2" xfId="4488" xr:uid="{A2D777B6-5550-476A-B9DE-365E23F64BA2}"/>
    <cellStyle name="Vírgula 3 7 4 2 2" xfId="13541" xr:uid="{2666CCA0-E3AE-46A2-97B8-F32A0C1A1D4B}"/>
    <cellStyle name="Vírgula 3 7 4 2 2 2" xfId="31651" xr:uid="{C85998D9-92E3-4BB9-910E-360E311CCF69}"/>
    <cellStyle name="Vírgula 3 7 4 2 3" xfId="22598" xr:uid="{CE7D041B-3839-4E79-9F28-34E023A09B9B}"/>
    <cellStyle name="Vírgula 3 7 4 3" xfId="7502" xr:uid="{8F013FF6-0EA1-44BD-A40D-3B4AC5F9F5BD}"/>
    <cellStyle name="Vírgula 3 7 4 3 2" xfId="16555" xr:uid="{75D4C843-6429-4255-8640-D6A270B42EEC}"/>
    <cellStyle name="Vírgula 3 7 4 3 2 2" xfId="34665" xr:uid="{3BFC2ED0-3C26-4A18-81F2-4EA6BD05C457}"/>
    <cellStyle name="Vírgula 3 7 4 3 3" xfId="25612" xr:uid="{D4E1943C-40D7-47E7-85E4-EB97F7ADB27E}"/>
    <cellStyle name="Vírgula 3 7 4 4" xfId="10523" xr:uid="{FEA8C5C7-709D-4494-9D9E-4134A029B437}"/>
    <cellStyle name="Vírgula 3 7 4 4 2" xfId="28633" xr:uid="{75A72A25-B25C-4173-9522-4F9C8EB9226D}"/>
    <cellStyle name="Vírgula 3 7 4 5" xfId="19580" xr:uid="{8EA803BD-34F0-4407-B62B-02408734B4F6}"/>
    <cellStyle name="Vírgula 3 7 5" xfId="2413" xr:uid="{4E38089A-542E-495D-AFBA-11120DC9E8EC}"/>
    <cellStyle name="Vírgula 3 7 5 2" xfId="5492" xr:uid="{C14092E2-A91D-45C3-B795-D445C63A0E33}"/>
    <cellStyle name="Vírgula 3 7 5 2 2" xfId="14545" xr:uid="{829DE174-4B22-4F32-AA37-7CC82C9F1ABE}"/>
    <cellStyle name="Vírgula 3 7 5 2 2 2" xfId="32655" xr:uid="{79D97064-45D5-4168-B1E8-69D60081C7FA}"/>
    <cellStyle name="Vírgula 3 7 5 2 3" xfId="23602" xr:uid="{F7ED1CFC-D168-454F-A3E9-5DFAE652CC14}"/>
    <cellStyle name="Vírgula 3 7 5 3" xfId="8506" xr:uid="{C1860007-0275-4239-A15F-4DDCD4910A3C}"/>
    <cellStyle name="Vírgula 3 7 5 3 2" xfId="17559" xr:uid="{E9ECA5B3-8A69-43F3-B170-E953F5551957}"/>
    <cellStyle name="Vírgula 3 7 5 3 2 2" xfId="35669" xr:uid="{F62CD169-CE0F-40C4-BF68-11EB98CB54E2}"/>
    <cellStyle name="Vírgula 3 7 5 3 3" xfId="26616" xr:uid="{105DDD36-4F75-45C3-AC99-0B7DB8B1E8ED}"/>
    <cellStyle name="Vírgula 3 7 5 4" xfId="11527" xr:uid="{CFEC2C78-4F35-4F10-827F-5A377ABB44CB}"/>
    <cellStyle name="Vírgula 3 7 5 4 2" xfId="29637" xr:uid="{32EE15EB-429A-49E8-8739-951679AA01B7}"/>
    <cellStyle name="Vírgula 3 7 5 5" xfId="20584" xr:uid="{38913E0A-771A-4EAC-9C1D-585F326D714C}"/>
    <cellStyle name="Vírgula 3 7 6" xfId="3483" xr:uid="{275C299D-869B-4591-A915-CEEFB4F2CE2A}"/>
    <cellStyle name="Vírgula 3 7 6 2" xfId="12536" xr:uid="{2733E615-E272-41E6-ABC2-04750D64E69A}"/>
    <cellStyle name="Vírgula 3 7 6 2 2" xfId="30646" xr:uid="{9077E5C7-1441-4EC2-8B88-DD902550D274}"/>
    <cellStyle name="Vírgula 3 7 6 3" xfId="21593" xr:uid="{39A9979F-7D36-42F7-8AB9-8FDD4F43B7E1}"/>
    <cellStyle name="Vírgula 3 7 7" xfId="6497" xr:uid="{27CB72DD-E5DD-40FA-BAAE-5F97463CF368}"/>
    <cellStyle name="Vírgula 3 7 7 2" xfId="15550" xr:uid="{88119DB9-50A6-4B45-92B8-91EB7529C30A}"/>
    <cellStyle name="Vírgula 3 7 7 2 2" xfId="33660" xr:uid="{041719F2-58B1-4AC6-8F5F-F19427C66FEC}"/>
    <cellStyle name="Vírgula 3 7 7 3" xfId="24607" xr:uid="{7560C114-1914-4C51-A9A3-E2BCA19A3A52}"/>
    <cellStyle name="Vírgula 3 7 8" xfId="9517" xr:uid="{C3A639BE-ED46-45FE-9C5A-FD3FD7E24E23}"/>
    <cellStyle name="Vírgula 3 7 8 2" xfId="27627" xr:uid="{1A534CE7-8BC8-4CF0-B82B-2FBD7FEC88B5}"/>
    <cellStyle name="Vírgula 3 7 9" xfId="18574" xr:uid="{39DA1F90-7184-4AB4-89F0-9C1AD2AE6AD5}"/>
    <cellStyle name="Vírgula 3 8" xfId="1218" xr:uid="{33481094-5027-495C-B327-9A29C7BE4293}"/>
    <cellStyle name="Vírgula 3 8 2" xfId="2222" xr:uid="{7B20E48F-9373-4C55-9242-59950168D34B}"/>
    <cellStyle name="Vírgula 3 8 2 2" xfId="5301" xr:uid="{DCA1FD5D-DCFB-4711-9ABF-607300377366}"/>
    <cellStyle name="Vírgula 3 8 2 2 2" xfId="14354" xr:uid="{F3867DBC-25DA-412E-A09D-30285566B99A}"/>
    <cellStyle name="Vírgula 3 8 2 2 2 2" xfId="32464" xr:uid="{9586CA75-0A64-4AE4-BB38-61D61A560808}"/>
    <cellStyle name="Vírgula 3 8 2 2 3" xfId="23411" xr:uid="{06101454-0200-424B-AF5E-9BECFB7D55C2}"/>
    <cellStyle name="Vírgula 3 8 2 3" xfId="8315" xr:uid="{69113836-7EA5-4CB1-82BE-4360FEA00734}"/>
    <cellStyle name="Vírgula 3 8 2 3 2" xfId="17368" xr:uid="{372F6B1B-5BB6-4B60-B463-EBA2B1D10BCE}"/>
    <cellStyle name="Vírgula 3 8 2 3 2 2" xfId="35478" xr:uid="{9ACECEA8-118C-4BF5-A253-3F46EB8C330B}"/>
    <cellStyle name="Vírgula 3 8 2 3 3" xfId="26425" xr:uid="{FF7BEAE5-F4BB-4886-B780-4920459A7FD3}"/>
    <cellStyle name="Vírgula 3 8 2 4" xfId="11336" xr:uid="{35C13DF5-B952-44A4-BF50-D8CE3F9E6060}"/>
    <cellStyle name="Vírgula 3 8 2 4 2" xfId="29446" xr:uid="{B3A23B29-27AC-45D2-A047-53E338588507}"/>
    <cellStyle name="Vírgula 3 8 2 5" xfId="20393" xr:uid="{0E1AF856-0227-4DF7-94CD-FCA8B02206E3}"/>
    <cellStyle name="Vírgula 3 8 3" xfId="3226" xr:uid="{F3081134-CEEC-4292-A1CB-AC92C7A8A9C1}"/>
    <cellStyle name="Vírgula 3 8 3 2" xfId="6305" xr:uid="{9470013C-3630-429A-AC9F-ACA5F887F6A5}"/>
    <cellStyle name="Vírgula 3 8 3 2 2" xfId="15358" xr:uid="{327BC751-CB14-4FF9-A6E3-B69FB423559A}"/>
    <cellStyle name="Vírgula 3 8 3 2 2 2" xfId="33468" xr:uid="{106B4B26-D52E-4F4C-83DF-566101496C76}"/>
    <cellStyle name="Vírgula 3 8 3 2 3" xfId="24415" xr:uid="{3C6C8031-3D2A-41DF-93F2-ED697BFE298A}"/>
    <cellStyle name="Vírgula 3 8 3 3" xfId="9319" xr:uid="{789BE136-E6FE-4568-90D8-38557EDCC5CA}"/>
    <cellStyle name="Vírgula 3 8 3 3 2" xfId="18372" xr:uid="{E48284D9-B01C-4AAD-85DB-F6DFDF4169CF}"/>
    <cellStyle name="Vírgula 3 8 3 3 2 2" xfId="36482" xr:uid="{B7055289-AABF-4F9A-BAFF-A7C6BF7A4883}"/>
    <cellStyle name="Vírgula 3 8 3 3 3" xfId="27429" xr:uid="{24A37C19-BAB7-48F9-A381-83EC94032BDB}"/>
    <cellStyle name="Vírgula 3 8 3 4" xfId="12340" xr:uid="{6A136F4A-226E-4ED9-940F-AD7F8C2B9C90}"/>
    <cellStyle name="Vírgula 3 8 3 4 2" xfId="30450" xr:uid="{910BD416-013A-496F-9F3A-72BB04136AA6}"/>
    <cellStyle name="Vírgula 3 8 3 5" xfId="21397" xr:uid="{482D52F8-2555-4A6F-8876-E5B67C598EC5}"/>
    <cellStyle name="Vírgula 3 8 4" xfId="4297" xr:uid="{B4A5A12C-6EAD-400C-B1C2-46CA9965B260}"/>
    <cellStyle name="Vírgula 3 8 4 2" xfId="13350" xr:uid="{DE7DB0A8-D577-401E-8D05-1752068414DD}"/>
    <cellStyle name="Vírgula 3 8 4 2 2" xfId="31460" xr:uid="{EDA607C2-612B-4DDF-984A-76BD8FC32AAA}"/>
    <cellStyle name="Vírgula 3 8 4 3" xfId="22407" xr:uid="{E67E9948-24B0-43AB-B8B0-E30E41361890}"/>
    <cellStyle name="Vírgula 3 8 5" xfId="7311" xr:uid="{82A8B1E8-ABB3-4295-9A7F-486C09B947DB}"/>
    <cellStyle name="Vírgula 3 8 5 2" xfId="16364" xr:uid="{5EE4F673-D4D0-4D35-928F-74F81C55833F}"/>
    <cellStyle name="Vírgula 3 8 5 2 2" xfId="34474" xr:uid="{68515180-FF0F-4587-809A-E25001D866F9}"/>
    <cellStyle name="Vírgula 3 8 5 3" xfId="25421" xr:uid="{AE7754CA-50E6-43A8-AACA-95A2DC073FCC}"/>
    <cellStyle name="Vírgula 3 8 6" xfId="10332" xr:uid="{326E17D3-80D1-4CA6-A3C6-72FDB7149043}"/>
    <cellStyle name="Vírgula 3 8 6 2" xfId="28442" xr:uid="{127323A9-7088-479F-A077-299CA7D537C7}"/>
    <cellStyle name="Vírgula 3 8 7" xfId="19389" xr:uid="{D892B8CE-EF3B-4D04-9C6C-C5F3E31F2D6B}"/>
    <cellStyle name="Vírgula 3 9" xfId="1219" xr:uid="{DBD8261E-2966-45CC-8A4D-A64BF9A9AB7A}"/>
    <cellStyle name="Vírgula 3 9 2" xfId="2223" xr:uid="{D46E573F-C8E1-4B69-9DD4-FDF1130D006C}"/>
    <cellStyle name="Vírgula 3 9 2 2" xfId="5302" xr:uid="{A8A31886-5195-4564-93D8-C6E66AB6389B}"/>
    <cellStyle name="Vírgula 3 9 2 2 2" xfId="14355" xr:uid="{B2E65692-DD3E-4977-A5FA-F7B960CC2789}"/>
    <cellStyle name="Vírgula 3 9 2 2 2 2" xfId="32465" xr:uid="{62E2AC04-09E3-4CDE-8AE5-C2B9C7C9939F}"/>
    <cellStyle name="Vírgula 3 9 2 2 3" xfId="23412" xr:uid="{8582354C-1AA5-4F0E-B6E6-B14782C55112}"/>
    <cellStyle name="Vírgula 3 9 2 3" xfId="8316" xr:uid="{90EC22D5-705B-4183-85F2-47A3FE605A5E}"/>
    <cellStyle name="Vírgula 3 9 2 3 2" xfId="17369" xr:uid="{147FC180-8360-4276-9F0B-7364C12BE210}"/>
    <cellStyle name="Vírgula 3 9 2 3 2 2" xfId="35479" xr:uid="{18E31BC6-6160-48AB-B54E-A8041118CCBB}"/>
    <cellStyle name="Vírgula 3 9 2 3 3" xfId="26426" xr:uid="{477BAE39-ACAD-4F19-9E2B-0E5AAF13A9CC}"/>
    <cellStyle name="Vírgula 3 9 2 4" xfId="11337" xr:uid="{5E5193E1-0ACB-4267-8D16-F9BFC71B72F4}"/>
    <cellStyle name="Vírgula 3 9 2 4 2" xfId="29447" xr:uid="{8D18350D-CF5A-440C-BC98-947CB5CE0D54}"/>
    <cellStyle name="Vírgula 3 9 2 5" xfId="20394" xr:uid="{EE0D9816-C137-4FB1-8579-51EDDE98C6A2}"/>
    <cellStyle name="Vírgula 3 9 3" xfId="3227" xr:uid="{F6375DF1-9DC9-4A76-A0DA-D1FC158EC169}"/>
    <cellStyle name="Vírgula 3 9 3 2" xfId="6306" xr:uid="{6C514D2F-8179-4BFA-98B1-41A4E232AB09}"/>
    <cellStyle name="Vírgula 3 9 3 2 2" xfId="15359" xr:uid="{33EAB3F5-5A09-4B21-A6F3-DC3930AAE4E5}"/>
    <cellStyle name="Vírgula 3 9 3 2 2 2" xfId="33469" xr:uid="{45071D4D-535B-44F7-B3E0-4B8E08C7E49F}"/>
    <cellStyle name="Vírgula 3 9 3 2 3" xfId="24416" xr:uid="{973D039C-9807-4D26-9FFB-72F24A8B723E}"/>
    <cellStyle name="Vírgula 3 9 3 3" xfId="9320" xr:uid="{99DC0CF8-56C1-402A-B2F8-FDD2955A2501}"/>
    <cellStyle name="Vírgula 3 9 3 3 2" xfId="18373" xr:uid="{CDE2B703-A405-4282-A8A8-717F54016F2F}"/>
    <cellStyle name="Vírgula 3 9 3 3 2 2" xfId="36483" xr:uid="{D12F0537-6383-4728-A8F9-1CA49B1C86F6}"/>
    <cellStyle name="Vírgula 3 9 3 3 3" xfId="27430" xr:uid="{979EA5DA-C844-4251-963D-9DD687CEE911}"/>
    <cellStyle name="Vírgula 3 9 3 4" xfId="12341" xr:uid="{2CC659A3-05C4-44F8-B282-6876089C14C2}"/>
    <cellStyle name="Vírgula 3 9 3 4 2" xfId="30451" xr:uid="{966256D7-695A-4DDF-9224-ED8F03E80970}"/>
    <cellStyle name="Vírgula 3 9 3 5" xfId="21398" xr:uid="{1EA277C1-BC08-4CD4-ACE1-D73DDC488C0A}"/>
    <cellStyle name="Vírgula 3 9 4" xfId="4298" xr:uid="{DF74B30B-E4AB-437E-938C-DCB6E0326D4B}"/>
    <cellStyle name="Vírgula 3 9 4 2" xfId="13351" xr:uid="{B22B7983-430A-4CD9-800A-76EE2B9C8316}"/>
    <cellStyle name="Vírgula 3 9 4 2 2" xfId="31461" xr:uid="{B9136CAA-A2F5-47EE-938E-7330AA5C36C4}"/>
    <cellStyle name="Vírgula 3 9 4 3" xfId="22408" xr:uid="{9BA61E0F-593C-4915-95BC-A8C49868D4DA}"/>
    <cellStyle name="Vírgula 3 9 5" xfId="7312" xr:uid="{9E207BB0-125A-4E2C-9B6F-029ED9D83139}"/>
    <cellStyle name="Vírgula 3 9 5 2" xfId="16365" xr:uid="{D5CE1336-4057-44FB-9201-4F07029075D7}"/>
    <cellStyle name="Vírgula 3 9 5 2 2" xfId="34475" xr:uid="{AB112A8F-B893-4531-8322-876F28D0587C}"/>
    <cellStyle name="Vírgula 3 9 5 3" xfId="25422" xr:uid="{A60A5496-3B3B-4EEB-9BC4-07862C245D65}"/>
    <cellStyle name="Vírgula 3 9 6" xfId="10333" xr:uid="{771C63C4-EFA3-4C77-AE66-9452CB27836B}"/>
    <cellStyle name="Vírgula 3 9 6 2" xfId="28443" xr:uid="{6CC2570C-44A6-4C1D-8BF0-EE285D1CD500}"/>
    <cellStyle name="Vírgula 3 9 7" xfId="19390" xr:uid="{08C1BF8C-249D-4FA5-A905-329BBEB216E0}"/>
    <cellStyle name="Vírgula 4" xfId="98" xr:uid="{A514DCDB-F92F-421D-BDFE-53BA3A5B63A0}"/>
    <cellStyle name="Vírgula 4 10" xfId="9370" xr:uid="{78302F1E-B490-41E7-99D1-45DC1A7F4C7D}"/>
    <cellStyle name="Vírgula 4 10 2" xfId="27480" xr:uid="{DB61BBB5-0430-4560-BC83-C41EA8FDF850}"/>
    <cellStyle name="Vírgula 4 11" xfId="18427" xr:uid="{F04C750C-E442-4752-B777-847D5534071E}"/>
    <cellStyle name="Vírgula 4 2" xfId="130" xr:uid="{93461A65-7609-4030-B628-A332791A014E}"/>
    <cellStyle name="Vírgula 4 2 10" xfId="18459" xr:uid="{5EBF105F-D904-48F6-A3AD-23ADF12E16F4}"/>
    <cellStyle name="Vírgula 4 2 2" xfId="457" xr:uid="{3EB35C26-96D0-42F2-9D94-660D75F07611}"/>
    <cellStyle name="Vírgula 4 2 2 2" xfId="1220" xr:uid="{1FA7B2AC-2A3C-43BA-A006-6CBB42D1A8AD}"/>
    <cellStyle name="Vírgula 4 2 2 2 2" xfId="2224" xr:uid="{52822D20-ECAC-4860-9C53-33892D8210E7}"/>
    <cellStyle name="Vírgula 4 2 2 2 2 2" xfId="5303" xr:uid="{1B3314D3-342B-4F0C-942F-D9A6D64DFA1F}"/>
    <cellStyle name="Vírgula 4 2 2 2 2 2 2" xfId="14356" xr:uid="{22A65EB0-91DD-49E5-94D5-151D7E1B55A0}"/>
    <cellStyle name="Vírgula 4 2 2 2 2 2 2 2" xfId="32466" xr:uid="{18C3E703-B6FE-4B3F-9FCA-1F11F2E1F2BD}"/>
    <cellStyle name="Vírgula 4 2 2 2 2 2 3" xfId="23413" xr:uid="{066946B8-7BA7-4B8D-9827-F94F3821B978}"/>
    <cellStyle name="Vírgula 4 2 2 2 2 3" xfId="8317" xr:uid="{101DD759-57FB-4E7B-AB96-3B97EACFB3BB}"/>
    <cellStyle name="Vírgula 4 2 2 2 2 3 2" xfId="17370" xr:uid="{018C4CA0-5B99-414D-B48B-3548824460F2}"/>
    <cellStyle name="Vírgula 4 2 2 2 2 3 2 2" xfId="35480" xr:uid="{206AA789-4ED7-43F2-AC4F-BBABDBC48432}"/>
    <cellStyle name="Vírgula 4 2 2 2 2 3 3" xfId="26427" xr:uid="{2B1D2CBE-4D98-407B-9589-B001E2511ED9}"/>
    <cellStyle name="Vírgula 4 2 2 2 2 4" xfId="11338" xr:uid="{AEBF26E6-BD51-4F06-96E3-F8D082AFC4B8}"/>
    <cellStyle name="Vírgula 4 2 2 2 2 4 2" xfId="29448" xr:uid="{6D8461D5-8B6D-49BF-9A79-33F89B976EB6}"/>
    <cellStyle name="Vírgula 4 2 2 2 2 5" xfId="20395" xr:uid="{99F128FB-6777-428D-B837-3DB0A241C998}"/>
    <cellStyle name="Vírgula 4 2 2 2 3" xfId="3228" xr:uid="{4EC31C73-5674-4085-BE50-6B0078774377}"/>
    <cellStyle name="Vírgula 4 2 2 2 3 2" xfId="6307" xr:uid="{C95D2DE8-D1FA-451C-BA6B-990F8A59CD29}"/>
    <cellStyle name="Vírgula 4 2 2 2 3 2 2" xfId="15360" xr:uid="{EC376EEA-4808-49E0-872D-2911F46E062F}"/>
    <cellStyle name="Vírgula 4 2 2 2 3 2 2 2" xfId="33470" xr:uid="{A76C57AA-BCDD-45E7-86EA-710C11F6F5BA}"/>
    <cellStyle name="Vírgula 4 2 2 2 3 2 3" xfId="24417" xr:uid="{A8DA100B-813F-4243-B3C4-8BD82C2D6B7C}"/>
    <cellStyle name="Vírgula 4 2 2 2 3 3" xfId="9321" xr:uid="{4390250F-F874-4C37-B63C-BB4F8E019D7D}"/>
    <cellStyle name="Vírgula 4 2 2 2 3 3 2" xfId="18374" xr:uid="{970FC56D-7DE2-4469-918D-B00D7718051C}"/>
    <cellStyle name="Vírgula 4 2 2 2 3 3 2 2" xfId="36484" xr:uid="{0D54D779-54F0-4A7A-A7F4-6F066EB45055}"/>
    <cellStyle name="Vírgula 4 2 2 2 3 3 3" xfId="27431" xr:uid="{3BE0E8BE-B55D-4978-9463-AE155C500036}"/>
    <cellStyle name="Vírgula 4 2 2 2 3 4" xfId="12342" xr:uid="{42B246B0-B485-47EF-9C71-810D62DA9741}"/>
    <cellStyle name="Vírgula 4 2 2 2 3 4 2" xfId="30452" xr:uid="{2B414BDB-58A1-4D3E-B7CE-73FC76907D37}"/>
    <cellStyle name="Vírgula 4 2 2 2 3 5" xfId="21399" xr:uid="{13AE4DEF-7AA2-4CEF-B944-0CBC4C2B2787}"/>
    <cellStyle name="Vírgula 4 2 2 2 4" xfId="4299" xr:uid="{93CCF578-8962-4BC8-840F-EDD6C375FE55}"/>
    <cellStyle name="Vírgula 4 2 2 2 4 2" xfId="13352" xr:uid="{DFA747F8-A7BD-494D-9251-8A982E35E618}"/>
    <cellStyle name="Vírgula 4 2 2 2 4 2 2" xfId="31462" xr:uid="{B980EB6A-94EB-47C9-8043-B17EF2CD760A}"/>
    <cellStyle name="Vírgula 4 2 2 2 4 3" xfId="22409" xr:uid="{9C923A5B-0C77-4355-99B3-FA1AC4459207}"/>
    <cellStyle name="Vírgula 4 2 2 2 5" xfId="7313" xr:uid="{024D5BB3-A7C3-4ACD-B12C-5A50FB612382}"/>
    <cellStyle name="Vírgula 4 2 2 2 5 2" xfId="16366" xr:uid="{AF379FC7-13C5-4286-99BF-E51AAE853957}"/>
    <cellStyle name="Vírgula 4 2 2 2 5 2 2" xfId="34476" xr:uid="{63EC29E1-5249-48B5-B3BC-2FAA80B1F6EC}"/>
    <cellStyle name="Vírgula 4 2 2 2 5 3" xfId="25423" xr:uid="{7A1AC6B2-3BE7-4220-8F2C-986DB6449003}"/>
    <cellStyle name="Vírgula 4 2 2 2 6" xfId="10334" xr:uid="{7D32554B-5EB7-41E8-BDDF-C90019385479}"/>
    <cellStyle name="Vírgula 4 2 2 2 6 2" xfId="28444" xr:uid="{DDA91172-D99F-437A-8453-A38E169C0593}"/>
    <cellStyle name="Vírgula 4 2 2 2 7" xfId="19391" xr:uid="{0917EE27-4AAC-47E8-83B2-7B2B766F9FFE}"/>
    <cellStyle name="Vírgula 4 2 2 3" xfId="1221" xr:uid="{64214713-3C16-4E3A-88C0-47B238E9779B}"/>
    <cellStyle name="Vírgula 4 2 2 3 2" xfId="2225" xr:uid="{9E0E680F-D5A7-4895-ADD7-090F51B1043E}"/>
    <cellStyle name="Vírgula 4 2 2 3 2 2" xfId="5304" xr:uid="{305B4BB7-C090-4F78-90BD-7047762E3D6F}"/>
    <cellStyle name="Vírgula 4 2 2 3 2 2 2" xfId="14357" xr:uid="{39E2041A-3C36-4BF6-81E3-062D6E5C1CB5}"/>
    <cellStyle name="Vírgula 4 2 2 3 2 2 2 2" xfId="32467" xr:uid="{4B14D6A8-AED8-4316-9157-A4695898B9D3}"/>
    <cellStyle name="Vírgula 4 2 2 3 2 2 3" xfId="23414" xr:uid="{699B7627-7D9A-4178-9CF7-B6FD84DD62DE}"/>
    <cellStyle name="Vírgula 4 2 2 3 2 3" xfId="8318" xr:uid="{4D835E5A-902A-413F-AFF1-5660C1907A9C}"/>
    <cellStyle name="Vírgula 4 2 2 3 2 3 2" xfId="17371" xr:uid="{9DCE4C96-A7A8-43AB-AAC8-FB162A275795}"/>
    <cellStyle name="Vírgula 4 2 2 3 2 3 2 2" xfId="35481" xr:uid="{6E4B4AFE-F13F-4285-9CFF-2C88F4373F3E}"/>
    <cellStyle name="Vírgula 4 2 2 3 2 3 3" xfId="26428" xr:uid="{6419E6F7-0670-4EC2-B3C4-09A2420682CB}"/>
    <cellStyle name="Vírgula 4 2 2 3 2 4" xfId="11339" xr:uid="{BE45EAF5-862A-4B5E-9EA6-E785D6390540}"/>
    <cellStyle name="Vírgula 4 2 2 3 2 4 2" xfId="29449" xr:uid="{EB8FB5AE-1DA3-4D24-BF7C-83AA348AFC2B}"/>
    <cellStyle name="Vírgula 4 2 2 3 2 5" xfId="20396" xr:uid="{DEF77D0C-3D6F-4D6C-80B8-EC7F451077D5}"/>
    <cellStyle name="Vírgula 4 2 2 3 3" xfId="3229" xr:uid="{07BEBE67-830B-44AD-9F24-7D39E5E583CB}"/>
    <cellStyle name="Vírgula 4 2 2 3 3 2" xfId="6308" xr:uid="{214867C7-451B-4E9D-9234-C061C3701211}"/>
    <cellStyle name="Vírgula 4 2 2 3 3 2 2" xfId="15361" xr:uid="{10B7CB51-3474-4129-BC74-6C3DEC6824F4}"/>
    <cellStyle name="Vírgula 4 2 2 3 3 2 2 2" xfId="33471" xr:uid="{FE81C01C-BD2A-4377-9E13-EBD677DBA6D7}"/>
    <cellStyle name="Vírgula 4 2 2 3 3 2 3" xfId="24418" xr:uid="{C1427612-DFF7-4A17-94A0-02E6C9DCB360}"/>
    <cellStyle name="Vírgula 4 2 2 3 3 3" xfId="9322" xr:uid="{377EA9B8-4156-4BC8-BD8A-473965399291}"/>
    <cellStyle name="Vírgula 4 2 2 3 3 3 2" xfId="18375" xr:uid="{FBE5AD14-D6AD-4ADC-B2BB-EADEA8C3E016}"/>
    <cellStyle name="Vírgula 4 2 2 3 3 3 2 2" xfId="36485" xr:uid="{791D6BE6-BCA1-46B4-B94C-4A678E4E0777}"/>
    <cellStyle name="Vírgula 4 2 2 3 3 3 3" xfId="27432" xr:uid="{299F5A65-6F4B-4B01-A09E-570D881E4232}"/>
    <cellStyle name="Vírgula 4 2 2 3 3 4" xfId="12343" xr:uid="{BA82F764-431B-45C4-98FB-48034086F5FC}"/>
    <cellStyle name="Vírgula 4 2 2 3 3 4 2" xfId="30453" xr:uid="{28B1B41D-BDA7-45BA-B13F-787D87099675}"/>
    <cellStyle name="Vírgula 4 2 2 3 3 5" xfId="21400" xr:uid="{539B7AFD-4CA0-4802-92B6-BF1FB76CB802}"/>
    <cellStyle name="Vírgula 4 2 2 3 4" xfId="4300" xr:uid="{788D79A2-7C76-4394-8CA9-D28E83907B04}"/>
    <cellStyle name="Vírgula 4 2 2 3 4 2" xfId="13353" xr:uid="{ECF4172C-1EA1-49B5-9107-3983BF4E7B60}"/>
    <cellStyle name="Vírgula 4 2 2 3 4 2 2" xfId="31463" xr:uid="{7C9515F2-D339-40EE-B6C0-EC9884AA4F05}"/>
    <cellStyle name="Vírgula 4 2 2 3 4 3" xfId="22410" xr:uid="{350F39AB-0A36-4F93-8D49-8DAAB08216EB}"/>
    <cellStyle name="Vírgula 4 2 2 3 5" xfId="7314" xr:uid="{9B9F1403-4DB7-4D92-803A-94B66C661352}"/>
    <cellStyle name="Vírgula 4 2 2 3 5 2" xfId="16367" xr:uid="{52E7A521-A57B-44EB-8742-BE39E9625815}"/>
    <cellStyle name="Vírgula 4 2 2 3 5 2 2" xfId="34477" xr:uid="{9621AA82-9B42-4105-BBE7-11BF11D4ABDF}"/>
    <cellStyle name="Vírgula 4 2 2 3 5 3" xfId="25424" xr:uid="{C2BC4687-6ABE-4E9A-932B-E3DB83A8506B}"/>
    <cellStyle name="Vírgula 4 2 2 3 6" xfId="10335" xr:uid="{01AA0C9E-6337-491F-9487-AE0EA40F870E}"/>
    <cellStyle name="Vírgula 4 2 2 3 6 2" xfId="28445" xr:uid="{3FD252C1-C8D5-4AE6-9246-4DAE6046EA9F}"/>
    <cellStyle name="Vírgula 4 2 2 3 7" xfId="19392" xr:uid="{D7A227DF-BFA1-40F4-B326-84C5AF18B374}"/>
    <cellStyle name="Vírgula 4 2 2 4" xfId="1466" xr:uid="{A7CB2042-0D48-4BB0-8546-0EB086651970}"/>
    <cellStyle name="Vírgula 4 2 2 4 2" xfId="4545" xr:uid="{8F0B5781-29F4-4C3F-B3DF-CA81DA454995}"/>
    <cellStyle name="Vírgula 4 2 2 4 2 2" xfId="13598" xr:uid="{708CFB65-CFA3-4F71-B9D2-B0DCC1594E8B}"/>
    <cellStyle name="Vírgula 4 2 2 4 2 2 2" xfId="31708" xr:uid="{0E30CCD5-CC23-4F4E-8657-5D0042CDFB3B}"/>
    <cellStyle name="Vírgula 4 2 2 4 2 3" xfId="22655" xr:uid="{F72D72EC-8CE9-42DD-9D4B-94B99B00C828}"/>
    <cellStyle name="Vírgula 4 2 2 4 3" xfId="7559" xr:uid="{B9BF1DC8-27F1-475F-B509-278691E4C325}"/>
    <cellStyle name="Vírgula 4 2 2 4 3 2" xfId="16612" xr:uid="{6CF34331-4A0D-45FA-9E47-D8668DCB079D}"/>
    <cellStyle name="Vírgula 4 2 2 4 3 2 2" xfId="34722" xr:uid="{727DBF83-285B-4BF7-802B-7415192E3235}"/>
    <cellStyle name="Vírgula 4 2 2 4 3 3" xfId="25669" xr:uid="{53A4D24B-A756-4938-8768-A45879C637F1}"/>
    <cellStyle name="Vírgula 4 2 2 4 4" xfId="10580" xr:uid="{55A881FA-1EA3-40D9-8D29-C3B9DB2AC881}"/>
    <cellStyle name="Vírgula 4 2 2 4 4 2" xfId="28690" xr:uid="{98B47DD2-BB01-4192-8AAD-C976148326B0}"/>
    <cellStyle name="Vírgula 4 2 2 4 5" xfId="19637" xr:uid="{E9C4252F-B522-476B-B524-5C0A0A28BCA9}"/>
    <cellStyle name="Vírgula 4 2 2 5" xfId="2470" xr:uid="{817B2DB6-B463-4F54-9845-A1CE248CA772}"/>
    <cellStyle name="Vírgula 4 2 2 5 2" xfId="5549" xr:uid="{C3F0723F-DC65-430E-9DED-E55594478FAD}"/>
    <cellStyle name="Vírgula 4 2 2 5 2 2" xfId="14602" xr:uid="{28C56A0B-C190-4129-8306-CA41EEB3B734}"/>
    <cellStyle name="Vírgula 4 2 2 5 2 2 2" xfId="32712" xr:uid="{21B17679-8360-4209-AEED-65A85F650B11}"/>
    <cellStyle name="Vírgula 4 2 2 5 2 3" xfId="23659" xr:uid="{36C5E2AE-95DE-42EC-864A-C032601A30AC}"/>
    <cellStyle name="Vírgula 4 2 2 5 3" xfId="8563" xr:uid="{ED1A267A-8589-459A-A258-BD2A9047E686}"/>
    <cellStyle name="Vírgula 4 2 2 5 3 2" xfId="17616" xr:uid="{BDE68339-CF38-45D2-AFBF-F8EF36604A5E}"/>
    <cellStyle name="Vírgula 4 2 2 5 3 2 2" xfId="35726" xr:uid="{A7F10DE8-1B53-4AEB-A22C-65F5AF2AAA27}"/>
    <cellStyle name="Vírgula 4 2 2 5 3 3" xfId="26673" xr:uid="{EBCF5E68-530A-4F84-9C64-EBEE8BAC6852}"/>
    <cellStyle name="Vírgula 4 2 2 5 4" xfId="11584" xr:uid="{23C5213C-6CC0-4D13-8621-92C82D865631}"/>
    <cellStyle name="Vírgula 4 2 2 5 4 2" xfId="29694" xr:uid="{22E27B9B-FC19-49EE-BDDD-AC86792DE04A}"/>
    <cellStyle name="Vírgula 4 2 2 5 5" xfId="20641" xr:uid="{61C01743-839C-4F73-ADA1-10841CC24780}"/>
    <cellStyle name="Vírgula 4 2 2 6" xfId="3540" xr:uid="{4376D495-7368-4721-987B-445EE9897394}"/>
    <cellStyle name="Vírgula 4 2 2 6 2" xfId="12593" xr:uid="{C20C6942-7BE1-418B-B56B-9966BC772A02}"/>
    <cellStyle name="Vírgula 4 2 2 6 2 2" xfId="30703" xr:uid="{9042120B-18F7-48E7-A616-49B03F9F31A8}"/>
    <cellStyle name="Vírgula 4 2 2 6 3" xfId="21650" xr:uid="{0243379B-0D28-4A2B-A6E0-5CCD2A699622}"/>
    <cellStyle name="Vírgula 4 2 2 7" xfId="6554" xr:uid="{66991F82-7926-4243-97F8-342332FF7A01}"/>
    <cellStyle name="Vírgula 4 2 2 7 2" xfId="15607" xr:uid="{C16A390E-81D1-4056-B442-F9A1CD209AE0}"/>
    <cellStyle name="Vírgula 4 2 2 7 2 2" xfId="33717" xr:uid="{3133832B-F5E1-4BB8-97B6-8F94BEDDB123}"/>
    <cellStyle name="Vírgula 4 2 2 7 3" xfId="24664" xr:uid="{CBB9AA01-5D28-4C5D-B6CC-25539BA4848F}"/>
    <cellStyle name="Vírgula 4 2 2 8" xfId="9574" xr:uid="{E9D8F860-476C-4233-A84C-2ADD1B5BD47B}"/>
    <cellStyle name="Vírgula 4 2 2 8 2" xfId="27684" xr:uid="{DD939FA7-87B0-4662-B31C-98C76FF019ED}"/>
    <cellStyle name="Vírgula 4 2 2 9" xfId="18631" xr:uid="{D09F4111-97D5-43F8-9A6A-7BB7ED540373}"/>
    <cellStyle name="Vírgula 4 2 3" xfId="1222" xr:uid="{F200073F-1043-44CB-AEE4-81442C60740F}"/>
    <cellStyle name="Vírgula 4 2 3 2" xfId="2226" xr:uid="{75A7F028-88AB-49C8-BDFD-1FE9A8C5877F}"/>
    <cellStyle name="Vírgula 4 2 3 2 2" xfId="5305" xr:uid="{7C0A80BB-859E-4DD5-B6B5-9DD4C70E94FC}"/>
    <cellStyle name="Vírgula 4 2 3 2 2 2" xfId="14358" xr:uid="{8834D131-D367-4C9D-869A-ACD57EC3EC3B}"/>
    <cellStyle name="Vírgula 4 2 3 2 2 2 2" xfId="32468" xr:uid="{ED5FAC20-82CA-4391-AD96-559884ADA777}"/>
    <cellStyle name="Vírgula 4 2 3 2 2 3" xfId="23415" xr:uid="{EAFD8ED5-47C3-4D14-9DA5-6A31C2AA7A98}"/>
    <cellStyle name="Vírgula 4 2 3 2 3" xfId="8319" xr:uid="{ABC4EF77-8CE9-4503-BA19-DFC8FC131BE9}"/>
    <cellStyle name="Vírgula 4 2 3 2 3 2" xfId="17372" xr:uid="{ABC2193E-5835-4363-B024-DF4B781FCB86}"/>
    <cellStyle name="Vírgula 4 2 3 2 3 2 2" xfId="35482" xr:uid="{BFE8DC4C-2C7A-4EC6-99AD-6B082FBC8B69}"/>
    <cellStyle name="Vírgula 4 2 3 2 3 3" xfId="26429" xr:uid="{487AAD7C-AC20-4B2C-8C78-C11FD807A877}"/>
    <cellStyle name="Vírgula 4 2 3 2 4" xfId="11340" xr:uid="{3031D448-5618-42A9-9F01-1B44FF600E83}"/>
    <cellStyle name="Vírgula 4 2 3 2 4 2" xfId="29450" xr:uid="{BF3BEAA7-DFC7-4F1B-A0C0-6229F62ECC7E}"/>
    <cellStyle name="Vírgula 4 2 3 2 5" xfId="20397" xr:uid="{71E9DB5A-BB51-40A3-91A7-E8A5E0E08AA1}"/>
    <cellStyle name="Vírgula 4 2 3 3" xfId="3230" xr:uid="{D499A517-09A9-4891-8E41-FC7B8AAED8B6}"/>
    <cellStyle name="Vírgula 4 2 3 3 2" xfId="6309" xr:uid="{C200DC63-05E9-4B20-BD4D-AE5E85775805}"/>
    <cellStyle name="Vírgula 4 2 3 3 2 2" xfId="15362" xr:uid="{6678A56D-401A-4926-A8A8-3896476C2C31}"/>
    <cellStyle name="Vírgula 4 2 3 3 2 2 2" xfId="33472" xr:uid="{176B5F25-7CE2-488A-99D0-966829513C67}"/>
    <cellStyle name="Vírgula 4 2 3 3 2 3" xfId="24419" xr:uid="{7E8E5907-999D-4C6F-9534-2D19A39C9D99}"/>
    <cellStyle name="Vírgula 4 2 3 3 3" xfId="9323" xr:uid="{915CE60D-BEF1-4448-84EB-C72B49B3C5E9}"/>
    <cellStyle name="Vírgula 4 2 3 3 3 2" xfId="18376" xr:uid="{1C03A096-E71C-4726-B9FE-4B95608174B5}"/>
    <cellStyle name="Vírgula 4 2 3 3 3 2 2" xfId="36486" xr:uid="{AAE74212-0ADE-4B2A-9BCA-7516840FE3B5}"/>
    <cellStyle name="Vírgula 4 2 3 3 3 3" xfId="27433" xr:uid="{95908ACB-4D12-43F9-B6BE-615BC6250D7E}"/>
    <cellStyle name="Vírgula 4 2 3 3 4" xfId="12344" xr:uid="{7F67752E-913E-4ECF-A43F-ED03BF60757D}"/>
    <cellStyle name="Vírgula 4 2 3 3 4 2" xfId="30454" xr:uid="{5CE5F97E-B636-4C83-949B-199181D17622}"/>
    <cellStyle name="Vírgula 4 2 3 3 5" xfId="21401" xr:uid="{28C55363-2F00-41DF-9297-65A65F8AD94E}"/>
    <cellStyle name="Vírgula 4 2 3 4" xfId="4301" xr:uid="{D2B44511-0CB2-4D04-866D-3C87EA26B840}"/>
    <cellStyle name="Vírgula 4 2 3 4 2" xfId="13354" xr:uid="{93140635-CBE0-4A8E-B51D-426A7189FF7C}"/>
    <cellStyle name="Vírgula 4 2 3 4 2 2" xfId="31464" xr:uid="{44FA131B-A46F-4DC8-A4E6-2C9225B022FD}"/>
    <cellStyle name="Vírgula 4 2 3 4 3" xfId="22411" xr:uid="{17F9A44E-0B67-420F-A95B-49320FD25F69}"/>
    <cellStyle name="Vírgula 4 2 3 5" xfId="7315" xr:uid="{0E34CAA2-22B4-441F-84D4-9B5A4D07CA9D}"/>
    <cellStyle name="Vírgula 4 2 3 5 2" xfId="16368" xr:uid="{2BE06D16-46FC-4866-9C8A-DFD1F257CDF2}"/>
    <cellStyle name="Vírgula 4 2 3 5 2 2" xfId="34478" xr:uid="{7B6280F3-8C93-4602-8753-5F1D25786AFB}"/>
    <cellStyle name="Vírgula 4 2 3 5 3" xfId="25425" xr:uid="{E488F35B-FBB3-4028-9F63-5689ABEF823F}"/>
    <cellStyle name="Vírgula 4 2 3 6" xfId="10336" xr:uid="{33BB365D-6F77-4092-BCC6-BBF0B761D52A}"/>
    <cellStyle name="Vírgula 4 2 3 6 2" xfId="28446" xr:uid="{A71B2658-49FA-427E-8F84-B5B2363B8F71}"/>
    <cellStyle name="Vírgula 4 2 3 7" xfId="19393" xr:uid="{17745C9A-F8ED-4020-A9EC-B9E88190BCAA}"/>
    <cellStyle name="Vírgula 4 2 4" xfId="1223" xr:uid="{906E1D9E-5B72-4E8B-ACDE-9F3A0658A753}"/>
    <cellStyle name="Vírgula 4 2 4 2" xfId="2227" xr:uid="{11CFF131-5D0F-4F5F-8323-B2FB003E7BBA}"/>
    <cellStyle name="Vírgula 4 2 4 2 2" xfId="5306" xr:uid="{6F0C9D6A-EC88-468F-AF1D-063C7FD1485F}"/>
    <cellStyle name="Vírgula 4 2 4 2 2 2" xfId="14359" xr:uid="{502F3624-D7F9-433F-BE96-92177AC95F20}"/>
    <cellStyle name="Vírgula 4 2 4 2 2 2 2" xfId="32469" xr:uid="{163EF29B-1CA7-49FB-96BE-406FC77B0326}"/>
    <cellStyle name="Vírgula 4 2 4 2 2 3" xfId="23416" xr:uid="{BAC6D2AA-496A-41BB-997B-0D62144923FB}"/>
    <cellStyle name="Vírgula 4 2 4 2 3" xfId="8320" xr:uid="{9155EEF5-F71B-436D-8F15-9314AF28E8E0}"/>
    <cellStyle name="Vírgula 4 2 4 2 3 2" xfId="17373" xr:uid="{F187ABF4-E955-4A08-9E3F-86A51EABEF5E}"/>
    <cellStyle name="Vírgula 4 2 4 2 3 2 2" xfId="35483" xr:uid="{B14D8208-65E7-45C2-876D-EAB86AE2A643}"/>
    <cellStyle name="Vírgula 4 2 4 2 3 3" xfId="26430" xr:uid="{084D7E5B-7328-432B-BA1F-743121EFA0F4}"/>
    <cellStyle name="Vírgula 4 2 4 2 4" xfId="11341" xr:uid="{67151EC8-2836-47F8-BDEB-56302BC9D49F}"/>
    <cellStyle name="Vírgula 4 2 4 2 4 2" xfId="29451" xr:uid="{1A002FBD-71CF-4B83-9B8D-B07660E9C6A5}"/>
    <cellStyle name="Vírgula 4 2 4 2 5" xfId="20398" xr:uid="{42757C41-F0D2-4267-AA33-9F2D8274FEB8}"/>
    <cellStyle name="Vírgula 4 2 4 3" xfId="3231" xr:uid="{55A73A46-B506-4CC0-A511-B3D298E008E2}"/>
    <cellStyle name="Vírgula 4 2 4 3 2" xfId="6310" xr:uid="{7FB401A6-7ABB-44C5-8368-A4E99D78EC62}"/>
    <cellStyle name="Vírgula 4 2 4 3 2 2" xfId="15363" xr:uid="{F63ACEC9-F799-46A4-8943-007316E318D7}"/>
    <cellStyle name="Vírgula 4 2 4 3 2 2 2" xfId="33473" xr:uid="{8D7F3B86-E9A0-4989-93D7-033DE76AF2FE}"/>
    <cellStyle name="Vírgula 4 2 4 3 2 3" xfId="24420" xr:uid="{612565EC-D072-48A9-9735-3B2303AFE489}"/>
    <cellStyle name="Vírgula 4 2 4 3 3" xfId="9324" xr:uid="{689459AC-FDEA-4121-894D-15202E59FB93}"/>
    <cellStyle name="Vírgula 4 2 4 3 3 2" xfId="18377" xr:uid="{E890C18A-C6DC-4A58-BF46-10E43A4C2197}"/>
    <cellStyle name="Vírgula 4 2 4 3 3 2 2" xfId="36487" xr:uid="{344F6B35-95DE-4A75-9534-39FEF2D5830C}"/>
    <cellStyle name="Vírgula 4 2 4 3 3 3" xfId="27434" xr:uid="{0F8B4D1D-22FD-4150-8D9F-03CECDB3219C}"/>
    <cellStyle name="Vírgula 4 2 4 3 4" xfId="12345" xr:uid="{C07931A4-809A-46A7-8788-9980AE4BCD9C}"/>
    <cellStyle name="Vírgula 4 2 4 3 4 2" xfId="30455" xr:uid="{03868B72-2641-4081-9DE9-E7A1745EE239}"/>
    <cellStyle name="Vírgula 4 2 4 3 5" xfId="21402" xr:uid="{608BFE30-FE0E-471C-B45B-84BCF0CA0425}"/>
    <cellStyle name="Vírgula 4 2 4 4" xfId="4302" xr:uid="{03FD0367-C69F-4F71-93C7-40633B8BD0ED}"/>
    <cellStyle name="Vírgula 4 2 4 4 2" xfId="13355" xr:uid="{C1129CAF-1C1F-4AFE-BA45-AFCA67B36313}"/>
    <cellStyle name="Vírgula 4 2 4 4 2 2" xfId="31465" xr:uid="{1A459DEC-CFB3-42B3-883F-92EDA2B6B6C4}"/>
    <cellStyle name="Vírgula 4 2 4 4 3" xfId="22412" xr:uid="{008E1259-59E8-4D1C-8A7A-38F7ADE27E13}"/>
    <cellStyle name="Vírgula 4 2 4 5" xfId="7316" xr:uid="{1531108A-583E-46D2-8254-FEEF83F2AD4A}"/>
    <cellStyle name="Vírgula 4 2 4 5 2" xfId="16369" xr:uid="{25C97A1E-98A1-44B7-81B7-1B5A3CAECB9C}"/>
    <cellStyle name="Vírgula 4 2 4 5 2 2" xfId="34479" xr:uid="{1BDDABCB-E5D5-4000-A535-2EE664B64ED7}"/>
    <cellStyle name="Vírgula 4 2 4 5 3" xfId="25426" xr:uid="{CE9C1809-C724-4F7D-96FB-70DE9FA95F60}"/>
    <cellStyle name="Vírgula 4 2 4 6" xfId="10337" xr:uid="{872A36C3-B35E-4A95-BFD2-9E81254D696F}"/>
    <cellStyle name="Vírgula 4 2 4 6 2" xfId="28447" xr:uid="{51E87B2B-1E26-4AFA-ACE5-0E4CEB670B54}"/>
    <cellStyle name="Vírgula 4 2 4 7" xfId="19394" xr:uid="{5F2B1D61-D3D8-4CF9-B2A4-9F03E98B77CB}"/>
    <cellStyle name="Vírgula 4 2 5" xfId="1295" xr:uid="{6B2D7FE2-B27E-46C2-98BF-53CCCD8AF601}"/>
    <cellStyle name="Vírgula 4 2 5 2" xfId="4374" xr:uid="{12803FD7-6F14-4BC9-A4BD-58C3ED16A0DA}"/>
    <cellStyle name="Vírgula 4 2 5 2 2" xfId="13427" xr:uid="{B516A0EB-38B1-4FAB-88C3-C9C9A2BC70BB}"/>
    <cellStyle name="Vírgula 4 2 5 2 2 2" xfId="31537" xr:uid="{07D4C9C4-2EEF-4891-9457-BC5ABBEAF41B}"/>
    <cellStyle name="Vírgula 4 2 5 2 3" xfId="22484" xr:uid="{67A03133-790F-42A1-A8A7-81DB905A158C}"/>
    <cellStyle name="Vírgula 4 2 5 3" xfId="7388" xr:uid="{F168AC8B-E683-44BD-B8DB-628AB5AC005C}"/>
    <cellStyle name="Vírgula 4 2 5 3 2" xfId="16441" xr:uid="{7E8B1214-69A2-4D2F-B8D7-CDFDC1E78D3F}"/>
    <cellStyle name="Vírgula 4 2 5 3 2 2" xfId="34551" xr:uid="{5C65B0CE-9B89-4F8C-AD2D-0472CE066DF3}"/>
    <cellStyle name="Vírgula 4 2 5 3 3" xfId="25498" xr:uid="{28458252-F3E1-403F-9368-F7927CF6ACE2}"/>
    <cellStyle name="Vírgula 4 2 5 4" xfId="10409" xr:uid="{D19507FF-FF41-4F52-9165-E12A37DDA360}"/>
    <cellStyle name="Vírgula 4 2 5 4 2" xfId="28519" xr:uid="{EBB8FBC4-9509-41E0-84C6-33D43004EBA9}"/>
    <cellStyle name="Vírgula 4 2 5 5" xfId="19466" xr:uid="{067E20F5-2BE1-4373-90F5-AB64CD909E7A}"/>
    <cellStyle name="Vírgula 4 2 6" xfId="2299" xr:uid="{CE29DC87-A387-421B-AAFB-D1828DB7B87D}"/>
    <cellStyle name="Vírgula 4 2 6 2" xfId="5378" xr:uid="{4F9EFE42-89E0-4F3C-8CE0-6D727CB605FF}"/>
    <cellStyle name="Vírgula 4 2 6 2 2" xfId="14431" xr:uid="{4106EFAA-A60F-4535-8D4D-FB0E6119B421}"/>
    <cellStyle name="Vírgula 4 2 6 2 2 2" xfId="32541" xr:uid="{D58FD763-E12E-4EA3-854D-3761DE04174C}"/>
    <cellStyle name="Vírgula 4 2 6 2 3" xfId="23488" xr:uid="{82121A08-0711-469E-A49F-5256A7295578}"/>
    <cellStyle name="Vírgula 4 2 6 3" xfId="8392" xr:uid="{4B64DEB9-6CC9-4C12-B8AD-3578BD5117AE}"/>
    <cellStyle name="Vírgula 4 2 6 3 2" xfId="17445" xr:uid="{451588F7-62D2-4B50-8A42-DF43877122C2}"/>
    <cellStyle name="Vírgula 4 2 6 3 2 2" xfId="35555" xr:uid="{BC51E26E-0494-4FFA-BAB9-F3102FEFFDB3}"/>
    <cellStyle name="Vírgula 4 2 6 3 3" xfId="26502" xr:uid="{36DC8B1E-955C-4A1A-9FBF-7439DED859BF}"/>
    <cellStyle name="Vírgula 4 2 6 4" xfId="11413" xr:uid="{3828D17F-F660-40FB-B3C2-F609D77B3FEF}"/>
    <cellStyle name="Vírgula 4 2 6 4 2" xfId="29523" xr:uid="{7E18392C-AA5F-4C54-A249-8C73AF984C2C}"/>
    <cellStyle name="Vírgula 4 2 6 5" xfId="20470" xr:uid="{9170461A-A014-4204-83CA-2F39EAAA5AD5}"/>
    <cellStyle name="Vírgula 4 2 7" xfId="3368" xr:uid="{ACF9B778-8395-4FB4-8757-34CB425B5CC9}"/>
    <cellStyle name="Vírgula 4 2 7 2" xfId="12421" xr:uid="{407F00B8-5D5B-45A7-8FB2-C4209EBE9BE0}"/>
    <cellStyle name="Vírgula 4 2 7 2 2" xfId="30531" xr:uid="{0B2FBC24-0752-4CD2-95E2-67AC87DA07DC}"/>
    <cellStyle name="Vírgula 4 2 7 3" xfId="21478" xr:uid="{3665A8F1-2669-4FAF-86E0-54356997DDDB}"/>
    <cellStyle name="Vírgula 4 2 8" xfId="6382" xr:uid="{FA5C7570-8DDE-4884-80AF-F24846A2EA92}"/>
    <cellStyle name="Vírgula 4 2 8 2" xfId="15435" xr:uid="{022548AE-D293-49CA-A4F2-126DA0A485C4}"/>
    <cellStyle name="Vírgula 4 2 8 2 2" xfId="33545" xr:uid="{FD5B5B27-A46D-453C-977A-0C08A51B7B61}"/>
    <cellStyle name="Vírgula 4 2 8 3" xfId="24492" xr:uid="{3A1C73EC-6173-4598-BF86-5538EDBC1454}"/>
    <cellStyle name="Vírgula 4 2 9" xfId="9402" xr:uid="{3364D417-3E69-4904-9714-B83D33841AAD}"/>
    <cellStyle name="Vírgula 4 2 9 2" xfId="27512" xr:uid="{5A943BE2-1AC0-4192-808F-00400A66974A}"/>
    <cellStyle name="Vírgula 4 3" xfId="425" xr:uid="{9F601581-05FF-4A61-96F2-5C212A7D0D5E}"/>
    <cellStyle name="Vírgula 4 3 2" xfId="1224" xr:uid="{6ABAD1DA-F0C1-4F12-BB8D-11AC72FE27CC}"/>
    <cellStyle name="Vírgula 4 3 2 2" xfId="2228" xr:uid="{6ACBDD46-A75C-4C8B-B172-FA7179216650}"/>
    <cellStyle name="Vírgula 4 3 2 2 2" xfId="5307" xr:uid="{5D219E6A-AA80-42C1-9E01-A511D04207A0}"/>
    <cellStyle name="Vírgula 4 3 2 2 2 2" xfId="14360" xr:uid="{696DF6BC-CB6E-455A-870F-750366B59F9B}"/>
    <cellStyle name="Vírgula 4 3 2 2 2 2 2" xfId="32470" xr:uid="{395DD4DD-A1CE-4525-9254-37A3B36D713E}"/>
    <cellStyle name="Vírgula 4 3 2 2 2 3" xfId="23417" xr:uid="{3EE45696-A1D1-4111-A3E0-031D6B4B028C}"/>
    <cellStyle name="Vírgula 4 3 2 2 3" xfId="8321" xr:uid="{63E3FC66-B368-46ED-ACD9-E6618935B598}"/>
    <cellStyle name="Vírgula 4 3 2 2 3 2" xfId="17374" xr:uid="{54DEA23E-D7A1-480D-9D0E-4ED386013C3C}"/>
    <cellStyle name="Vírgula 4 3 2 2 3 2 2" xfId="35484" xr:uid="{4FCBE251-15D8-49D4-B796-0ABABCB0275D}"/>
    <cellStyle name="Vírgula 4 3 2 2 3 3" xfId="26431" xr:uid="{E63DBB75-87AB-4E89-841A-B7630EA5AF1E}"/>
    <cellStyle name="Vírgula 4 3 2 2 4" xfId="11342" xr:uid="{C7C53CEC-0A7C-46E0-B9BF-C8EC90E61044}"/>
    <cellStyle name="Vírgula 4 3 2 2 4 2" xfId="29452" xr:uid="{1212ECE9-21CB-48A5-B4F1-C9608E15727B}"/>
    <cellStyle name="Vírgula 4 3 2 2 5" xfId="20399" xr:uid="{23666A04-03B2-4358-B814-74C528F21092}"/>
    <cellStyle name="Vírgula 4 3 2 3" xfId="3232" xr:uid="{1F63921E-4E80-44E9-A4EF-537B6661B589}"/>
    <cellStyle name="Vírgula 4 3 2 3 2" xfId="6311" xr:uid="{38089FA2-C67F-4721-87E4-376493DFF424}"/>
    <cellStyle name="Vírgula 4 3 2 3 2 2" xfId="15364" xr:uid="{3370941F-7879-4D41-8D7C-3D8C067A9C70}"/>
    <cellStyle name="Vírgula 4 3 2 3 2 2 2" xfId="33474" xr:uid="{98B76088-88D8-4F0F-89F1-DF3C2D90BE4F}"/>
    <cellStyle name="Vírgula 4 3 2 3 2 3" xfId="24421" xr:uid="{B5187656-6D9A-443B-AD3F-06E867AC6C26}"/>
    <cellStyle name="Vírgula 4 3 2 3 3" xfId="9325" xr:uid="{0CAD9532-14C5-43CB-8E25-A340629EDF72}"/>
    <cellStyle name="Vírgula 4 3 2 3 3 2" xfId="18378" xr:uid="{DAD935FC-EA7F-4538-83CB-92D06D6BF745}"/>
    <cellStyle name="Vírgula 4 3 2 3 3 2 2" xfId="36488" xr:uid="{05589C9D-26A5-460A-8522-AC52ACC2B6FE}"/>
    <cellStyle name="Vírgula 4 3 2 3 3 3" xfId="27435" xr:uid="{D76059AE-84A1-49B6-9309-45C42AFBBB60}"/>
    <cellStyle name="Vírgula 4 3 2 3 4" xfId="12346" xr:uid="{8422BDD3-056F-4486-B331-33798597237E}"/>
    <cellStyle name="Vírgula 4 3 2 3 4 2" xfId="30456" xr:uid="{7F17371C-1CA2-4057-8C03-E38165A88E36}"/>
    <cellStyle name="Vírgula 4 3 2 3 5" xfId="21403" xr:uid="{BB825033-813A-46DF-A8A2-78F71369B832}"/>
    <cellStyle name="Vírgula 4 3 2 4" xfId="4303" xr:uid="{5625564B-91DD-4F23-909C-6F82B2CC98DF}"/>
    <cellStyle name="Vírgula 4 3 2 4 2" xfId="13356" xr:uid="{E8BDEEEE-F7DF-44D6-94ED-1FBC23ACCF64}"/>
    <cellStyle name="Vírgula 4 3 2 4 2 2" xfId="31466" xr:uid="{50BD9AEA-AF51-47CE-AFCB-B62B71B23758}"/>
    <cellStyle name="Vírgula 4 3 2 4 3" xfId="22413" xr:uid="{D4A0A9A7-7E4B-44A7-B2F3-C479510E3A0D}"/>
    <cellStyle name="Vírgula 4 3 2 5" xfId="7317" xr:uid="{F36ECBE7-74FC-4A1F-A11B-249F0BD06B77}"/>
    <cellStyle name="Vírgula 4 3 2 5 2" xfId="16370" xr:uid="{DC549D7B-48AF-4ED3-905E-579FA5B8BF0A}"/>
    <cellStyle name="Vírgula 4 3 2 5 2 2" xfId="34480" xr:uid="{7C02ACD4-2DB2-4A6A-BF70-21D526CFB855}"/>
    <cellStyle name="Vírgula 4 3 2 5 3" xfId="25427" xr:uid="{F6D8EB5F-CCC1-4B17-B432-AAF0FCD9C558}"/>
    <cellStyle name="Vírgula 4 3 2 6" xfId="10338" xr:uid="{5046E3F2-37A5-4695-BF5C-DA0B43603BAF}"/>
    <cellStyle name="Vírgula 4 3 2 6 2" xfId="28448" xr:uid="{78C086EB-892B-4005-A714-6F0E485DA421}"/>
    <cellStyle name="Vírgula 4 3 2 7" xfId="19395" xr:uid="{A1825D9C-A724-4A56-9209-DF78DD3FC67E}"/>
    <cellStyle name="Vírgula 4 3 3" xfId="1225" xr:uid="{E0F90350-35E9-40A7-AB23-3617A8ACB1A1}"/>
    <cellStyle name="Vírgula 4 3 3 2" xfId="2229" xr:uid="{87CA26CF-DDF9-4E12-B926-FBA3C1BC1B8E}"/>
    <cellStyle name="Vírgula 4 3 3 2 2" xfId="5308" xr:uid="{FDB74E26-C20C-4722-91A3-620037A5E95B}"/>
    <cellStyle name="Vírgula 4 3 3 2 2 2" xfId="14361" xr:uid="{D1D0143D-2EDC-4F24-9325-7CB968CF1F32}"/>
    <cellStyle name="Vírgula 4 3 3 2 2 2 2" xfId="32471" xr:uid="{CD6368B2-3D02-4C9C-95D2-DE152C0BB515}"/>
    <cellStyle name="Vírgula 4 3 3 2 2 3" xfId="23418" xr:uid="{A8EC0132-55A6-41C5-8E99-E224AEEF810C}"/>
    <cellStyle name="Vírgula 4 3 3 2 3" xfId="8322" xr:uid="{1078BF77-5829-4AE4-AFF7-48D40F2E024B}"/>
    <cellStyle name="Vírgula 4 3 3 2 3 2" xfId="17375" xr:uid="{C5DCD303-6BE9-4DDF-A714-6EF016C09851}"/>
    <cellStyle name="Vírgula 4 3 3 2 3 2 2" xfId="35485" xr:uid="{E41AB8DF-3B5D-4EED-871F-DEB22BBA0D91}"/>
    <cellStyle name="Vírgula 4 3 3 2 3 3" xfId="26432" xr:uid="{C07DC9B4-09A4-431C-807B-6051E2F8F668}"/>
    <cellStyle name="Vírgula 4 3 3 2 4" xfId="11343" xr:uid="{7B9EA210-CB8E-417C-B6EF-92E62031E7FC}"/>
    <cellStyle name="Vírgula 4 3 3 2 4 2" xfId="29453" xr:uid="{1749FD8B-F0AB-4618-B8C4-C1DBF36E622D}"/>
    <cellStyle name="Vírgula 4 3 3 2 5" xfId="20400" xr:uid="{18FA4F16-CF5A-4C23-9A8F-F2092791DA25}"/>
    <cellStyle name="Vírgula 4 3 3 3" xfId="3233" xr:uid="{BFC55BD3-ECD7-4367-BFDE-E0A6D86750BC}"/>
    <cellStyle name="Vírgula 4 3 3 3 2" xfId="6312" xr:uid="{E3586E62-DDDC-49F5-9CD3-B7A3289EEE4C}"/>
    <cellStyle name="Vírgula 4 3 3 3 2 2" xfId="15365" xr:uid="{D0DB1ACF-FC6B-4DE5-A31B-60605824508B}"/>
    <cellStyle name="Vírgula 4 3 3 3 2 2 2" xfId="33475" xr:uid="{77ED8712-596E-440D-AAE5-794CBE398C56}"/>
    <cellStyle name="Vírgula 4 3 3 3 2 3" xfId="24422" xr:uid="{A6DB7C1C-70A3-4EB0-AD56-25578A1BC447}"/>
    <cellStyle name="Vírgula 4 3 3 3 3" xfId="9326" xr:uid="{4B9FDEFC-4528-4BC0-B05E-1AF493FEEF9C}"/>
    <cellStyle name="Vírgula 4 3 3 3 3 2" xfId="18379" xr:uid="{D1792A87-240C-4DA4-95E6-D8F2D09B4920}"/>
    <cellStyle name="Vírgula 4 3 3 3 3 2 2" xfId="36489" xr:uid="{E55E0953-D5D8-4882-8206-A2C25725AFC5}"/>
    <cellStyle name="Vírgula 4 3 3 3 3 3" xfId="27436" xr:uid="{BCD4BA56-B7BD-42A7-A84D-9BD3697C51DF}"/>
    <cellStyle name="Vírgula 4 3 3 3 4" xfId="12347" xr:uid="{E28F0AB5-5930-483B-9F06-81A6EF0E5AAB}"/>
    <cellStyle name="Vírgula 4 3 3 3 4 2" xfId="30457" xr:uid="{6232848D-9467-4F7E-BFEE-71973371A0C3}"/>
    <cellStyle name="Vírgula 4 3 3 3 5" xfId="21404" xr:uid="{948F1AC8-D090-46DE-BA57-08F821C5B864}"/>
    <cellStyle name="Vírgula 4 3 3 4" xfId="4304" xr:uid="{3FB31723-8187-45CD-9375-6666614035A1}"/>
    <cellStyle name="Vírgula 4 3 3 4 2" xfId="13357" xr:uid="{D9313FFC-2468-49A8-B8F8-F75813751754}"/>
    <cellStyle name="Vírgula 4 3 3 4 2 2" xfId="31467" xr:uid="{F9A5430D-17F7-41B8-B878-1FE0E3051FEE}"/>
    <cellStyle name="Vírgula 4 3 3 4 3" xfId="22414" xr:uid="{5A03EE32-F08A-4E98-90F3-2D7AD51698F0}"/>
    <cellStyle name="Vírgula 4 3 3 5" xfId="7318" xr:uid="{B1FB76E6-87A2-4635-A212-B5C447ECDA00}"/>
    <cellStyle name="Vírgula 4 3 3 5 2" xfId="16371" xr:uid="{8F7458B9-A019-4154-B0A3-2D7B5DBB47C3}"/>
    <cellStyle name="Vírgula 4 3 3 5 2 2" xfId="34481" xr:uid="{F7FD0F18-40B2-4417-8B4B-DD74EE52CAA4}"/>
    <cellStyle name="Vírgula 4 3 3 5 3" xfId="25428" xr:uid="{BE6592C1-3B0D-44E6-9D97-42E0DFA57E9F}"/>
    <cellStyle name="Vírgula 4 3 3 6" xfId="10339" xr:uid="{ED124104-038E-4AB3-9FE3-C6AE86617346}"/>
    <cellStyle name="Vírgula 4 3 3 6 2" xfId="28449" xr:uid="{4A52EB82-40EE-4B36-8BB7-E015459CBDDA}"/>
    <cellStyle name="Vírgula 4 3 3 7" xfId="19396" xr:uid="{65169382-FE93-4E26-B0D0-3A0E05ABF071}"/>
    <cellStyle name="Vírgula 4 3 4" xfId="1434" xr:uid="{7CD2EAF8-BBAB-49FE-AA42-2744F861B3A3}"/>
    <cellStyle name="Vírgula 4 3 4 2" xfId="4513" xr:uid="{8B006B65-FA93-4CB0-821B-71C22C6B42A7}"/>
    <cellStyle name="Vírgula 4 3 4 2 2" xfId="13566" xr:uid="{BBA1D1B1-7473-4FA6-A478-900E6A913228}"/>
    <cellStyle name="Vírgula 4 3 4 2 2 2" xfId="31676" xr:uid="{D2152756-424D-4DAB-92CF-7A5E44260494}"/>
    <cellStyle name="Vírgula 4 3 4 2 3" xfId="22623" xr:uid="{23B284C1-7965-4EA9-9472-1C5B3F027DB1}"/>
    <cellStyle name="Vírgula 4 3 4 3" xfId="7527" xr:uid="{FD21CC5B-E758-4C7B-A6BF-6D9D848157C2}"/>
    <cellStyle name="Vírgula 4 3 4 3 2" xfId="16580" xr:uid="{993F48C1-5B13-4DE2-BEE3-92815F8D3CD2}"/>
    <cellStyle name="Vírgula 4 3 4 3 2 2" xfId="34690" xr:uid="{3922849E-2C1E-4B12-BA34-985AAF385C84}"/>
    <cellStyle name="Vírgula 4 3 4 3 3" xfId="25637" xr:uid="{64D8895A-BBD6-406C-9E55-854CF69ABFEF}"/>
    <cellStyle name="Vírgula 4 3 4 4" xfId="10548" xr:uid="{601E142A-0D8F-411C-8974-DE40F8ECA689}"/>
    <cellStyle name="Vírgula 4 3 4 4 2" xfId="28658" xr:uid="{96B12570-8B97-45D2-88DF-83EBF40991D1}"/>
    <cellStyle name="Vírgula 4 3 4 5" xfId="19605" xr:uid="{5DDC8097-5285-48F3-AF1F-57B9139E76F2}"/>
    <cellStyle name="Vírgula 4 3 5" xfId="2438" xr:uid="{FB956110-99F9-4DD5-BC47-B71C82648B52}"/>
    <cellStyle name="Vírgula 4 3 5 2" xfId="5517" xr:uid="{0BD54187-F615-4833-B9C7-3AA3FC907E67}"/>
    <cellStyle name="Vírgula 4 3 5 2 2" xfId="14570" xr:uid="{FBF88BB8-D643-485E-BB6A-B13BA2C56D80}"/>
    <cellStyle name="Vírgula 4 3 5 2 2 2" xfId="32680" xr:uid="{637A5580-C261-44BE-AE09-22F5EAFD6766}"/>
    <cellStyle name="Vírgula 4 3 5 2 3" xfId="23627" xr:uid="{3BB9F805-7620-4D22-8A97-8A85A6F96AAC}"/>
    <cellStyle name="Vírgula 4 3 5 3" xfId="8531" xr:uid="{FAEE045B-B7E9-4DE3-B4A5-C2BA9D336750}"/>
    <cellStyle name="Vírgula 4 3 5 3 2" xfId="17584" xr:uid="{C4D722B7-48BE-4406-AC3F-9F5E01C6D23B}"/>
    <cellStyle name="Vírgula 4 3 5 3 2 2" xfId="35694" xr:uid="{01D62F85-21DA-416F-A5BF-8987FC4B7DA2}"/>
    <cellStyle name="Vírgula 4 3 5 3 3" xfId="26641" xr:uid="{A39F4392-8E93-4C96-A916-034973C6D065}"/>
    <cellStyle name="Vírgula 4 3 5 4" xfId="11552" xr:uid="{82F4F3DC-E0C9-4725-86CD-8744CB82612F}"/>
    <cellStyle name="Vírgula 4 3 5 4 2" xfId="29662" xr:uid="{49A359A5-3DDA-4A43-B063-8D787E4AE792}"/>
    <cellStyle name="Vírgula 4 3 5 5" xfId="20609" xr:uid="{91FEDC83-7749-4519-842B-BCE1E456D3D2}"/>
    <cellStyle name="Vírgula 4 3 6" xfId="3508" xr:uid="{713276D3-CE4D-4B30-B124-48D2AC41DD18}"/>
    <cellStyle name="Vírgula 4 3 6 2" xfId="12561" xr:uid="{35E6E8AB-5690-41D0-8B81-CEAAEAB5B46D}"/>
    <cellStyle name="Vírgula 4 3 6 2 2" xfId="30671" xr:uid="{75910E2C-9BCB-4EB9-87EB-9634F6EE35C2}"/>
    <cellStyle name="Vírgula 4 3 6 3" xfId="21618" xr:uid="{233F496F-0D95-4D60-8D11-C8398899E3D3}"/>
    <cellStyle name="Vírgula 4 3 7" xfId="6522" xr:uid="{B2EBA27B-083E-4608-BBBE-4F422E910BB0}"/>
    <cellStyle name="Vírgula 4 3 7 2" xfId="15575" xr:uid="{6A9CD221-2B71-444B-BEF4-3CF44584205F}"/>
    <cellStyle name="Vírgula 4 3 7 2 2" xfId="33685" xr:uid="{8D3BD071-80D6-4187-84BD-8742A64F5E23}"/>
    <cellStyle name="Vírgula 4 3 7 3" xfId="24632" xr:uid="{E284D6B0-CD75-4205-857A-FF5239C50A02}"/>
    <cellStyle name="Vírgula 4 3 8" xfId="9542" xr:uid="{CF75B702-8468-447B-B4F4-43B2A22660B0}"/>
    <cellStyle name="Vírgula 4 3 8 2" xfId="27652" xr:uid="{5B5277CB-D048-4F27-BE87-3D11D8784EBC}"/>
    <cellStyle name="Vírgula 4 3 9" xfId="18599" xr:uid="{6C42F5D0-D3AE-4901-8536-4C91B282A1C2}"/>
    <cellStyle name="Vírgula 4 4" xfId="1226" xr:uid="{40A2EF9D-6B27-450F-927E-DEA5E89ECA14}"/>
    <cellStyle name="Vírgula 4 4 2" xfId="2230" xr:uid="{03127378-3874-42DD-832B-543A557FCFD4}"/>
    <cellStyle name="Vírgula 4 4 2 2" xfId="5309" xr:uid="{92CAED13-4093-4B53-8F9A-3C20D7F4F263}"/>
    <cellStyle name="Vírgula 4 4 2 2 2" xfId="14362" xr:uid="{A71485FB-211D-4B3F-AD53-756355E9B768}"/>
    <cellStyle name="Vírgula 4 4 2 2 2 2" xfId="32472" xr:uid="{CBBE62D2-AF29-4864-A7EB-F0F13132EDCB}"/>
    <cellStyle name="Vírgula 4 4 2 2 3" xfId="23419" xr:uid="{FD8CC7D7-745F-4877-AAD4-EBFA5CFFBB9F}"/>
    <cellStyle name="Vírgula 4 4 2 3" xfId="8323" xr:uid="{2500DA14-FE15-43EE-86B6-EAA79466C303}"/>
    <cellStyle name="Vírgula 4 4 2 3 2" xfId="17376" xr:uid="{C59CC160-4961-4A0F-BB90-841E8FB7F79C}"/>
    <cellStyle name="Vírgula 4 4 2 3 2 2" xfId="35486" xr:uid="{1B6242A9-EFD7-4116-B6EA-CE382EC05D6B}"/>
    <cellStyle name="Vírgula 4 4 2 3 3" xfId="26433" xr:uid="{9295BBE9-F32C-4845-89B7-B81993858EDA}"/>
    <cellStyle name="Vírgula 4 4 2 4" xfId="11344" xr:uid="{C5E7FE1D-F000-4226-941B-7E5B95F57D2F}"/>
    <cellStyle name="Vírgula 4 4 2 4 2" xfId="29454" xr:uid="{B6FC8453-2FD5-42EA-AE77-0F521DC8ED69}"/>
    <cellStyle name="Vírgula 4 4 2 5" xfId="20401" xr:uid="{4809DDC8-890A-411E-B9DB-BFB408F202EF}"/>
    <cellStyle name="Vírgula 4 4 3" xfId="3234" xr:uid="{1690CFE8-1C8D-42C0-A7D9-D6B264ADDCE4}"/>
    <cellStyle name="Vírgula 4 4 3 2" xfId="6313" xr:uid="{877960D2-26BF-44F8-9DD0-2ACF254FA9D1}"/>
    <cellStyle name="Vírgula 4 4 3 2 2" xfId="15366" xr:uid="{32053135-8607-4478-80FE-A98789BC03A4}"/>
    <cellStyle name="Vírgula 4 4 3 2 2 2" xfId="33476" xr:uid="{0F4775F5-3219-4683-A7A4-AE006CC4D4A8}"/>
    <cellStyle name="Vírgula 4 4 3 2 3" xfId="24423" xr:uid="{3CA6155F-AE09-4072-BB1D-1CDC3A6EE8C9}"/>
    <cellStyle name="Vírgula 4 4 3 3" xfId="9327" xr:uid="{82190BC8-D96A-48CA-BEF9-2EEE04F263B1}"/>
    <cellStyle name="Vírgula 4 4 3 3 2" xfId="18380" xr:uid="{76FE025C-8331-41F4-BB69-F0F65C50BC4B}"/>
    <cellStyle name="Vírgula 4 4 3 3 2 2" xfId="36490" xr:uid="{6EE7C4E9-F50E-4A5C-94E1-0FAFFD4C55CF}"/>
    <cellStyle name="Vírgula 4 4 3 3 3" xfId="27437" xr:uid="{F55FEC85-5B17-445D-ACEC-A8163022D252}"/>
    <cellStyle name="Vírgula 4 4 3 4" xfId="12348" xr:uid="{0747059F-42A3-432F-9762-49B7737196D0}"/>
    <cellStyle name="Vírgula 4 4 3 4 2" xfId="30458" xr:uid="{3100A40A-ABC8-442D-B585-A3A6340EF568}"/>
    <cellStyle name="Vírgula 4 4 3 5" xfId="21405" xr:uid="{FA25D972-9917-4093-8A91-518A0ACB86F5}"/>
    <cellStyle name="Vírgula 4 4 4" xfId="4305" xr:uid="{CC9E24EF-C030-48F1-97F0-9A14B9D81687}"/>
    <cellStyle name="Vírgula 4 4 4 2" xfId="13358" xr:uid="{DFC1BB7C-1D70-4E7D-8A15-558408B9AE41}"/>
    <cellStyle name="Vírgula 4 4 4 2 2" xfId="31468" xr:uid="{67389DF1-A5AE-40C7-A9BB-072BB2B76842}"/>
    <cellStyle name="Vírgula 4 4 4 3" xfId="22415" xr:uid="{11F73B30-6BD1-461D-94E3-A5ED7EADF2EB}"/>
    <cellStyle name="Vírgula 4 4 5" xfId="7319" xr:uid="{84977FEC-2E12-4E95-9C72-95865536BC1B}"/>
    <cellStyle name="Vírgula 4 4 5 2" xfId="16372" xr:uid="{0AD3EBB5-F4E3-448D-A3FC-B55066928D54}"/>
    <cellStyle name="Vírgula 4 4 5 2 2" xfId="34482" xr:uid="{C58472A5-D02C-46F8-BE5F-9EE6BD3C4EF8}"/>
    <cellStyle name="Vírgula 4 4 5 3" xfId="25429" xr:uid="{7E83A36A-9C2B-4F53-9C35-896D827520D8}"/>
    <cellStyle name="Vírgula 4 4 6" xfId="10340" xr:uid="{91E13F08-FABC-4C39-B7E5-6973CB5F0964}"/>
    <cellStyle name="Vírgula 4 4 6 2" xfId="28450" xr:uid="{A3257ACC-BB45-427E-A97A-E664DA10E676}"/>
    <cellStyle name="Vírgula 4 4 7" xfId="19397" xr:uid="{766110E3-B28A-40FC-87C6-EAC3A482A939}"/>
    <cellStyle name="Vírgula 4 5" xfId="1227" xr:uid="{A2AA179E-13AE-4B88-8891-B021895AD3CD}"/>
    <cellStyle name="Vírgula 4 5 2" xfId="2231" xr:uid="{049A5DCD-C546-4F15-B475-53302F0A013E}"/>
    <cellStyle name="Vírgula 4 5 2 2" xfId="5310" xr:uid="{101D0569-6F05-4C1B-8D33-71DDD420320F}"/>
    <cellStyle name="Vírgula 4 5 2 2 2" xfId="14363" xr:uid="{BDE09D3C-8CD1-457A-A35F-14BB69939565}"/>
    <cellStyle name="Vírgula 4 5 2 2 2 2" xfId="32473" xr:uid="{3FEA4492-53B5-42A0-815F-CCC9204792A2}"/>
    <cellStyle name="Vírgula 4 5 2 2 3" xfId="23420" xr:uid="{F3A71100-8A31-4A8E-B90D-3E9AA87E5788}"/>
    <cellStyle name="Vírgula 4 5 2 3" xfId="8324" xr:uid="{BF5DBFFB-A02D-4DD4-A0CC-71A475B8B8F2}"/>
    <cellStyle name="Vírgula 4 5 2 3 2" xfId="17377" xr:uid="{87000811-655D-483A-9A54-D51629080FAA}"/>
    <cellStyle name="Vírgula 4 5 2 3 2 2" xfId="35487" xr:uid="{6828A881-6CAE-4EAD-A74B-D76115D5B5B3}"/>
    <cellStyle name="Vírgula 4 5 2 3 3" xfId="26434" xr:uid="{386CD7D8-E234-414F-BE6E-3948C0BA07AE}"/>
    <cellStyle name="Vírgula 4 5 2 4" xfId="11345" xr:uid="{F5BA4ECB-E936-430B-8E37-DB9FBD400DFA}"/>
    <cellStyle name="Vírgula 4 5 2 4 2" xfId="29455" xr:uid="{1F57E1A3-DDF3-4642-889D-89AB9C6BBB6F}"/>
    <cellStyle name="Vírgula 4 5 2 5" xfId="20402" xr:uid="{27A7F0B6-B053-4BD6-9E5D-E49C0A55670E}"/>
    <cellStyle name="Vírgula 4 5 3" xfId="3235" xr:uid="{25F98ED7-6254-4A97-9A06-A204E7269770}"/>
    <cellStyle name="Vírgula 4 5 3 2" xfId="6314" xr:uid="{3450C78D-7703-40FC-B35F-92B3DE95566F}"/>
    <cellStyle name="Vírgula 4 5 3 2 2" xfId="15367" xr:uid="{725893FF-6909-4FA9-B371-DB823DC271B2}"/>
    <cellStyle name="Vírgula 4 5 3 2 2 2" xfId="33477" xr:uid="{5BFAD66B-843C-47C9-A2BD-E41FED11C3AC}"/>
    <cellStyle name="Vírgula 4 5 3 2 3" xfId="24424" xr:uid="{40414399-C717-4E9B-988C-161EC9F8873F}"/>
    <cellStyle name="Vírgula 4 5 3 3" xfId="9328" xr:uid="{4016F394-5F26-4F50-AE82-5771087CA4F0}"/>
    <cellStyle name="Vírgula 4 5 3 3 2" xfId="18381" xr:uid="{E30F9F28-4B5C-4227-85ED-A286A317AD35}"/>
    <cellStyle name="Vírgula 4 5 3 3 2 2" xfId="36491" xr:uid="{BCC955A7-81F8-4C8F-81B6-240EDFE14E0A}"/>
    <cellStyle name="Vírgula 4 5 3 3 3" xfId="27438" xr:uid="{B824AD0A-7E73-49F9-B105-8EE6CC7C7119}"/>
    <cellStyle name="Vírgula 4 5 3 4" xfId="12349" xr:uid="{6C273229-BA23-4DF0-8DA2-3AD5F594DF83}"/>
    <cellStyle name="Vírgula 4 5 3 4 2" xfId="30459" xr:uid="{8D9A11DD-16AE-4DCD-8AFA-9567AF2AB0B0}"/>
    <cellStyle name="Vírgula 4 5 3 5" xfId="21406" xr:uid="{2B06F63C-7886-4B4C-B32F-8B7818E7E052}"/>
    <cellStyle name="Vírgula 4 5 4" xfId="4306" xr:uid="{8136D939-6DFC-440C-B615-BA72EDF05291}"/>
    <cellStyle name="Vírgula 4 5 4 2" xfId="13359" xr:uid="{93171DAD-5109-40C4-86D9-9CEBC502242F}"/>
    <cellStyle name="Vírgula 4 5 4 2 2" xfId="31469" xr:uid="{DF5C0B62-3D44-42B7-A2D8-32335B839CD0}"/>
    <cellStyle name="Vírgula 4 5 4 3" xfId="22416" xr:uid="{79C1F5F8-58BA-492F-8727-126D75278974}"/>
    <cellStyle name="Vírgula 4 5 5" xfId="7320" xr:uid="{40666D58-7DB2-4834-9A6E-B30FC731B75B}"/>
    <cellStyle name="Vírgula 4 5 5 2" xfId="16373" xr:uid="{3334FA63-0766-4E28-BBAC-F1A422CFD195}"/>
    <cellStyle name="Vírgula 4 5 5 2 2" xfId="34483" xr:uid="{1FCB5323-70E1-440C-9E92-6C0F84B0BCC0}"/>
    <cellStyle name="Vírgula 4 5 5 3" xfId="25430" xr:uid="{78156D36-619C-4C0B-AEF5-107388B06333}"/>
    <cellStyle name="Vírgula 4 5 6" xfId="10341" xr:uid="{86D0E4F0-7257-45D8-9190-6ACD39ED38B5}"/>
    <cellStyle name="Vírgula 4 5 6 2" xfId="28451" xr:uid="{EB3A75EA-6E44-499B-8074-A829F305C9D7}"/>
    <cellStyle name="Vírgula 4 5 7" xfId="19398" xr:uid="{895A23F9-2766-4D3F-8BF1-8FAB696AE009}"/>
    <cellStyle name="Vírgula 4 6" xfId="1263" xr:uid="{5EC836CA-B913-42D1-9456-DD39447B3AD8}"/>
    <cellStyle name="Vírgula 4 6 2" xfId="4342" xr:uid="{95E2C848-C9CA-487E-8E71-EC88E2AB6B73}"/>
    <cellStyle name="Vírgula 4 6 2 2" xfId="13395" xr:uid="{26AA7B7C-30BC-46C6-B39F-25FFB8A14C0B}"/>
    <cellStyle name="Vírgula 4 6 2 2 2" xfId="31505" xr:uid="{A339A89D-981C-46BF-A32F-BC285CC2119F}"/>
    <cellStyle name="Vírgula 4 6 2 3" xfId="22452" xr:uid="{1D2EACBC-18D9-47F4-B783-44BFA3D820F0}"/>
    <cellStyle name="Vírgula 4 6 3" xfId="7356" xr:uid="{BD38C2E2-03F2-408B-9A05-9398E3E4BAFA}"/>
    <cellStyle name="Vírgula 4 6 3 2" xfId="16409" xr:uid="{40195778-C693-4B5F-BAC0-929A2A9A18D5}"/>
    <cellStyle name="Vírgula 4 6 3 2 2" xfId="34519" xr:uid="{87ADECD8-B405-4C8B-9DA6-3FDC90452F0C}"/>
    <cellStyle name="Vírgula 4 6 3 3" xfId="25466" xr:uid="{A65BC23B-DFB0-43A7-A410-1F2EC75FAFD2}"/>
    <cellStyle name="Vírgula 4 6 4" xfId="10377" xr:uid="{9A3F62F5-236B-4835-873A-42D74DB58618}"/>
    <cellStyle name="Vírgula 4 6 4 2" xfId="28487" xr:uid="{44B0409C-48E0-44B6-9287-0221C2B03C23}"/>
    <cellStyle name="Vírgula 4 6 5" xfId="19434" xr:uid="{D7A6F99D-C4CB-4BF9-96F9-583D3D3D2E1F}"/>
    <cellStyle name="Vírgula 4 7" xfId="2267" xr:uid="{323C9A7F-43DA-442F-BF91-15C53C89AD6D}"/>
    <cellStyle name="Vírgula 4 7 2" xfId="5346" xr:uid="{A3285B61-39B8-4F8A-A057-3857E921F733}"/>
    <cellStyle name="Vírgula 4 7 2 2" xfId="14399" xr:uid="{50A1B44A-090C-48FF-ADB9-78A5542A9BD1}"/>
    <cellStyle name="Vírgula 4 7 2 2 2" xfId="32509" xr:uid="{2CA7892E-2805-4212-9FAA-C4DD12C4B432}"/>
    <cellStyle name="Vírgula 4 7 2 3" xfId="23456" xr:uid="{5FC91F44-9039-4E33-9B81-DC0548CA89A1}"/>
    <cellStyle name="Vírgula 4 7 3" xfId="8360" xr:uid="{C75077B4-4C73-4E62-BA1D-466C0F0DCE39}"/>
    <cellStyle name="Vírgula 4 7 3 2" xfId="17413" xr:uid="{C16AF2F7-FD13-4549-B2CA-04F533FAC60A}"/>
    <cellStyle name="Vírgula 4 7 3 2 2" xfId="35523" xr:uid="{DA3CEBC1-751C-4818-97F2-703022AC710A}"/>
    <cellStyle name="Vírgula 4 7 3 3" xfId="26470" xr:uid="{F3648A12-06BB-4475-B447-F65BFF8AD4F7}"/>
    <cellStyle name="Vírgula 4 7 4" xfId="11381" xr:uid="{C8541921-500F-4F60-9272-F49351ACAF54}"/>
    <cellStyle name="Vírgula 4 7 4 2" xfId="29491" xr:uid="{FA133A0E-7EFF-4D28-A293-F0FCA0025C93}"/>
    <cellStyle name="Vírgula 4 7 5" xfId="20438" xr:uid="{E218EACC-44FD-4854-B58E-AE06F3B552F5}"/>
    <cellStyle name="Vírgula 4 8" xfId="3336" xr:uid="{9F9D2123-6F00-4671-AB6A-A0421EC9AB88}"/>
    <cellStyle name="Vírgula 4 8 2" xfId="12389" xr:uid="{75B4B972-97CD-4B5A-A79E-B6220D251F0B}"/>
    <cellStyle name="Vírgula 4 8 2 2" xfId="30499" xr:uid="{F69F1358-20EB-449E-905D-049CCE152E37}"/>
    <cellStyle name="Vírgula 4 8 3" xfId="21446" xr:uid="{9E4444D2-149D-46A6-8203-8AB5A81E6A54}"/>
    <cellStyle name="Vírgula 4 9" xfId="6350" xr:uid="{3557A26D-FE39-40E4-9EA3-55F0783A0DCD}"/>
    <cellStyle name="Vírgula 4 9 2" xfId="15403" xr:uid="{4A671104-0082-4EF2-841B-409A6ED42C9B}"/>
    <cellStyle name="Vírgula 4 9 2 2" xfId="33513" xr:uid="{80D76FB7-EEF9-4F78-8592-BCA51AAC4124}"/>
    <cellStyle name="Vírgula 4 9 3" xfId="24460" xr:uid="{0B4E5C70-AF09-47EA-A9C4-CED9D2121B10}"/>
    <cellStyle name="Vírgula 5" xfId="62" xr:uid="{162A5AA0-739C-4280-952E-246450F0A3F5}"/>
    <cellStyle name="Vírgula 5 10" xfId="9354" xr:uid="{01081C6E-234C-409C-B11B-23B0A5D6445A}"/>
    <cellStyle name="Vírgula 5 10 2" xfId="27464" xr:uid="{02077A84-5C06-4462-AAEF-8E89296BD5B1}"/>
    <cellStyle name="Vírgula 5 11" xfId="18411" xr:uid="{A34881A1-8F6A-4B0E-9B36-C280ABD97D68}"/>
    <cellStyle name="Vírgula 5 2" xfId="408" xr:uid="{0A51896A-68E7-4E14-873F-80DA12123EE6}"/>
    <cellStyle name="Vírgula 5 2 2" xfId="1228" xr:uid="{3495FF7D-A6EE-4399-AE39-3A14BCD78CB1}"/>
    <cellStyle name="Vírgula 5 2 2 2" xfId="2232" xr:uid="{3D926D52-4146-4DEE-8C04-A704A060E65A}"/>
    <cellStyle name="Vírgula 5 2 2 2 2" xfId="5311" xr:uid="{1FD19E9F-F433-4AA7-9E0F-4D74910ED8BF}"/>
    <cellStyle name="Vírgula 5 2 2 2 2 2" xfId="14364" xr:uid="{464FA5F4-D2A8-4045-9EA1-11EF758FC71E}"/>
    <cellStyle name="Vírgula 5 2 2 2 2 2 2" xfId="32474" xr:uid="{3C5D68A9-DB5C-4530-B95D-F294CEEBF883}"/>
    <cellStyle name="Vírgula 5 2 2 2 2 3" xfId="23421" xr:uid="{91852126-BA95-484C-BD05-3361EC72E5D7}"/>
    <cellStyle name="Vírgula 5 2 2 2 3" xfId="8325" xr:uid="{DA8C6BCB-88AC-4F41-9241-2A30C1706543}"/>
    <cellStyle name="Vírgula 5 2 2 2 3 2" xfId="17378" xr:uid="{2A3ACDC3-6320-42BD-BF16-534AF15FF2EC}"/>
    <cellStyle name="Vírgula 5 2 2 2 3 2 2" xfId="35488" xr:uid="{7F98F264-AAAC-47FB-A45E-831EE351440B}"/>
    <cellStyle name="Vírgula 5 2 2 2 3 3" xfId="26435" xr:uid="{1C62939E-0DFD-4248-AF98-496DEEF457FE}"/>
    <cellStyle name="Vírgula 5 2 2 2 4" xfId="11346" xr:uid="{A14151E5-C314-45B6-93DB-CD09E5275326}"/>
    <cellStyle name="Vírgula 5 2 2 2 4 2" xfId="29456" xr:uid="{EECF8863-8EF7-4427-A550-DE383A2A9EA1}"/>
    <cellStyle name="Vírgula 5 2 2 2 5" xfId="20403" xr:uid="{F48D67E1-13C3-4C38-ADCF-400508FED5B7}"/>
    <cellStyle name="Vírgula 5 2 2 3" xfId="3236" xr:uid="{DC2B2841-86EC-49CE-8CE6-83FAF52274F6}"/>
    <cellStyle name="Vírgula 5 2 2 3 2" xfId="6315" xr:uid="{C0AD4192-19A3-472F-A80B-765CCB776058}"/>
    <cellStyle name="Vírgula 5 2 2 3 2 2" xfId="15368" xr:uid="{005852BC-A8BD-476E-BC5D-15C4F697A989}"/>
    <cellStyle name="Vírgula 5 2 2 3 2 2 2" xfId="33478" xr:uid="{27CEC261-55EB-4B0E-ADBF-723880BFFE45}"/>
    <cellStyle name="Vírgula 5 2 2 3 2 3" xfId="24425" xr:uid="{47715124-BAA1-412C-B03A-9E63E666430B}"/>
    <cellStyle name="Vírgula 5 2 2 3 3" xfId="9329" xr:uid="{CEF5AC85-CD82-4514-87B7-8C818D4E4B0C}"/>
    <cellStyle name="Vírgula 5 2 2 3 3 2" xfId="18382" xr:uid="{77C27622-BECE-48AA-809C-0FDB5131B930}"/>
    <cellStyle name="Vírgula 5 2 2 3 3 2 2" xfId="36492" xr:uid="{AD559FAE-5631-4FC6-876B-690D5F4531A3}"/>
    <cellStyle name="Vírgula 5 2 2 3 3 3" xfId="27439" xr:uid="{A0A25414-519B-4284-BB04-1F02A12DECD2}"/>
    <cellStyle name="Vírgula 5 2 2 3 4" xfId="12350" xr:uid="{6A3AC3B7-AE32-4845-9E51-8B92C1CD8854}"/>
    <cellStyle name="Vírgula 5 2 2 3 4 2" xfId="30460" xr:uid="{3B6E0256-9644-4435-B3A7-9CB6471BA100}"/>
    <cellStyle name="Vírgula 5 2 2 3 5" xfId="21407" xr:uid="{1182772D-56EE-4FC1-952B-AB607903BCEB}"/>
    <cellStyle name="Vírgula 5 2 2 4" xfId="4307" xr:uid="{32A28192-666B-4A2F-82DD-52D269761436}"/>
    <cellStyle name="Vírgula 5 2 2 4 2" xfId="13360" xr:uid="{1CD18F6D-48BA-4985-A6A5-BCC4CB5EE23E}"/>
    <cellStyle name="Vírgula 5 2 2 4 2 2" xfId="31470" xr:uid="{C57A0C54-16AF-47D7-9874-AADA961A0693}"/>
    <cellStyle name="Vírgula 5 2 2 4 3" xfId="22417" xr:uid="{F3D78D0A-A5E6-4658-992B-AC3F3DC562E2}"/>
    <cellStyle name="Vírgula 5 2 2 5" xfId="7321" xr:uid="{64A261C3-8685-439B-B1D8-F39B7F2A8DA1}"/>
    <cellStyle name="Vírgula 5 2 2 5 2" xfId="16374" xr:uid="{5A277BDD-5A26-45C8-835D-4836ACB93361}"/>
    <cellStyle name="Vírgula 5 2 2 5 2 2" xfId="34484" xr:uid="{E0B5EA71-A5EA-4617-BF6E-8EA1BD02A552}"/>
    <cellStyle name="Vírgula 5 2 2 5 3" xfId="25431" xr:uid="{6639742B-C156-42B5-9E0D-564D1A5A7C30}"/>
    <cellStyle name="Vírgula 5 2 2 6" xfId="10342" xr:uid="{5F4597A5-42A6-40A4-9DFC-52557087BF53}"/>
    <cellStyle name="Vírgula 5 2 2 6 2" xfId="28452" xr:uid="{91B726E3-2DE4-409B-9097-B4186EDB0930}"/>
    <cellStyle name="Vírgula 5 2 2 7" xfId="19399" xr:uid="{D9E14CB7-9800-4AF6-84CD-D292C5567BFC}"/>
    <cellStyle name="Vírgula 5 2 3" xfId="1229" xr:uid="{9C72675A-D3DD-452A-8EAD-82264142489C}"/>
    <cellStyle name="Vírgula 5 2 3 2" xfId="2233" xr:uid="{2C8C214C-ABCD-4F0F-8311-F26012058312}"/>
    <cellStyle name="Vírgula 5 2 3 2 2" xfId="5312" xr:uid="{52A7624D-29F0-4096-8543-E7561D70B263}"/>
    <cellStyle name="Vírgula 5 2 3 2 2 2" xfId="14365" xr:uid="{BA2E405D-ED10-4D5B-9A14-CB8E43694322}"/>
    <cellStyle name="Vírgula 5 2 3 2 2 2 2" xfId="32475" xr:uid="{43AB9D27-349E-46A5-A045-3450DD010DB8}"/>
    <cellStyle name="Vírgula 5 2 3 2 2 3" xfId="23422" xr:uid="{D768EC33-64A8-48CA-8690-FFF448AC2586}"/>
    <cellStyle name="Vírgula 5 2 3 2 3" xfId="8326" xr:uid="{322BF743-972E-4064-B84B-ABF0817EFA70}"/>
    <cellStyle name="Vírgula 5 2 3 2 3 2" xfId="17379" xr:uid="{AA2554A8-5E78-4BB7-9864-19227A0732ED}"/>
    <cellStyle name="Vírgula 5 2 3 2 3 2 2" xfId="35489" xr:uid="{09BB696E-D28D-499E-9FDB-F27F8CE11779}"/>
    <cellStyle name="Vírgula 5 2 3 2 3 3" xfId="26436" xr:uid="{07405442-57F8-458E-A08F-67879880269C}"/>
    <cellStyle name="Vírgula 5 2 3 2 4" xfId="11347" xr:uid="{ACCCFE5B-CC04-4AB0-86C1-2019B7D349FF}"/>
    <cellStyle name="Vírgula 5 2 3 2 4 2" xfId="29457" xr:uid="{DE2B0F27-BBAF-4DF1-949A-46058DF08A40}"/>
    <cellStyle name="Vírgula 5 2 3 2 5" xfId="20404" xr:uid="{F751EBBD-21AE-4E9D-BE2B-5242FC6098E8}"/>
    <cellStyle name="Vírgula 5 2 3 3" xfId="3237" xr:uid="{5EB4C313-02DA-4ABC-AA9C-54754D93BB44}"/>
    <cellStyle name="Vírgula 5 2 3 3 2" xfId="6316" xr:uid="{EE9EBE96-18C0-4227-8825-18AA7FA9809A}"/>
    <cellStyle name="Vírgula 5 2 3 3 2 2" xfId="15369" xr:uid="{A5F884E8-F1CF-436B-A6A2-DA67449E9FA0}"/>
    <cellStyle name="Vírgula 5 2 3 3 2 2 2" xfId="33479" xr:uid="{0C0122A9-825F-4E39-9F6A-B4F20D9F6C97}"/>
    <cellStyle name="Vírgula 5 2 3 3 2 3" xfId="24426" xr:uid="{2958BC3A-C40A-4BD1-9417-8DAD5E1447C1}"/>
    <cellStyle name="Vírgula 5 2 3 3 3" xfId="9330" xr:uid="{FABCF723-66B0-4E2F-93E7-035DC0B99024}"/>
    <cellStyle name="Vírgula 5 2 3 3 3 2" xfId="18383" xr:uid="{94FB0C86-E911-49C8-8B12-DDE82DEC9ECC}"/>
    <cellStyle name="Vírgula 5 2 3 3 3 2 2" xfId="36493" xr:uid="{DE441D4C-4598-4D2C-A755-2F95D1EB1297}"/>
    <cellStyle name="Vírgula 5 2 3 3 3 3" xfId="27440" xr:uid="{E45A0DA9-E12E-4DB7-BBC2-D395329BE40F}"/>
    <cellStyle name="Vírgula 5 2 3 3 4" xfId="12351" xr:uid="{A481283A-1C8A-4006-9866-8E4C1BDAB360}"/>
    <cellStyle name="Vírgula 5 2 3 3 4 2" xfId="30461" xr:uid="{C8192C0A-0B55-4ACC-97BE-FA3F603FE666}"/>
    <cellStyle name="Vírgula 5 2 3 3 5" xfId="21408" xr:uid="{A7F1D85A-58D5-4142-9C80-E53F92880039}"/>
    <cellStyle name="Vírgula 5 2 3 4" xfId="4308" xr:uid="{DB803290-233D-4714-B56B-5DA7CC9D5624}"/>
    <cellStyle name="Vírgula 5 2 3 4 2" xfId="13361" xr:uid="{38AE5558-11D7-4F4E-9F4F-F939AE4C79A1}"/>
    <cellStyle name="Vírgula 5 2 3 4 2 2" xfId="31471" xr:uid="{5B5D4DA5-684F-4FB8-A1E0-EE268E8610E4}"/>
    <cellStyle name="Vírgula 5 2 3 4 3" xfId="22418" xr:uid="{EBDAEE68-EA18-4E78-866B-962C4CB4E873}"/>
    <cellStyle name="Vírgula 5 2 3 5" xfId="7322" xr:uid="{EA3CEE56-8E67-4A9C-8732-D73161E9713D}"/>
    <cellStyle name="Vírgula 5 2 3 5 2" xfId="16375" xr:uid="{116DCC50-634E-4E63-9465-7191723A366F}"/>
    <cellStyle name="Vírgula 5 2 3 5 2 2" xfId="34485" xr:uid="{031004D7-C92E-4E48-9BFC-ACE6B097EA37}"/>
    <cellStyle name="Vírgula 5 2 3 5 3" xfId="25432" xr:uid="{C8C52801-E17F-45CB-9306-55A2D967D16D}"/>
    <cellStyle name="Vírgula 5 2 3 6" xfId="10343" xr:uid="{93D5CEC3-0650-48C7-B318-6EDDE00B832E}"/>
    <cellStyle name="Vírgula 5 2 3 6 2" xfId="28453" xr:uid="{1495C2B6-F6C8-43F9-8D7D-A6BA735B839F}"/>
    <cellStyle name="Vírgula 5 2 3 7" xfId="19400" xr:uid="{E4740890-4CF9-4D70-9FF0-9D2AE304A227}"/>
    <cellStyle name="Vírgula 5 2 4" xfId="1418" xr:uid="{BB3D539B-2B5E-4F83-984C-1539E061214B}"/>
    <cellStyle name="Vírgula 5 2 4 2" xfId="4497" xr:uid="{049E8D22-847E-4CB7-ABC6-2D5657F7E5B9}"/>
    <cellStyle name="Vírgula 5 2 4 2 2" xfId="13550" xr:uid="{0C3728FA-E8E1-4EB4-B6A3-B16BD5E13258}"/>
    <cellStyle name="Vírgula 5 2 4 2 2 2" xfId="31660" xr:uid="{D0A0AD16-9218-44D1-A3B8-B7B8966D9186}"/>
    <cellStyle name="Vírgula 5 2 4 2 3" xfId="22607" xr:uid="{B28FB7F2-61FA-4532-BAA8-AB62B723D208}"/>
    <cellStyle name="Vírgula 5 2 4 3" xfId="7511" xr:uid="{34679480-599E-406C-9596-C9F22B58F3D9}"/>
    <cellStyle name="Vírgula 5 2 4 3 2" xfId="16564" xr:uid="{A4195011-8966-4973-B40E-F4A7D17CA067}"/>
    <cellStyle name="Vírgula 5 2 4 3 2 2" xfId="34674" xr:uid="{D01B58BE-7815-420A-9BD5-7F781C6CEE7D}"/>
    <cellStyle name="Vírgula 5 2 4 3 3" xfId="25621" xr:uid="{EC6C9CC3-2C4B-4C65-A18F-594B0A5D2415}"/>
    <cellStyle name="Vírgula 5 2 4 4" xfId="10532" xr:uid="{A4E17BF0-2E24-48CD-9B91-E0EC66A1F47F}"/>
    <cellStyle name="Vírgula 5 2 4 4 2" xfId="28642" xr:uid="{BC0E21FE-B6FD-4902-AC2D-F4A0F882D1AD}"/>
    <cellStyle name="Vírgula 5 2 4 5" xfId="19589" xr:uid="{B570E517-C6F0-4777-9466-3B1A152C7FFE}"/>
    <cellStyle name="Vírgula 5 2 5" xfId="2422" xr:uid="{232A1E44-4086-4F84-A8A2-E051D216D390}"/>
    <cellStyle name="Vírgula 5 2 5 2" xfId="5501" xr:uid="{EF71ECB3-1B56-4F8B-80A0-6A8E2A24E0CA}"/>
    <cellStyle name="Vírgula 5 2 5 2 2" xfId="14554" xr:uid="{C4D2C723-ED92-4A7B-83A1-3696AC913A7D}"/>
    <cellStyle name="Vírgula 5 2 5 2 2 2" xfId="32664" xr:uid="{ED7987B8-049E-4B1B-9371-BB3152FADBE9}"/>
    <cellStyle name="Vírgula 5 2 5 2 3" xfId="23611" xr:uid="{09C20C36-2747-4220-8D7E-D283752CFA83}"/>
    <cellStyle name="Vírgula 5 2 5 3" xfId="8515" xr:uid="{D45B8514-B465-4F34-A74D-07FDE4FA36C9}"/>
    <cellStyle name="Vírgula 5 2 5 3 2" xfId="17568" xr:uid="{49445E15-AED5-42BE-A3F8-4569778139F8}"/>
    <cellStyle name="Vírgula 5 2 5 3 2 2" xfId="35678" xr:uid="{E062C195-AF30-4A78-BB08-5EEEEBABD6D8}"/>
    <cellStyle name="Vírgula 5 2 5 3 3" xfId="26625" xr:uid="{B2C7653B-CDD0-44E5-9578-C92D060CFA4D}"/>
    <cellStyle name="Vírgula 5 2 5 4" xfId="11536" xr:uid="{FBB71385-E107-40D0-B42B-05219234E7FA}"/>
    <cellStyle name="Vírgula 5 2 5 4 2" xfId="29646" xr:uid="{797B55DF-6147-40DE-80DB-200C72F0D1DB}"/>
    <cellStyle name="Vírgula 5 2 5 5" xfId="20593" xr:uid="{4E05D7E7-03C6-4427-BBB1-3EABA0AF7A47}"/>
    <cellStyle name="Vírgula 5 2 6" xfId="3492" xr:uid="{77AA2E24-EC55-4B8D-8C92-28F753EDEC3E}"/>
    <cellStyle name="Vírgula 5 2 6 2" xfId="12545" xr:uid="{69800F78-9744-4B7F-893A-EDD5751B201D}"/>
    <cellStyle name="Vírgula 5 2 6 2 2" xfId="30655" xr:uid="{B9E1B694-C60A-409D-B9CF-5125719F6418}"/>
    <cellStyle name="Vírgula 5 2 6 3" xfId="21602" xr:uid="{CA3ED132-EDAC-4550-973E-8F7060FAF168}"/>
    <cellStyle name="Vírgula 5 2 7" xfId="6506" xr:uid="{3C30EDF9-45EE-487C-9542-7E3222D03711}"/>
    <cellStyle name="Vírgula 5 2 7 2" xfId="15559" xr:uid="{871C3CB6-EEA8-4377-877F-4B0AC5756E61}"/>
    <cellStyle name="Vírgula 5 2 7 2 2" xfId="33669" xr:uid="{A6C1230A-C285-493F-8D57-2F298DFF2ED1}"/>
    <cellStyle name="Vírgula 5 2 7 3" xfId="24616" xr:uid="{0DF0BC08-FD3B-4882-9DE5-38D4B53C2758}"/>
    <cellStyle name="Vírgula 5 2 8" xfId="9526" xr:uid="{6E51CBC1-FF1F-43B1-B8DB-CB3714119DB3}"/>
    <cellStyle name="Vírgula 5 2 8 2" xfId="27636" xr:uid="{16825E4E-290D-4A16-A9D3-7253728A48B8}"/>
    <cellStyle name="Vírgula 5 2 9" xfId="18583" xr:uid="{4C83D22C-628A-4DE2-8E09-AB3061653474}"/>
    <cellStyle name="Vírgula 5 3" xfId="1230" xr:uid="{2CB233A8-2A75-4329-B0D6-B0E689AF0722}"/>
    <cellStyle name="Vírgula 5 3 2" xfId="2234" xr:uid="{22C78FA8-FD60-480B-A136-CB06E27D86B2}"/>
    <cellStyle name="Vírgula 5 3 2 2" xfId="5313" xr:uid="{F08F56C5-523C-45B2-A778-AF8A54953101}"/>
    <cellStyle name="Vírgula 5 3 2 2 2" xfId="14366" xr:uid="{CF9F9CE8-5CB2-4451-AF44-1476A69A1E63}"/>
    <cellStyle name="Vírgula 5 3 2 2 2 2" xfId="32476" xr:uid="{F8475F03-012B-4E38-96AE-49EE71071F02}"/>
    <cellStyle name="Vírgula 5 3 2 2 3" xfId="23423" xr:uid="{25F50BFD-F04F-44DB-9F52-C468C3F269E0}"/>
    <cellStyle name="Vírgula 5 3 2 3" xfId="8327" xr:uid="{EB222575-75DB-42DC-B0A2-005DBFB9CD53}"/>
    <cellStyle name="Vírgula 5 3 2 3 2" xfId="17380" xr:uid="{66FDA681-EF7E-43BF-A600-60672A0AABA5}"/>
    <cellStyle name="Vírgula 5 3 2 3 2 2" xfId="35490" xr:uid="{4C4DB509-AEE4-49A1-BC8D-FAC209B1C031}"/>
    <cellStyle name="Vírgula 5 3 2 3 3" xfId="26437" xr:uid="{DDD598D9-557C-44DF-A308-B6A5D57EF056}"/>
    <cellStyle name="Vírgula 5 3 2 4" xfId="11348" xr:uid="{8069C5FD-77E8-4598-8F48-1AC08B2DC291}"/>
    <cellStyle name="Vírgula 5 3 2 4 2" xfId="29458" xr:uid="{6FD5998C-E1FA-4449-945D-02159F84E27D}"/>
    <cellStyle name="Vírgula 5 3 2 5" xfId="20405" xr:uid="{AA8C552E-CDCF-46B7-865B-DFB1AFF0361D}"/>
    <cellStyle name="Vírgula 5 3 3" xfId="3238" xr:uid="{006171B5-A048-461C-B2BD-D0097D3B8515}"/>
    <cellStyle name="Vírgula 5 3 3 2" xfId="6317" xr:uid="{3E07685A-37BE-4F10-B59F-76DB71803409}"/>
    <cellStyle name="Vírgula 5 3 3 2 2" xfId="15370" xr:uid="{2BDF033F-19AE-435D-B608-1933021563E3}"/>
    <cellStyle name="Vírgula 5 3 3 2 2 2" xfId="33480" xr:uid="{B4E1C184-5C8D-4609-B9F5-B3CA9A3EC611}"/>
    <cellStyle name="Vírgula 5 3 3 2 3" xfId="24427" xr:uid="{B132A7CF-B147-455B-B995-5B4BC83545B7}"/>
    <cellStyle name="Vírgula 5 3 3 3" xfId="9331" xr:uid="{595BB861-CD43-44EB-BD89-6082A87396D4}"/>
    <cellStyle name="Vírgula 5 3 3 3 2" xfId="18384" xr:uid="{A6188F2B-E859-4E18-A51E-C2655AAEDC85}"/>
    <cellStyle name="Vírgula 5 3 3 3 2 2" xfId="36494" xr:uid="{F6E7CDD4-D3C8-4EC3-ABF6-2F64AFFD0B33}"/>
    <cellStyle name="Vírgula 5 3 3 3 3" xfId="27441" xr:uid="{FDA2BC8A-C5E3-480A-88AE-2EDD51AEE38A}"/>
    <cellStyle name="Vírgula 5 3 3 4" xfId="12352" xr:uid="{BCDE144C-8E57-4E91-8296-DA2CDD3A7024}"/>
    <cellStyle name="Vírgula 5 3 3 4 2" xfId="30462" xr:uid="{16F0361A-A871-4F06-8C6B-20F136E80AB3}"/>
    <cellStyle name="Vírgula 5 3 3 5" xfId="21409" xr:uid="{C5E8D9FB-E20B-4AAD-951C-BCFD2610D6FC}"/>
    <cellStyle name="Vírgula 5 3 4" xfId="4309" xr:uid="{B1485288-A0A5-4F2D-B3F3-9CE8C88229F0}"/>
    <cellStyle name="Vírgula 5 3 4 2" xfId="13362" xr:uid="{9EF2F016-1571-4ECA-BE53-A5E1275D095D}"/>
    <cellStyle name="Vírgula 5 3 4 2 2" xfId="31472" xr:uid="{446EF9A8-EABD-4500-B253-CC511E2C2BF4}"/>
    <cellStyle name="Vírgula 5 3 4 3" xfId="22419" xr:uid="{B7E64333-BE48-4F29-8B59-7104852F2D36}"/>
    <cellStyle name="Vírgula 5 3 5" xfId="7323" xr:uid="{8DAFA902-087F-4F2D-9D92-618C261ADEBF}"/>
    <cellStyle name="Vírgula 5 3 5 2" xfId="16376" xr:uid="{12CABC18-81AD-4FA0-BF14-6744652030E7}"/>
    <cellStyle name="Vírgula 5 3 5 2 2" xfId="34486" xr:uid="{2D95E812-3331-4EC1-BA81-4899D5595D2A}"/>
    <cellStyle name="Vírgula 5 3 5 3" xfId="25433" xr:uid="{DFE7C160-2532-4D3D-9216-8478CD79A001}"/>
    <cellStyle name="Vírgula 5 3 6" xfId="10344" xr:uid="{1B733504-2A48-40D4-B9B9-40BA1555113B}"/>
    <cellStyle name="Vírgula 5 3 6 2" xfId="28454" xr:uid="{2A613AFC-CDFA-4738-8A11-64CAC1DA54B9}"/>
    <cellStyle name="Vírgula 5 3 7" xfId="19401" xr:uid="{A21157AA-5C88-4D1F-9814-7E52511DB017}"/>
    <cellStyle name="Vírgula 5 4" xfId="1231" xr:uid="{AEC421F9-E4B3-4502-A2D2-A29E1B1CC778}"/>
    <cellStyle name="Vírgula 5 4 2" xfId="2235" xr:uid="{494EF4D6-EC05-4A7B-9A74-53BC8090647C}"/>
    <cellStyle name="Vírgula 5 4 2 2" xfId="5314" xr:uid="{0863CC37-1C40-43C3-948A-0C15C957770E}"/>
    <cellStyle name="Vírgula 5 4 2 2 2" xfId="14367" xr:uid="{7D482806-A976-4878-BBC7-09E1EF5A2DA0}"/>
    <cellStyle name="Vírgula 5 4 2 2 2 2" xfId="32477" xr:uid="{045E80CB-5C90-4850-B2D7-169DCF2E3C54}"/>
    <cellStyle name="Vírgula 5 4 2 2 3" xfId="23424" xr:uid="{B01429B9-954A-4A45-8BE2-5195C7BD17B7}"/>
    <cellStyle name="Vírgula 5 4 2 3" xfId="8328" xr:uid="{EBCDEDC4-0A9C-4C14-8A9D-E12E3EBAF2D9}"/>
    <cellStyle name="Vírgula 5 4 2 3 2" xfId="17381" xr:uid="{80FE48E9-CBE4-4956-8A94-DFD5144B6FE9}"/>
    <cellStyle name="Vírgula 5 4 2 3 2 2" xfId="35491" xr:uid="{AC911C59-4856-4686-9910-67426D7991F7}"/>
    <cellStyle name="Vírgula 5 4 2 3 3" xfId="26438" xr:uid="{6EE781BD-94CB-4BC6-9EA5-D3C46B8D89CB}"/>
    <cellStyle name="Vírgula 5 4 2 4" xfId="11349" xr:uid="{7F56DB9E-9909-4810-9A21-8A5784BEFCFB}"/>
    <cellStyle name="Vírgula 5 4 2 4 2" xfId="29459" xr:uid="{6F5A2D89-A2D5-4E78-9B12-4B940A5A7B57}"/>
    <cellStyle name="Vírgula 5 4 2 5" xfId="20406" xr:uid="{5960B467-2903-4505-A140-FD40C14C2FE9}"/>
    <cellStyle name="Vírgula 5 4 3" xfId="3239" xr:uid="{A6E52E6C-96EE-4270-9157-0C0F825FBF58}"/>
    <cellStyle name="Vírgula 5 4 3 2" xfId="6318" xr:uid="{26E8902F-42DD-4F1A-8831-DB8C85C654A7}"/>
    <cellStyle name="Vírgula 5 4 3 2 2" xfId="15371" xr:uid="{57FA1642-D94E-496E-B483-B0616167CE27}"/>
    <cellStyle name="Vírgula 5 4 3 2 2 2" xfId="33481" xr:uid="{164527F1-326A-4C2E-A12A-DDA9F9D561CE}"/>
    <cellStyle name="Vírgula 5 4 3 2 3" xfId="24428" xr:uid="{EC577F1B-8177-4657-9D57-B168C323DAB7}"/>
    <cellStyle name="Vírgula 5 4 3 3" xfId="9332" xr:uid="{B2759081-A99A-4798-BBA5-FDF61C388F1B}"/>
    <cellStyle name="Vírgula 5 4 3 3 2" xfId="18385" xr:uid="{34A1863E-E64F-432E-86EA-8ED97A0C3B2B}"/>
    <cellStyle name="Vírgula 5 4 3 3 2 2" xfId="36495" xr:uid="{25EA78C3-9823-4EB4-81C5-8157176E7999}"/>
    <cellStyle name="Vírgula 5 4 3 3 3" xfId="27442" xr:uid="{A19387B8-4067-4A12-8833-87D5408BB071}"/>
    <cellStyle name="Vírgula 5 4 3 4" xfId="12353" xr:uid="{B80C3AD0-6C05-4A50-8A6D-6E0D169C72D4}"/>
    <cellStyle name="Vírgula 5 4 3 4 2" xfId="30463" xr:uid="{F2A27AB6-257F-4AAB-9230-535953A009D4}"/>
    <cellStyle name="Vírgula 5 4 3 5" xfId="21410" xr:uid="{F3EA118A-3A50-49E2-9DE4-71CE6180A285}"/>
    <cellStyle name="Vírgula 5 4 4" xfId="4310" xr:uid="{D1B623E5-4247-47DA-ABC8-2A16E2F243EC}"/>
    <cellStyle name="Vírgula 5 4 4 2" xfId="13363" xr:uid="{1EB57789-C175-4593-8340-23201A18E64B}"/>
    <cellStyle name="Vírgula 5 4 4 2 2" xfId="31473" xr:uid="{B7C54730-B0CF-4DF8-BBFF-068048E2B470}"/>
    <cellStyle name="Vírgula 5 4 4 3" xfId="22420" xr:uid="{4959C2AB-1207-4729-9679-FD5C4DF96F1C}"/>
    <cellStyle name="Vírgula 5 4 5" xfId="7324" xr:uid="{219AB34C-B269-487F-8940-F8AA627D6A9B}"/>
    <cellStyle name="Vírgula 5 4 5 2" xfId="16377" xr:uid="{6D63CF65-74F8-49F8-8B11-DC23F63B33F7}"/>
    <cellStyle name="Vírgula 5 4 5 2 2" xfId="34487" xr:uid="{7F927A5B-391E-461F-B218-ADC596B0BF7B}"/>
    <cellStyle name="Vírgula 5 4 5 3" xfId="25434" xr:uid="{159C019B-9272-4628-92AD-D44201F990D5}"/>
    <cellStyle name="Vírgula 5 4 6" xfId="10345" xr:uid="{7417D7E0-9EDB-406C-A9E0-B023C99B90E2}"/>
    <cellStyle name="Vírgula 5 4 6 2" xfId="28455" xr:uid="{1557736D-275C-4291-8860-80DFBA4D6F73}"/>
    <cellStyle name="Vírgula 5 4 7" xfId="19402" xr:uid="{2A07CFBF-2ACB-4EA7-A97E-8C4CB7E619EE}"/>
    <cellStyle name="Vírgula 5 5" xfId="1247" xr:uid="{442B4501-160A-4C01-A105-7A8350E9A554}"/>
    <cellStyle name="Vírgula 5 5 2" xfId="4326" xr:uid="{8F5C7179-A90B-42DD-BC56-3A2609016598}"/>
    <cellStyle name="Vírgula 5 5 2 2" xfId="13379" xr:uid="{66DCED55-4543-4F11-A1A9-F5CE7F4EB5CC}"/>
    <cellStyle name="Vírgula 5 5 2 2 2" xfId="31489" xr:uid="{77E9C26F-094F-4A30-B57D-90884BF17620}"/>
    <cellStyle name="Vírgula 5 5 2 3" xfId="22436" xr:uid="{063B95DB-BEB6-4AE2-81A6-E45547FB2A05}"/>
    <cellStyle name="Vírgula 5 5 3" xfId="7340" xr:uid="{BE8A79CD-EDC1-4D76-B25C-64EDACEDB59D}"/>
    <cellStyle name="Vírgula 5 5 3 2" xfId="16393" xr:uid="{DDA1E7B6-CD82-461E-B0FE-BDC0E25037BC}"/>
    <cellStyle name="Vírgula 5 5 3 2 2" xfId="34503" xr:uid="{37600ADE-D908-4257-BA5B-D6B3F92F4CB3}"/>
    <cellStyle name="Vírgula 5 5 3 3" xfId="25450" xr:uid="{DD7C191B-DA7D-468A-A23A-E1700015EED2}"/>
    <cellStyle name="Vírgula 5 5 4" xfId="10361" xr:uid="{C3733CB1-A30B-40A5-A331-3B97F8234B3C}"/>
    <cellStyle name="Vírgula 5 5 4 2" xfId="28471" xr:uid="{93A3C8ED-7857-4CE4-AADC-35622BEB1E89}"/>
    <cellStyle name="Vírgula 5 5 5" xfId="19418" xr:uid="{93591EAF-B074-4000-B21A-DB8ACF1F61A7}"/>
    <cellStyle name="Vírgula 5 6" xfId="2251" xr:uid="{89C28BE7-C256-486B-9DB6-AE528A38AA5E}"/>
    <cellStyle name="Vírgula 5 6 2" xfId="5330" xr:uid="{D68118F6-053A-4BA3-8F0B-588CBCC73970}"/>
    <cellStyle name="Vírgula 5 6 2 2" xfId="14383" xr:uid="{DE7DC0FE-1F0A-44E9-85BA-EFA4DFC2DBF9}"/>
    <cellStyle name="Vírgula 5 6 2 2 2" xfId="32493" xr:uid="{F4C61F40-94BD-44BC-AD77-8212DF2C6D11}"/>
    <cellStyle name="Vírgula 5 6 2 3" xfId="23440" xr:uid="{73A605B0-162E-4087-9544-238D2555D9BC}"/>
    <cellStyle name="Vírgula 5 6 3" xfId="8344" xr:uid="{FB89B8C6-3B30-4F0B-93BF-C15F0B65779D}"/>
    <cellStyle name="Vírgula 5 6 3 2" xfId="17397" xr:uid="{23B77572-12C3-447A-853F-93C17962068E}"/>
    <cellStyle name="Vírgula 5 6 3 2 2" xfId="35507" xr:uid="{3291DA0D-1C36-49EE-9AF4-2C416D5EAEF9}"/>
    <cellStyle name="Vírgula 5 6 3 3" xfId="26454" xr:uid="{09DB083D-03D2-4856-BEEB-05360F123306}"/>
    <cellStyle name="Vírgula 5 6 4" xfId="11365" xr:uid="{C955D577-48BB-420B-926E-D7D41F00C425}"/>
    <cellStyle name="Vírgula 5 6 4 2" xfId="29475" xr:uid="{4B69891C-4E3E-4B6E-AB4C-EC9064432674}"/>
    <cellStyle name="Vírgula 5 6 5" xfId="20422" xr:uid="{BB059097-1CF9-4671-8EC6-924F9BD768C3}"/>
    <cellStyle name="Vírgula 5 7" xfId="3300" xr:uid="{D0B37E39-AA51-4A05-AA03-0C3CC064CC9F}"/>
    <cellStyle name="Vírgula 5 8" xfId="3320" xr:uid="{0A3BAD40-41F7-41CB-A689-9D2AB048F82B}"/>
    <cellStyle name="Vírgula 5 8 2" xfId="12373" xr:uid="{1D7A8A05-FC73-410C-823A-584D15E91571}"/>
    <cellStyle name="Vírgula 5 8 2 2" xfId="30483" xr:uid="{EC90472B-26E6-4994-8329-BF49B9AAE362}"/>
    <cellStyle name="Vírgula 5 8 3" xfId="21430" xr:uid="{07883CD7-2E76-4E7F-9872-555D74BB0134}"/>
    <cellStyle name="Vírgula 5 9" xfId="6334" xr:uid="{C82FEAAB-2494-4EF1-8E94-922F64B142A8}"/>
    <cellStyle name="Vírgula 5 9 2" xfId="15387" xr:uid="{940A6A91-EAAF-4BF1-BDEE-4C3ECDDB3BBB}"/>
    <cellStyle name="Vírgula 5 9 2 2" xfId="33497" xr:uid="{71586936-A31A-4E93-BC1A-67965CE935DE}"/>
    <cellStyle name="Vírgula 5 9 3" xfId="24444" xr:uid="{BBE24975-7FC9-4A87-88BA-2390FFB92C64}"/>
    <cellStyle name="Vírgula 6" xfId="158" xr:uid="{157739C8-0FEB-4A43-9266-FEFA9545109D}"/>
    <cellStyle name="Vírgula 6 10" xfId="9422" xr:uid="{4A18DC5C-18CE-4F7C-9BA0-69296F328D87}"/>
    <cellStyle name="Vírgula 6 10 2" xfId="27532" xr:uid="{D8A632D3-5D10-4FA2-A65C-47355BC2D035}"/>
    <cellStyle name="Vírgula 6 11" xfId="18479" xr:uid="{34A8470B-12C4-4838-93B7-77EFE40235D3}"/>
    <cellStyle name="Vírgula 6 2" xfId="477" xr:uid="{D9BA9FBB-30F2-46DE-B5EA-AACDA678AF4C}"/>
    <cellStyle name="Vírgula 6 2 2" xfId="1232" xr:uid="{36FB024B-57C2-4629-B670-4FD6564CF3E1}"/>
    <cellStyle name="Vírgula 6 2 2 2" xfId="2236" xr:uid="{E7F9E2BF-CAB3-4A76-9DFB-8D10D9974EA9}"/>
    <cellStyle name="Vírgula 6 2 2 2 2" xfId="5315" xr:uid="{49F6BA9E-9DC2-404E-94C5-F01C1A9E5CF2}"/>
    <cellStyle name="Vírgula 6 2 2 2 2 2" xfId="14368" xr:uid="{E42C8C07-39DE-4024-9EB7-864CAE5D5E03}"/>
    <cellStyle name="Vírgula 6 2 2 2 2 2 2" xfId="32478" xr:uid="{0B9C81C2-AB5E-44C1-A7CB-9F757C3B943B}"/>
    <cellStyle name="Vírgula 6 2 2 2 2 3" xfId="23425" xr:uid="{994951ED-B520-4026-81A8-D5506B016FD6}"/>
    <cellStyle name="Vírgula 6 2 2 2 3" xfId="8329" xr:uid="{1F97003D-332D-4EF8-9F83-41D5BE87CECE}"/>
    <cellStyle name="Vírgula 6 2 2 2 3 2" xfId="17382" xr:uid="{49025984-F255-48D4-BA12-7D06F5E5C4DC}"/>
    <cellStyle name="Vírgula 6 2 2 2 3 2 2" xfId="35492" xr:uid="{FB71F73D-233F-4352-80DC-FBD2E3FC241C}"/>
    <cellStyle name="Vírgula 6 2 2 2 3 3" xfId="26439" xr:uid="{DE13122B-4EE9-4933-A62D-B2EF373FAEF4}"/>
    <cellStyle name="Vírgula 6 2 2 2 4" xfId="11350" xr:uid="{076F7A73-1059-4E4C-AAFF-32BF1B088417}"/>
    <cellStyle name="Vírgula 6 2 2 2 4 2" xfId="29460" xr:uid="{C7A2FCC0-BC7B-4C16-8985-CAEDE4B16459}"/>
    <cellStyle name="Vírgula 6 2 2 2 5" xfId="20407" xr:uid="{B1A76CC5-0469-48E4-A74C-0155A9D48CDF}"/>
    <cellStyle name="Vírgula 6 2 2 3" xfId="3240" xr:uid="{A02E36E8-F5FC-42CC-BDE5-37E1FC310C52}"/>
    <cellStyle name="Vírgula 6 2 2 3 2" xfId="6319" xr:uid="{1C85DD7B-DBCE-40A4-9C4C-731CE2D0147D}"/>
    <cellStyle name="Vírgula 6 2 2 3 2 2" xfId="15372" xr:uid="{14B07575-683E-402C-A010-264742B24270}"/>
    <cellStyle name="Vírgula 6 2 2 3 2 2 2" xfId="33482" xr:uid="{5F151AAC-F7D9-43A2-9F88-ED65402C0CA1}"/>
    <cellStyle name="Vírgula 6 2 2 3 2 3" xfId="24429" xr:uid="{E7951DFD-0F1B-4080-8459-995A264D73B7}"/>
    <cellStyle name="Vírgula 6 2 2 3 3" xfId="9333" xr:uid="{276DB026-9EC8-4946-8280-FF90CCE3A40C}"/>
    <cellStyle name="Vírgula 6 2 2 3 3 2" xfId="18386" xr:uid="{0F9548F2-E543-4886-8DA2-4B9275EC20EC}"/>
    <cellStyle name="Vírgula 6 2 2 3 3 2 2" xfId="36496" xr:uid="{3A55AF9C-B543-45E8-A570-3FA2C6BB8950}"/>
    <cellStyle name="Vírgula 6 2 2 3 3 3" xfId="27443" xr:uid="{FC0F81CA-EF84-4F1B-8A80-4689B8CE2E7B}"/>
    <cellStyle name="Vírgula 6 2 2 3 4" xfId="12354" xr:uid="{CCF4BF81-27EC-4053-868B-E22FF42D4F7D}"/>
    <cellStyle name="Vírgula 6 2 2 3 4 2" xfId="30464" xr:uid="{DD0B0332-E391-4E53-9A44-4DB63E1ACE12}"/>
    <cellStyle name="Vírgula 6 2 2 3 5" xfId="21411" xr:uid="{BD18D9C0-BBF5-4055-B163-681A3B79BB84}"/>
    <cellStyle name="Vírgula 6 2 2 4" xfId="4311" xr:uid="{EE25ADDD-C2FB-4FF8-ADD5-8B31981DD243}"/>
    <cellStyle name="Vírgula 6 2 2 4 2" xfId="13364" xr:uid="{2BBB28E4-E7ED-47E3-ACCE-8FFB393E3D5F}"/>
    <cellStyle name="Vírgula 6 2 2 4 2 2" xfId="31474" xr:uid="{F2CB8DD3-A70E-49B4-B63D-D22FF1379D98}"/>
    <cellStyle name="Vírgula 6 2 2 4 3" xfId="22421" xr:uid="{CBD2F26B-7AFC-4EAC-9167-257C58E58187}"/>
    <cellStyle name="Vírgula 6 2 2 5" xfId="7325" xr:uid="{C17DFE11-9401-4523-8385-97E34C79F5B4}"/>
    <cellStyle name="Vírgula 6 2 2 5 2" xfId="16378" xr:uid="{D8500FDC-F9C9-4373-8974-5758E552F8A4}"/>
    <cellStyle name="Vírgula 6 2 2 5 2 2" xfId="34488" xr:uid="{DE58E2D9-8144-4121-8CC4-A430EFE37084}"/>
    <cellStyle name="Vírgula 6 2 2 5 3" xfId="25435" xr:uid="{25820BA6-0583-4C9F-B94C-5D61E0EEC973}"/>
    <cellStyle name="Vírgula 6 2 2 6" xfId="10346" xr:uid="{4C4EB6FA-0051-4995-B69A-5F6CDD4A304E}"/>
    <cellStyle name="Vírgula 6 2 2 6 2" xfId="28456" xr:uid="{A7C76D32-35E2-44B5-B357-D7A5B799499A}"/>
    <cellStyle name="Vírgula 6 2 2 7" xfId="19403" xr:uid="{7678F01F-A8C4-492F-8611-2DE7C58E62C5}"/>
    <cellStyle name="Vírgula 6 2 3" xfId="1233" xr:uid="{CDDBFFB1-6740-44CB-9F07-0CA845B8B427}"/>
    <cellStyle name="Vírgula 6 2 3 2" xfId="2237" xr:uid="{A8A30D7C-2312-411D-BB9E-CDE0A26FDC7E}"/>
    <cellStyle name="Vírgula 6 2 3 2 2" xfId="5316" xr:uid="{95D86718-6EC6-4427-A4F6-DEF094C856F1}"/>
    <cellStyle name="Vírgula 6 2 3 2 2 2" xfId="14369" xr:uid="{E334BCDC-C134-409B-996C-F652172AC8CA}"/>
    <cellStyle name="Vírgula 6 2 3 2 2 2 2" xfId="32479" xr:uid="{365499F9-3E37-4535-8DD4-68B4D2BF8C32}"/>
    <cellStyle name="Vírgula 6 2 3 2 2 3" xfId="23426" xr:uid="{6734361F-C984-4032-BA49-E038643D47D6}"/>
    <cellStyle name="Vírgula 6 2 3 2 3" xfId="8330" xr:uid="{BEE8808C-88A9-4007-8D73-E55B91BE2342}"/>
    <cellStyle name="Vírgula 6 2 3 2 3 2" xfId="17383" xr:uid="{9E824020-66F9-4D05-B5B8-E822D8629F71}"/>
    <cellStyle name="Vírgula 6 2 3 2 3 2 2" xfId="35493" xr:uid="{19F11EAA-38BC-49EB-A44E-968B534972A9}"/>
    <cellStyle name="Vírgula 6 2 3 2 3 3" xfId="26440" xr:uid="{5A6E96A0-CC39-41DF-A807-F1E7137D10B7}"/>
    <cellStyle name="Vírgula 6 2 3 2 4" xfId="11351" xr:uid="{3F7E7FCA-F11F-4DAE-81F4-153BE2D517D6}"/>
    <cellStyle name="Vírgula 6 2 3 2 4 2" xfId="29461" xr:uid="{382692F1-190F-4A7C-93BF-971481CA4F0C}"/>
    <cellStyle name="Vírgula 6 2 3 2 5" xfId="20408" xr:uid="{1709F8BA-CDC3-494E-A247-8FBEAB93ABD2}"/>
    <cellStyle name="Vírgula 6 2 3 3" xfId="3241" xr:uid="{3F9EBA3D-37AF-4179-A9C0-EB759ADC3929}"/>
    <cellStyle name="Vírgula 6 2 3 3 2" xfId="6320" xr:uid="{8EFE5B20-D891-4354-8171-01DECF04B99F}"/>
    <cellStyle name="Vírgula 6 2 3 3 2 2" xfId="15373" xr:uid="{18C365BB-E40D-4B5E-8971-7442377523A0}"/>
    <cellStyle name="Vírgula 6 2 3 3 2 2 2" xfId="33483" xr:uid="{54C100A5-52EB-49D4-95AF-9A149E6B90DB}"/>
    <cellStyle name="Vírgula 6 2 3 3 2 3" xfId="24430" xr:uid="{130D9C2B-1772-4FC5-BF5D-132FD1FBB32C}"/>
    <cellStyle name="Vírgula 6 2 3 3 3" xfId="9334" xr:uid="{CD9B7B6C-B9D8-41F0-B6C2-02D38DF72BDB}"/>
    <cellStyle name="Vírgula 6 2 3 3 3 2" xfId="18387" xr:uid="{F69D94B7-4304-435E-BC5C-6BE6AC7B9157}"/>
    <cellStyle name="Vírgula 6 2 3 3 3 2 2" xfId="36497" xr:uid="{240FD793-C15A-438A-B692-2D4B3DE66D36}"/>
    <cellStyle name="Vírgula 6 2 3 3 3 3" xfId="27444" xr:uid="{D73631ED-E584-4FFF-B923-E9931F0E82AF}"/>
    <cellStyle name="Vírgula 6 2 3 3 4" xfId="12355" xr:uid="{DD28EA7A-4FE8-45BC-9923-DF371C21096F}"/>
    <cellStyle name="Vírgula 6 2 3 3 4 2" xfId="30465" xr:uid="{ED585D90-17DC-4DAC-8D4A-0C1FF07F82DC}"/>
    <cellStyle name="Vírgula 6 2 3 3 5" xfId="21412" xr:uid="{76E574C0-068F-4967-9C4D-26A1DBE25930}"/>
    <cellStyle name="Vírgula 6 2 3 4" xfId="4312" xr:uid="{819A617D-BC4D-49E3-9486-A91C74175559}"/>
    <cellStyle name="Vírgula 6 2 3 4 2" xfId="13365" xr:uid="{B579F7FF-FF5F-4CD8-A995-AF1C245D6D13}"/>
    <cellStyle name="Vírgula 6 2 3 4 2 2" xfId="31475" xr:uid="{17D3E5F4-7D96-4F65-9BCC-2815ED75BF1B}"/>
    <cellStyle name="Vírgula 6 2 3 4 3" xfId="22422" xr:uid="{3D7DBF41-CDC7-4358-AC77-99237A036988}"/>
    <cellStyle name="Vírgula 6 2 3 5" xfId="7326" xr:uid="{FA196DEF-1285-4382-A125-4AF459082495}"/>
    <cellStyle name="Vírgula 6 2 3 5 2" xfId="16379" xr:uid="{75021571-9817-4FC5-B30A-ED3EED3DE608}"/>
    <cellStyle name="Vírgula 6 2 3 5 2 2" xfId="34489" xr:uid="{55889F6E-9D62-47EA-A15F-250852AB5294}"/>
    <cellStyle name="Vírgula 6 2 3 5 3" xfId="25436" xr:uid="{7295938D-8E65-4181-9F6E-0E887D9B3CF7}"/>
    <cellStyle name="Vírgula 6 2 3 6" xfId="10347" xr:uid="{3262D3A9-3810-415F-89EC-742A4042821B}"/>
    <cellStyle name="Vírgula 6 2 3 6 2" xfId="28457" xr:uid="{5A4DBAF9-6AAF-4D0A-A4D6-FCF5C1B6BFD3}"/>
    <cellStyle name="Vírgula 6 2 3 7" xfId="19404" xr:uid="{B8AAFE71-12A6-4A15-8F80-949736C102BA}"/>
    <cellStyle name="Vírgula 6 2 4" xfId="1486" xr:uid="{E46F65CD-6213-4C16-9818-B856FB6F2D7E}"/>
    <cellStyle name="Vírgula 6 2 4 2" xfId="4565" xr:uid="{BFA2A64F-8DBD-4F9E-9085-E2F900FFEB2B}"/>
    <cellStyle name="Vírgula 6 2 4 2 2" xfId="13618" xr:uid="{D47D4B63-43E1-47C1-BAFF-D119934F0E17}"/>
    <cellStyle name="Vírgula 6 2 4 2 2 2" xfId="31728" xr:uid="{135ADB88-F2BD-4DA6-8CC4-587920A0B5EC}"/>
    <cellStyle name="Vírgula 6 2 4 2 3" xfId="22675" xr:uid="{F887831B-BF85-4778-9ADF-F383D12E94A8}"/>
    <cellStyle name="Vírgula 6 2 4 3" xfId="7579" xr:uid="{DE139ADC-46A2-4C56-B7AF-C5E4D6B9A978}"/>
    <cellStyle name="Vírgula 6 2 4 3 2" xfId="16632" xr:uid="{53BFA2C6-63F4-4F05-9C8B-C7F9A25463F5}"/>
    <cellStyle name="Vírgula 6 2 4 3 2 2" xfId="34742" xr:uid="{C5A96AEF-1A05-4D5C-B4C1-EBE5422CDB2B}"/>
    <cellStyle name="Vírgula 6 2 4 3 3" xfId="25689" xr:uid="{5EC31960-E2D4-4E36-B7EC-380E08D25547}"/>
    <cellStyle name="Vírgula 6 2 4 4" xfId="10600" xr:uid="{867EFBDD-4096-402D-B283-117B4F26405A}"/>
    <cellStyle name="Vírgula 6 2 4 4 2" xfId="28710" xr:uid="{8A90BA5C-7244-4F2E-84B9-6254463EFEAA}"/>
    <cellStyle name="Vírgula 6 2 4 5" xfId="19657" xr:uid="{601FD8FF-0B39-40CD-84F9-32D313076DEC}"/>
    <cellStyle name="Vírgula 6 2 5" xfId="2490" xr:uid="{6EAC0134-F0A2-4F83-9D6D-E762989CF761}"/>
    <cellStyle name="Vírgula 6 2 5 2" xfId="5569" xr:uid="{260BFB1A-0788-4836-893D-DB80E71E0835}"/>
    <cellStyle name="Vírgula 6 2 5 2 2" xfId="14622" xr:uid="{8B8378E1-F46F-4C3C-A697-D41BCB38B7E2}"/>
    <cellStyle name="Vírgula 6 2 5 2 2 2" xfId="32732" xr:uid="{CF3DDF18-1A57-4438-AB38-17D5D46790DA}"/>
    <cellStyle name="Vírgula 6 2 5 2 3" xfId="23679" xr:uid="{6F41D40C-1828-4256-BBB0-334203E85D00}"/>
    <cellStyle name="Vírgula 6 2 5 3" xfId="8583" xr:uid="{1E6A3828-86BF-4964-9E33-D3758191C9D7}"/>
    <cellStyle name="Vírgula 6 2 5 3 2" xfId="17636" xr:uid="{7464A531-02B3-49BA-9B65-80946A972FF2}"/>
    <cellStyle name="Vírgula 6 2 5 3 2 2" xfId="35746" xr:uid="{4437EA8B-C0D8-4D57-8886-F9A94009AC4B}"/>
    <cellStyle name="Vírgula 6 2 5 3 3" xfId="26693" xr:uid="{AE1286DE-43F1-43D6-94A4-C2345E03499A}"/>
    <cellStyle name="Vírgula 6 2 5 4" xfId="11604" xr:uid="{16D7DD70-9A61-4734-B0F8-4635703B823A}"/>
    <cellStyle name="Vírgula 6 2 5 4 2" xfId="29714" xr:uid="{374EBAA8-5FA8-4043-8693-9121B643EE3F}"/>
    <cellStyle name="Vírgula 6 2 5 5" xfId="20661" xr:uid="{642FD433-CB04-4D1B-ABB2-1C40D2528FE0}"/>
    <cellStyle name="Vírgula 6 2 6" xfId="3560" xr:uid="{6B6F92B5-282D-4B14-BD49-45B7021B52F3}"/>
    <cellStyle name="Vírgula 6 2 6 2" xfId="12613" xr:uid="{2851859E-0CB2-4901-9D0E-6DDAAA9C170F}"/>
    <cellStyle name="Vírgula 6 2 6 2 2" xfId="30723" xr:uid="{F9BDBF10-BC5B-44E2-86EE-15C5B4E4B4A9}"/>
    <cellStyle name="Vírgula 6 2 6 3" xfId="21670" xr:uid="{DC7E1C88-A85F-48AB-8D4A-EB624A5A77EC}"/>
    <cellStyle name="Vírgula 6 2 7" xfId="6574" xr:uid="{946476BD-FC16-4A9E-8BBF-53C5DF2C1890}"/>
    <cellStyle name="Vírgula 6 2 7 2" xfId="15627" xr:uid="{3C4FEDB7-6511-4D99-A988-F5850498A757}"/>
    <cellStyle name="Vírgula 6 2 7 2 2" xfId="33737" xr:uid="{14F71232-1EA9-469C-9CF4-AC1007F5757C}"/>
    <cellStyle name="Vírgula 6 2 7 3" xfId="24684" xr:uid="{5D5E48B8-5E26-4409-BBC7-2E2D92BDEED8}"/>
    <cellStyle name="Vírgula 6 2 8" xfId="9594" xr:uid="{645C790C-9F06-422C-A9F8-46F2D375937F}"/>
    <cellStyle name="Vírgula 6 2 8 2" xfId="27704" xr:uid="{F21C9A79-0225-48A9-B7CA-321AC5CA2E6D}"/>
    <cellStyle name="Vírgula 6 2 9" xfId="18651" xr:uid="{279B849B-F621-42D0-B04D-FDEB0828459B}"/>
    <cellStyle name="Vírgula 6 3" xfId="1234" xr:uid="{841475BF-00FB-4C2D-BC6F-E9B9B52030D9}"/>
    <cellStyle name="Vírgula 6 3 2" xfId="2238" xr:uid="{957C4BDC-6D53-4119-9FF5-F9513EE366ED}"/>
    <cellStyle name="Vírgula 6 3 2 2" xfId="5317" xr:uid="{0AFC9B6F-34ED-45CA-8AEC-56D6F1D77CD0}"/>
    <cellStyle name="Vírgula 6 3 2 2 2" xfId="14370" xr:uid="{245C176D-3B4A-4033-844D-1C70C3DC9492}"/>
    <cellStyle name="Vírgula 6 3 2 2 2 2" xfId="32480" xr:uid="{4172CF3D-9807-4F32-BAC6-92BA230B634B}"/>
    <cellStyle name="Vírgula 6 3 2 2 3" xfId="23427" xr:uid="{1ADD3B0A-94CA-4421-A597-4028D2DA5D11}"/>
    <cellStyle name="Vírgula 6 3 2 3" xfId="8331" xr:uid="{29D4931D-AC86-4E92-A5FE-46C568B5A839}"/>
    <cellStyle name="Vírgula 6 3 2 3 2" xfId="17384" xr:uid="{7FF87987-144F-467F-85EA-B6B2C446B8AF}"/>
    <cellStyle name="Vírgula 6 3 2 3 2 2" xfId="35494" xr:uid="{C544A132-266E-410C-8BE7-E4471283B19B}"/>
    <cellStyle name="Vírgula 6 3 2 3 3" xfId="26441" xr:uid="{9B1A4E7B-712A-403A-9E2F-9258DA1967F6}"/>
    <cellStyle name="Vírgula 6 3 2 4" xfId="11352" xr:uid="{6D0D21BF-E3F2-4026-B0B2-4832A00CEFFF}"/>
    <cellStyle name="Vírgula 6 3 2 4 2" xfId="29462" xr:uid="{BA9741B4-4FC2-432A-B5EC-6628443D8AC0}"/>
    <cellStyle name="Vírgula 6 3 2 5" xfId="20409" xr:uid="{57CE6C79-717D-40C9-AF5C-76F3FE280AA2}"/>
    <cellStyle name="Vírgula 6 3 3" xfId="3242" xr:uid="{744DCE46-D835-4A7C-AEF0-36926DDFA144}"/>
    <cellStyle name="Vírgula 6 3 3 2" xfId="6321" xr:uid="{5B54FD70-5A03-49E0-996C-B8BAAC21C90F}"/>
    <cellStyle name="Vírgula 6 3 3 2 2" xfId="15374" xr:uid="{6DB8B3B4-E49E-403D-9EB5-852B75FDA2F1}"/>
    <cellStyle name="Vírgula 6 3 3 2 2 2" xfId="33484" xr:uid="{D9B8721D-27DB-41E5-90F5-1EC0A35CB738}"/>
    <cellStyle name="Vírgula 6 3 3 2 3" xfId="24431" xr:uid="{7C88F5A4-7C2A-412C-862F-DDBC552ABE5A}"/>
    <cellStyle name="Vírgula 6 3 3 3" xfId="9335" xr:uid="{856F656F-6DF2-4C3C-8BD9-0C9B61F09D5C}"/>
    <cellStyle name="Vírgula 6 3 3 3 2" xfId="18388" xr:uid="{7414117A-22FE-4DCB-966B-0AA426F8923B}"/>
    <cellStyle name="Vírgula 6 3 3 3 2 2" xfId="36498" xr:uid="{ED4F0F45-E4B8-4B04-8241-42A15200E5E5}"/>
    <cellStyle name="Vírgula 6 3 3 3 3" xfId="27445" xr:uid="{002EC0DF-A737-4AA2-885A-AB252AE1F89F}"/>
    <cellStyle name="Vírgula 6 3 3 4" xfId="12356" xr:uid="{AE1206CE-0B2F-488D-842F-F030BDB90DE5}"/>
    <cellStyle name="Vírgula 6 3 3 4 2" xfId="30466" xr:uid="{0929F140-B3FD-42B1-B7BF-140A2040E9CA}"/>
    <cellStyle name="Vírgula 6 3 3 5" xfId="21413" xr:uid="{A12D7D14-CF7E-4752-9B77-8EDC97562DC6}"/>
    <cellStyle name="Vírgula 6 3 4" xfId="4313" xr:uid="{15C63A79-D453-4C95-8A7A-27F4E8611A59}"/>
    <cellStyle name="Vírgula 6 3 4 2" xfId="13366" xr:uid="{F5117D9D-3028-46DA-AB45-F0D19FA59545}"/>
    <cellStyle name="Vírgula 6 3 4 2 2" xfId="31476" xr:uid="{BD11D2EE-2B2A-43D3-BC2E-3CBFF283A74B}"/>
    <cellStyle name="Vírgula 6 3 4 3" xfId="22423" xr:uid="{63C5B751-DCA0-4B80-9962-FE76789A4D12}"/>
    <cellStyle name="Vírgula 6 3 5" xfId="7327" xr:uid="{B260D5B4-C692-4919-A9F3-2EB4E0D70345}"/>
    <cellStyle name="Vírgula 6 3 5 2" xfId="16380" xr:uid="{1A8E8E30-725B-410C-9212-8CA6117599BE}"/>
    <cellStyle name="Vírgula 6 3 5 2 2" xfId="34490" xr:uid="{62EB5D52-8DED-4C46-AB2D-587BFF7845EE}"/>
    <cellStyle name="Vírgula 6 3 5 3" xfId="25437" xr:uid="{29A979AC-DFCF-41D0-BB2B-3B5C928A05A2}"/>
    <cellStyle name="Vírgula 6 3 6" xfId="10348" xr:uid="{A4E7393B-7E38-49E3-8F69-3BBBBC68527E}"/>
    <cellStyle name="Vírgula 6 3 6 2" xfId="28458" xr:uid="{BD6F4995-791E-4B32-BFEA-B66291D61BEA}"/>
    <cellStyle name="Vírgula 6 3 7" xfId="19405" xr:uid="{B8ECEEA9-6562-4FB8-AA1E-C92439FFE746}"/>
    <cellStyle name="Vírgula 6 4" xfId="1235" xr:uid="{5FD4E4CA-F6E6-4D2B-A9D6-896E4880A0E6}"/>
    <cellStyle name="Vírgula 6 4 2" xfId="2239" xr:uid="{ADD0DA64-DD3D-46D9-AA24-B35F99A53041}"/>
    <cellStyle name="Vírgula 6 4 2 2" xfId="5318" xr:uid="{E985CB98-5794-4219-959E-14D2B754D048}"/>
    <cellStyle name="Vírgula 6 4 2 2 2" xfId="14371" xr:uid="{28D7221A-1557-4169-B335-42973B454147}"/>
    <cellStyle name="Vírgula 6 4 2 2 2 2" xfId="32481" xr:uid="{C7B99E2E-FC0C-4C8D-9AE9-F4122D0F22ED}"/>
    <cellStyle name="Vírgula 6 4 2 2 3" xfId="23428" xr:uid="{2EFA19D3-AE90-421F-81F4-F7A92609210A}"/>
    <cellStyle name="Vírgula 6 4 2 3" xfId="8332" xr:uid="{8F9697E7-785F-4AE4-936E-A66AC38CB15E}"/>
    <cellStyle name="Vírgula 6 4 2 3 2" xfId="17385" xr:uid="{DD0539D2-5D0F-4374-8C6D-7CE20E0F8923}"/>
    <cellStyle name="Vírgula 6 4 2 3 2 2" xfId="35495" xr:uid="{57AA40AF-3E73-4AD9-B67E-EFE348DF8D24}"/>
    <cellStyle name="Vírgula 6 4 2 3 3" xfId="26442" xr:uid="{54D5C025-8513-4CE5-BAA5-431B10DD71B2}"/>
    <cellStyle name="Vírgula 6 4 2 4" xfId="11353" xr:uid="{6B67E9DB-E796-45A4-8CD5-57B88521C208}"/>
    <cellStyle name="Vírgula 6 4 2 4 2" xfId="29463" xr:uid="{FF8F1430-FDD9-4EAB-BAE6-2A77D695AD52}"/>
    <cellStyle name="Vírgula 6 4 2 5" xfId="20410" xr:uid="{6178163E-7D32-4769-A772-048F2D330FBD}"/>
    <cellStyle name="Vírgula 6 4 3" xfId="3243" xr:uid="{42FE7DD4-B38B-4066-82B4-A923351261DB}"/>
    <cellStyle name="Vírgula 6 4 3 2" xfId="6322" xr:uid="{DD3319DD-F8E1-411C-A23D-2090EF6521D3}"/>
    <cellStyle name="Vírgula 6 4 3 2 2" xfId="15375" xr:uid="{98827AD0-3134-4408-B5CD-46F136658377}"/>
    <cellStyle name="Vírgula 6 4 3 2 2 2" xfId="33485" xr:uid="{F0DE94E2-9437-4449-B879-3421848E26F1}"/>
    <cellStyle name="Vírgula 6 4 3 2 3" xfId="24432" xr:uid="{F1E768CF-C753-453C-94C8-47501CA249D3}"/>
    <cellStyle name="Vírgula 6 4 3 3" xfId="9336" xr:uid="{F9AAE2C7-60C2-4E19-A291-133EFE2678FB}"/>
    <cellStyle name="Vírgula 6 4 3 3 2" xfId="18389" xr:uid="{15649017-2D4D-485F-8DC2-13C4AA2BB1D1}"/>
    <cellStyle name="Vírgula 6 4 3 3 2 2" xfId="36499" xr:uid="{36800D23-F5AE-4E4C-B925-C3131417AF60}"/>
    <cellStyle name="Vírgula 6 4 3 3 3" xfId="27446" xr:uid="{B465BE56-1EA3-40BD-B730-B6E9306CBE31}"/>
    <cellStyle name="Vírgula 6 4 3 4" xfId="12357" xr:uid="{DD902D3D-8AAB-4D61-BD15-B037AE909657}"/>
    <cellStyle name="Vírgula 6 4 3 4 2" xfId="30467" xr:uid="{8BBDFFA0-1AC7-4ECB-ADD2-8C3497706419}"/>
    <cellStyle name="Vírgula 6 4 3 5" xfId="21414" xr:uid="{8A30551D-DF4B-4B06-9DA6-91552EF8600B}"/>
    <cellStyle name="Vírgula 6 4 4" xfId="4314" xr:uid="{8E11B79B-A1C0-4E7C-A86A-A52253415BC3}"/>
    <cellStyle name="Vírgula 6 4 4 2" xfId="13367" xr:uid="{517A4CD8-B8DD-48F5-88C8-3A22BB009B8C}"/>
    <cellStyle name="Vírgula 6 4 4 2 2" xfId="31477" xr:uid="{8FFA327E-B98E-4E81-8A22-4A79ED1DDA27}"/>
    <cellStyle name="Vírgula 6 4 4 3" xfId="22424" xr:uid="{901D86CC-F090-45D2-9D8E-F09E058E2DF9}"/>
    <cellStyle name="Vírgula 6 4 5" xfId="7328" xr:uid="{D2ADE329-5890-49B5-AD52-3009882881B7}"/>
    <cellStyle name="Vírgula 6 4 5 2" xfId="16381" xr:uid="{2BFACB57-1FF4-449C-9443-5896A0B76996}"/>
    <cellStyle name="Vírgula 6 4 5 2 2" xfId="34491" xr:uid="{B3759CB5-0B11-44BA-BDC3-484AA47BC971}"/>
    <cellStyle name="Vírgula 6 4 5 3" xfId="25438" xr:uid="{8C5BBC81-F7F9-442C-936B-9B3E2C28C29C}"/>
    <cellStyle name="Vírgula 6 4 6" xfId="10349" xr:uid="{970420B3-6A73-4520-8567-E0FA9A435C61}"/>
    <cellStyle name="Vírgula 6 4 6 2" xfId="28459" xr:uid="{5FC0EBDE-01F9-4DC8-ACEE-69A71E129EF3}"/>
    <cellStyle name="Vírgula 6 4 7" xfId="19406" xr:uid="{F4F42EF6-7A37-4AAC-B636-AA264D355751}"/>
    <cellStyle name="Vírgula 6 5" xfId="1315" xr:uid="{C43DF319-5F2D-43AD-BE2E-B2B055AB5320}"/>
    <cellStyle name="Vírgula 6 5 2" xfId="4394" xr:uid="{516A4902-07F8-47A9-B116-2D3A18ADB1DB}"/>
    <cellStyle name="Vírgula 6 5 2 2" xfId="13447" xr:uid="{40D9812C-F662-4C97-92DD-5EBBBAC82A0C}"/>
    <cellStyle name="Vírgula 6 5 2 2 2" xfId="31557" xr:uid="{FD83A3FA-FE11-41A2-A749-59C8FAD07769}"/>
    <cellStyle name="Vírgula 6 5 2 3" xfId="22504" xr:uid="{32F27AA8-B1FB-4303-B1BA-856629214420}"/>
    <cellStyle name="Vírgula 6 5 3" xfId="7408" xr:uid="{E6E8AE6F-DAAA-4D79-ACB2-6D491E1115D1}"/>
    <cellStyle name="Vírgula 6 5 3 2" xfId="16461" xr:uid="{85712A21-12D8-46CF-AAA2-88D780FC4E90}"/>
    <cellStyle name="Vírgula 6 5 3 2 2" xfId="34571" xr:uid="{4D0FEE88-1397-4E6B-9323-5EAB69E24D87}"/>
    <cellStyle name="Vírgula 6 5 3 3" xfId="25518" xr:uid="{736DADFE-C722-46E9-9C6F-9B3014FE216A}"/>
    <cellStyle name="Vírgula 6 5 4" xfId="10429" xr:uid="{0C9E849D-08AB-4D50-8A16-D17D26647388}"/>
    <cellStyle name="Vírgula 6 5 4 2" xfId="28539" xr:uid="{ADB4F243-7AB2-444E-BAD3-AE1032FE1571}"/>
    <cellStyle name="Vírgula 6 5 5" xfId="19486" xr:uid="{CB188859-6AD3-43C9-A92C-73779398E848}"/>
    <cellStyle name="Vírgula 6 6" xfId="2319" xr:uid="{58EBD038-7FB2-4B18-BB94-60B701004371}"/>
    <cellStyle name="Vírgula 6 6 2" xfId="5398" xr:uid="{36BFE843-634B-4C19-98CC-6E59BA6E2373}"/>
    <cellStyle name="Vírgula 6 6 2 2" xfId="14451" xr:uid="{15A2290A-9428-4467-A483-D0BF22EC3686}"/>
    <cellStyle name="Vírgula 6 6 2 2 2" xfId="32561" xr:uid="{CF73A253-6CE1-4612-9111-155407A62D30}"/>
    <cellStyle name="Vírgula 6 6 2 3" xfId="23508" xr:uid="{878E1329-F69A-4828-AAA6-ED62F94203C8}"/>
    <cellStyle name="Vírgula 6 6 3" xfId="8412" xr:uid="{BCE3AEBC-8968-4033-BA09-D9EA513395C7}"/>
    <cellStyle name="Vírgula 6 6 3 2" xfId="17465" xr:uid="{D7AABA4A-E8A7-4375-86E6-1F2B675F84D2}"/>
    <cellStyle name="Vírgula 6 6 3 2 2" xfId="35575" xr:uid="{4957050C-36EB-4084-B055-D3D12F426D8A}"/>
    <cellStyle name="Vírgula 6 6 3 3" xfId="26522" xr:uid="{28A09E90-52E3-4A16-A29E-F1B3B812A5F2}"/>
    <cellStyle name="Vírgula 6 6 4" xfId="11433" xr:uid="{792A77B4-C697-469B-9EDF-CF7B9EAFDA38}"/>
    <cellStyle name="Vírgula 6 6 4 2" xfId="29543" xr:uid="{315EB06A-EC39-4514-8B06-B7B87D773CAD}"/>
    <cellStyle name="Vírgula 6 6 5" xfId="20490" xr:uid="{00CFC169-5483-46D8-8694-29345115652C}"/>
    <cellStyle name="Vírgula 6 7" xfId="3303" xr:uid="{1B6E0270-A462-404E-AC0C-93560334A963}"/>
    <cellStyle name="Vírgula 6 7 2" xfId="12369" xr:uid="{353F392A-64DC-468F-A26E-7AD63DB032B7}"/>
    <cellStyle name="Vírgula 6 7 2 2" xfId="30479" xr:uid="{EC421BC3-4D03-44C8-A363-A9CA86276243}"/>
    <cellStyle name="Vírgula 6 7 3" xfId="21426" xr:uid="{BD6AEAC1-ABD4-46B9-B260-16C1DC9FC0E5}"/>
    <cellStyle name="Vírgula 6 8" xfId="3388" xr:uid="{2E68B798-5603-46C2-8477-A17EC0D2172E}"/>
    <cellStyle name="Vírgula 6 8 2" xfId="12441" xr:uid="{C5407093-553D-473F-8D00-E930B174C6E0}"/>
    <cellStyle name="Vírgula 6 8 2 2" xfId="30551" xr:uid="{A64F6F76-1B92-49F9-921D-3E2355B4CB25}"/>
    <cellStyle name="Vírgula 6 8 3" xfId="21498" xr:uid="{2FF56B3A-C2F8-4C38-8368-1372C2604CA3}"/>
    <cellStyle name="Vírgula 6 9" xfId="6402" xr:uid="{DDF9E017-566C-4587-A001-87B69F1E8478}"/>
    <cellStyle name="Vírgula 6 9 2" xfId="15455" xr:uid="{0181063F-8F4B-4D03-99BA-97FC7D9C5580}"/>
    <cellStyle name="Vírgula 6 9 2 2" xfId="33565" xr:uid="{8A646B50-42A4-48F0-92F9-25CB5B7EF7E9}"/>
    <cellStyle name="Vírgula 6 9 3" xfId="24512" xr:uid="{D2836271-4A60-4D14-AEA7-2CB68346012F}"/>
    <cellStyle name="Vírgula 7" xfId="161" xr:uid="{E7CF0FF4-3E7C-4AF9-9B2F-45694E5425A5}"/>
    <cellStyle name="Vírgula 7 10" xfId="18480" xr:uid="{3FF9BAEC-C99A-4EE1-8C70-6C6AB8FBF0CD}"/>
    <cellStyle name="Vírgula 7 2" xfId="478" xr:uid="{013BE257-0320-4CAB-BA1A-32D85E5C2C97}"/>
    <cellStyle name="Vírgula 7 2 2" xfId="1236" xr:uid="{B15FCF88-A99D-45A8-8DCC-F3DC2C52145E}"/>
    <cellStyle name="Vírgula 7 2 2 2" xfId="2240" xr:uid="{13D553FF-5794-40C2-9A5C-F58CEDB32D9C}"/>
    <cellStyle name="Vírgula 7 2 2 2 2" xfId="5319" xr:uid="{7D4BAE90-ED55-488B-B698-55A3C4E99618}"/>
    <cellStyle name="Vírgula 7 2 2 2 2 2" xfId="14372" xr:uid="{37123622-72AB-495E-A5A4-C376C46E5E6C}"/>
    <cellStyle name="Vírgula 7 2 2 2 2 2 2" xfId="32482" xr:uid="{18C26213-DC3C-4434-9CCB-4E9BA42DB758}"/>
    <cellStyle name="Vírgula 7 2 2 2 2 3" xfId="23429" xr:uid="{FE72823B-148E-49C2-BBE4-EC8046B99743}"/>
    <cellStyle name="Vírgula 7 2 2 2 3" xfId="8333" xr:uid="{E4B9350B-EBC6-40D0-A83F-66AB1DE41C2E}"/>
    <cellStyle name="Vírgula 7 2 2 2 3 2" xfId="17386" xr:uid="{EB610EDD-A982-4520-90AA-D93CE3A71C47}"/>
    <cellStyle name="Vírgula 7 2 2 2 3 2 2" xfId="35496" xr:uid="{43D58508-1D3A-4D43-B0D8-610A35B36E2C}"/>
    <cellStyle name="Vírgula 7 2 2 2 3 3" xfId="26443" xr:uid="{969672B7-7B72-48AA-AD03-328D234AA898}"/>
    <cellStyle name="Vírgula 7 2 2 2 4" xfId="11354" xr:uid="{D42C9C7F-F7E0-43F3-8439-9B584A1B167D}"/>
    <cellStyle name="Vírgula 7 2 2 2 4 2" xfId="29464" xr:uid="{8369E396-7E24-460A-939E-8812138C9712}"/>
    <cellStyle name="Vírgula 7 2 2 2 5" xfId="20411" xr:uid="{C60106F0-451B-400F-B288-DB4724FEEC23}"/>
    <cellStyle name="Vírgula 7 2 2 3" xfId="3244" xr:uid="{C27C3C1F-57D2-4312-8C10-4A8CDDC5FD19}"/>
    <cellStyle name="Vírgula 7 2 2 3 2" xfId="6323" xr:uid="{B644C046-59BA-4DEC-9ADE-E2DF078BE1F4}"/>
    <cellStyle name="Vírgula 7 2 2 3 2 2" xfId="15376" xr:uid="{611605E5-8599-4F8E-93B4-98F91A4BDCEE}"/>
    <cellStyle name="Vírgula 7 2 2 3 2 2 2" xfId="33486" xr:uid="{ABE562C1-D970-4BC8-99A0-04511AB5CD26}"/>
    <cellStyle name="Vírgula 7 2 2 3 2 3" xfId="24433" xr:uid="{F243B3C4-0135-4C2B-B29D-629DCCD5D3E3}"/>
    <cellStyle name="Vírgula 7 2 2 3 3" xfId="9337" xr:uid="{6B396C6A-8416-49DD-8B8C-32E9CA6EB7AC}"/>
    <cellStyle name="Vírgula 7 2 2 3 3 2" xfId="18390" xr:uid="{EEF27984-24FC-4D34-989D-4DEEF5BD00BF}"/>
    <cellStyle name="Vírgula 7 2 2 3 3 2 2" xfId="36500" xr:uid="{0FA15CF6-80EE-48E2-8CB6-AC85CDC1EFA5}"/>
    <cellStyle name="Vírgula 7 2 2 3 3 3" xfId="27447" xr:uid="{F8120F3D-8D6F-4839-86AE-7A26BC99CAFE}"/>
    <cellStyle name="Vírgula 7 2 2 3 4" xfId="12358" xr:uid="{A2CA90E6-75C0-49B8-AC17-6FF0A6659F3F}"/>
    <cellStyle name="Vírgula 7 2 2 3 4 2" xfId="30468" xr:uid="{CEE8F14D-DCC1-4F02-929D-E3BB4BCE7B37}"/>
    <cellStyle name="Vírgula 7 2 2 3 5" xfId="21415" xr:uid="{D40CAD2F-7006-40A2-9F1F-E83E8F9D097F}"/>
    <cellStyle name="Vírgula 7 2 2 4" xfId="4315" xr:uid="{1F222AC7-D4A3-420D-B2A8-B18F2CFE3445}"/>
    <cellStyle name="Vírgula 7 2 2 4 2" xfId="13368" xr:uid="{0EE3E581-2909-4642-8A91-D4BEA4E57B04}"/>
    <cellStyle name="Vírgula 7 2 2 4 2 2" xfId="31478" xr:uid="{2EC509BD-0BB1-4E25-82DB-61A0C765B7A0}"/>
    <cellStyle name="Vírgula 7 2 2 4 3" xfId="22425" xr:uid="{2D737D6A-F602-4D5D-AC8D-A5DFA2C6001F}"/>
    <cellStyle name="Vírgula 7 2 2 5" xfId="7329" xr:uid="{24750CBA-B8C1-4A9D-A525-4FBD81FF74EB}"/>
    <cellStyle name="Vírgula 7 2 2 5 2" xfId="16382" xr:uid="{8BCE986B-44ED-4B15-9F4E-12BF2206A9D6}"/>
    <cellStyle name="Vírgula 7 2 2 5 2 2" xfId="34492" xr:uid="{A04332D8-33DE-4734-85AB-606DC5753F1A}"/>
    <cellStyle name="Vírgula 7 2 2 5 3" xfId="25439" xr:uid="{51FE599F-075D-4010-BF6F-D0FCC0DC2AFF}"/>
    <cellStyle name="Vírgula 7 2 2 6" xfId="10350" xr:uid="{7654D276-950A-449F-BEBB-D4F7E4FE482A}"/>
    <cellStyle name="Vírgula 7 2 2 6 2" xfId="28460" xr:uid="{514C2E05-C402-4193-A069-C8F2623DA872}"/>
    <cellStyle name="Vírgula 7 2 2 7" xfId="19407" xr:uid="{77E9CFB0-96E5-487B-BD9F-44C38AD5C58E}"/>
    <cellStyle name="Vírgula 7 2 3" xfId="1237" xr:uid="{2B246EEB-0A5A-474A-A6ED-FF21CC7C8CDC}"/>
    <cellStyle name="Vírgula 7 2 3 2" xfId="2241" xr:uid="{3B12552C-C5F3-4BF1-845A-CCE5331DAFE3}"/>
    <cellStyle name="Vírgula 7 2 3 2 2" xfId="5320" xr:uid="{7F395A4B-C017-4F9F-9BE2-6C763660FC19}"/>
    <cellStyle name="Vírgula 7 2 3 2 2 2" xfId="14373" xr:uid="{15E4D530-2ADE-4770-8F6B-C658BE6AA1E8}"/>
    <cellStyle name="Vírgula 7 2 3 2 2 2 2" xfId="32483" xr:uid="{EC625333-618D-4FBB-8562-4ADF4F86A05C}"/>
    <cellStyle name="Vírgula 7 2 3 2 2 3" xfId="23430" xr:uid="{13E00C4F-6539-4D6B-9949-1E92CB98D5C4}"/>
    <cellStyle name="Vírgula 7 2 3 2 3" xfId="8334" xr:uid="{81510029-BE2C-4FDF-A145-0C86BA10045A}"/>
    <cellStyle name="Vírgula 7 2 3 2 3 2" xfId="17387" xr:uid="{FC370D7E-707C-4EBA-AC9D-2BC7D33660BB}"/>
    <cellStyle name="Vírgula 7 2 3 2 3 2 2" xfId="35497" xr:uid="{FE12A34D-1877-4E0E-B1DE-1F6F0321C4A3}"/>
    <cellStyle name="Vírgula 7 2 3 2 3 3" xfId="26444" xr:uid="{0721AA36-7C71-4537-A8B3-1AFD175D3817}"/>
    <cellStyle name="Vírgula 7 2 3 2 4" xfId="11355" xr:uid="{38B9CF56-AC5A-4BFF-8548-B1072BEA8968}"/>
    <cellStyle name="Vírgula 7 2 3 2 4 2" xfId="29465" xr:uid="{68799BC9-915E-43B9-B58F-A15A4EE7F099}"/>
    <cellStyle name="Vírgula 7 2 3 2 5" xfId="20412" xr:uid="{2816AEAE-262A-490B-A392-0C1682FF3333}"/>
    <cellStyle name="Vírgula 7 2 3 3" xfId="3245" xr:uid="{991A7722-AB51-4E09-9B71-CB36E0D54699}"/>
    <cellStyle name="Vírgula 7 2 3 3 2" xfId="6324" xr:uid="{9FD4A4C7-3A86-4C24-867B-80BCA7403230}"/>
    <cellStyle name="Vírgula 7 2 3 3 2 2" xfId="15377" xr:uid="{F231AF53-A4A2-42CD-B099-8242F0F5253D}"/>
    <cellStyle name="Vírgula 7 2 3 3 2 2 2" xfId="33487" xr:uid="{99C25BA7-DC6E-414A-8715-CF8C3F65FDA2}"/>
    <cellStyle name="Vírgula 7 2 3 3 2 3" xfId="24434" xr:uid="{FBD25620-031F-4CA6-9E12-E7F0C388B849}"/>
    <cellStyle name="Vírgula 7 2 3 3 3" xfId="9338" xr:uid="{5406ADD7-41E8-439E-A5A3-85D6670E0F7D}"/>
    <cellStyle name="Vírgula 7 2 3 3 3 2" xfId="18391" xr:uid="{D5BDE474-5483-43EE-BED9-AC6F1B2F7895}"/>
    <cellStyle name="Vírgula 7 2 3 3 3 2 2" xfId="36501" xr:uid="{6D65DCA1-4282-45CD-9844-D5F7482C6EE8}"/>
    <cellStyle name="Vírgula 7 2 3 3 3 3" xfId="27448" xr:uid="{E7F3929D-6FCB-405C-B43E-EC76B3FAFCDD}"/>
    <cellStyle name="Vírgula 7 2 3 3 4" xfId="12359" xr:uid="{75D860A0-C144-44FB-A1BC-BB2D3935CE07}"/>
    <cellStyle name="Vírgula 7 2 3 3 4 2" xfId="30469" xr:uid="{CF89C4EB-8D36-4A3E-AD08-3229E6BA1D63}"/>
    <cellStyle name="Vírgula 7 2 3 3 5" xfId="21416" xr:uid="{5E6C7B4C-2A4A-4CF3-9816-B6277D19C45D}"/>
    <cellStyle name="Vírgula 7 2 3 4" xfId="4316" xr:uid="{5BBA905B-D849-42AE-B669-8F071F6194F3}"/>
    <cellStyle name="Vírgula 7 2 3 4 2" xfId="13369" xr:uid="{3236CF79-23FC-4720-AE1A-39F1331F1335}"/>
    <cellStyle name="Vírgula 7 2 3 4 2 2" xfId="31479" xr:uid="{E43A2B55-16D2-45F8-BD68-DB2FC2BE8F96}"/>
    <cellStyle name="Vírgula 7 2 3 4 3" xfId="22426" xr:uid="{CC559FD2-5642-4E4B-B30B-0D0032928E90}"/>
    <cellStyle name="Vírgula 7 2 3 5" xfId="7330" xr:uid="{4DDC654D-5C08-40F9-A140-8CEE6654E5AF}"/>
    <cellStyle name="Vírgula 7 2 3 5 2" xfId="16383" xr:uid="{EB19D9C5-D739-471B-AAD8-DD4BD5B794CE}"/>
    <cellStyle name="Vírgula 7 2 3 5 2 2" xfId="34493" xr:uid="{76121AAD-942F-402D-9824-06EAA3E693FF}"/>
    <cellStyle name="Vírgula 7 2 3 5 3" xfId="25440" xr:uid="{C8AD6F39-9B32-4E21-B4AD-E686201B8D7E}"/>
    <cellStyle name="Vírgula 7 2 3 6" xfId="10351" xr:uid="{43DE5989-CAE1-40E1-9C3A-B0DC68639EA5}"/>
    <cellStyle name="Vírgula 7 2 3 6 2" xfId="28461" xr:uid="{37EC8203-1BFD-4446-9619-C682F0E584D0}"/>
    <cellStyle name="Vírgula 7 2 3 7" xfId="19408" xr:uid="{0845AFD6-41D2-4A70-AC5F-5735FDB05B1E}"/>
    <cellStyle name="Vírgula 7 2 4" xfId="1487" xr:uid="{C079EFEE-36C9-45C1-A4E5-4B635F31F618}"/>
    <cellStyle name="Vírgula 7 2 4 2" xfId="4566" xr:uid="{D05B94F2-427B-4C17-8E2E-5A14D83C0EEC}"/>
    <cellStyle name="Vírgula 7 2 4 2 2" xfId="13619" xr:uid="{55E249B0-3E1C-43AC-86E9-2DC886E23999}"/>
    <cellStyle name="Vírgula 7 2 4 2 2 2" xfId="31729" xr:uid="{336111E9-3FDF-428F-9C21-315BC162EB10}"/>
    <cellStyle name="Vírgula 7 2 4 2 3" xfId="22676" xr:uid="{55B8BC33-12B3-4BC9-98E2-FB6CAA4CC971}"/>
    <cellStyle name="Vírgula 7 2 4 3" xfId="7580" xr:uid="{5B1CAB5A-CCE5-4A03-A721-2876616248C7}"/>
    <cellStyle name="Vírgula 7 2 4 3 2" xfId="16633" xr:uid="{B00D53E1-5019-4802-AAD3-B10AC8DBAEA3}"/>
    <cellStyle name="Vírgula 7 2 4 3 2 2" xfId="34743" xr:uid="{EB2A3235-2634-40C1-AD45-C656C60D7234}"/>
    <cellStyle name="Vírgula 7 2 4 3 3" xfId="25690" xr:uid="{31975387-8867-4940-9A72-35736C7B4759}"/>
    <cellStyle name="Vírgula 7 2 4 4" xfId="10601" xr:uid="{34DE8CE5-8B59-42CF-84DA-3AD867F33A8B}"/>
    <cellStyle name="Vírgula 7 2 4 4 2" xfId="28711" xr:uid="{745BA7FB-122A-4D47-AD6F-96FAE72E7A08}"/>
    <cellStyle name="Vírgula 7 2 4 5" xfId="19658" xr:uid="{2FFF4978-02CE-42FF-8E14-CD2C10DF29AB}"/>
    <cellStyle name="Vírgula 7 2 5" xfId="2491" xr:uid="{3108D289-D419-4136-8C2C-6CCF6C364445}"/>
    <cellStyle name="Vírgula 7 2 5 2" xfId="5570" xr:uid="{9D6CDEB3-8FDB-4B4C-9215-5A670655E3FF}"/>
    <cellStyle name="Vírgula 7 2 5 2 2" xfId="14623" xr:uid="{B7AFD8A9-19E8-44D7-9AF0-B46533B507FA}"/>
    <cellStyle name="Vírgula 7 2 5 2 2 2" xfId="32733" xr:uid="{B48863B9-3C80-4E87-BBA3-179E7B7A81B6}"/>
    <cellStyle name="Vírgula 7 2 5 2 3" xfId="23680" xr:uid="{32437931-1D0F-4D1D-9499-596B9302876E}"/>
    <cellStyle name="Vírgula 7 2 5 3" xfId="8584" xr:uid="{4659F252-9BDB-44BF-8D26-7BD8FB6DCEEF}"/>
    <cellStyle name="Vírgula 7 2 5 3 2" xfId="17637" xr:uid="{ABC82FB0-024C-4B8A-A8AD-B13BFC40D1FD}"/>
    <cellStyle name="Vírgula 7 2 5 3 2 2" xfId="35747" xr:uid="{CF9AC131-9518-4525-AE1D-E00174D1AB91}"/>
    <cellStyle name="Vírgula 7 2 5 3 3" xfId="26694" xr:uid="{4AD1DA27-85E3-4D58-9E9C-ABB2DAD1587C}"/>
    <cellStyle name="Vírgula 7 2 5 4" xfId="11605" xr:uid="{97CA14AE-02E5-42C7-98A0-594742A74E11}"/>
    <cellStyle name="Vírgula 7 2 5 4 2" xfId="29715" xr:uid="{981C135C-EF50-4280-AC62-7C9E5F6026D1}"/>
    <cellStyle name="Vírgula 7 2 5 5" xfId="20662" xr:uid="{CC149EA4-A613-45C5-ADDF-2CBA3A4C4D92}"/>
    <cellStyle name="Vírgula 7 2 6" xfId="3561" xr:uid="{F242800B-864A-4B54-BD5B-624B003ED710}"/>
    <cellStyle name="Vírgula 7 2 6 2" xfId="12614" xr:uid="{D70BC297-70E6-4E10-BA27-6EEFD33459FD}"/>
    <cellStyle name="Vírgula 7 2 6 2 2" xfId="30724" xr:uid="{411FBB3D-3C7E-4AF3-A504-2A2552314B6C}"/>
    <cellStyle name="Vírgula 7 2 6 3" xfId="21671" xr:uid="{97876E9B-842F-41A7-930E-063575431582}"/>
    <cellStyle name="Vírgula 7 2 7" xfId="6575" xr:uid="{9F4AB267-2C25-43EC-927E-E39D8803E31C}"/>
    <cellStyle name="Vírgula 7 2 7 2" xfId="15628" xr:uid="{CFD0E966-D2FE-4EE9-B1F1-F95B585DD01A}"/>
    <cellStyle name="Vírgula 7 2 7 2 2" xfId="33738" xr:uid="{C44DEA89-EC59-43CB-B55C-DF79D44446FD}"/>
    <cellStyle name="Vírgula 7 2 7 3" xfId="24685" xr:uid="{9CB9E64C-AD05-4887-A742-D43BD066FEB7}"/>
    <cellStyle name="Vírgula 7 2 8" xfId="9595" xr:uid="{26EA2137-5A7E-432A-AAC4-1071506DD752}"/>
    <cellStyle name="Vírgula 7 2 8 2" xfId="27705" xr:uid="{148A03D3-2AC0-4E7C-8543-59F9DA6F2D35}"/>
    <cellStyle name="Vírgula 7 2 9" xfId="18652" xr:uid="{1E246082-CB98-4985-B063-8500E2923FC5}"/>
    <cellStyle name="Vírgula 7 3" xfId="1238" xr:uid="{6B5C715B-474B-43B9-A939-C988D9CD55AB}"/>
    <cellStyle name="Vírgula 7 3 2" xfId="2242" xr:uid="{42B53D32-68F2-4854-B0CA-C28F03450F32}"/>
    <cellStyle name="Vírgula 7 3 2 2" xfId="5321" xr:uid="{62E6FEB1-D228-41DD-ABE4-2CDA6781C56B}"/>
    <cellStyle name="Vírgula 7 3 2 2 2" xfId="14374" xr:uid="{CC37387C-C25A-4318-869F-89B90944C70A}"/>
    <cellStyle name="Vírgula 7 3 2 2 2 2" xfId="32484" xr:uid="{0F3F1369-B330-4DB6-9927-40C2385FF262}"/>
    <cellStyle name="Vírgula 7 3 2 2 3" xfId="23431" xr:uid="{8E909548-CF05-4E22-A69B-F2EBAA499721}"/>
    <cellStyle name="Vírgula 7 3 2 3" xfId="8335" xr:uid="{4AAA86A6-D568-4F3C-A220-4AD5A365F0BD}"/>
    <cellStyle name="Vírgula 7 3 2 3 2" xfId="17388" xr:uid="{4B3B3485-3038-4D15-8576-6C24F72CA411}"/>
    <cellStyle name="Vírgula 7 3 2 3 2 2" xfId="35498" xr:uid="{FB59EE88-8029-408D-8D02-E151046FFA5E}"/>
    <cellStyle name="Vírgula 7 3 2 3 3" xfId="26445" xr:uid="{8363842A-3CB9-4D50-93E0-B52B6E2525ED}"/>
    <cellStyle name="Vírgula 7 3 2 4" xfId="11356" xr:uid="{1282B994-39F5-42E5-9714-28A6A195EAE7}"/>
    <cellStyle name="Vírgula 7 3 2 4 2" xfId="29466" xr:uid="{272F5D27-7EF3-4813-87BE-A52A97F705DE}"/>
    <cellStyle name="Vírgula 7 3 2 5" xfId="20413" xr:uid="{0A456E64-EA8C-42B7-B03A-DF2B7040A3A0}"/>
    <cellStyle name="Vírgula 7 3 3" xfId="3246" xr:uid="{D64C40F5-FB25-44B0-B818-1022FB1FD9A9}"/>
    <cellStyle name="Vírgula 7 3 3 2" xfId="6325" xr:uid="{497127F7-DAC0-4D26-8A3D-FB59A3810338}"/>
    <cellStyle name="Vírgula 7 3 3 2 2" xfId="15378" xr:uid="{7C533CEE-DD2F-4E19-AE18-A043EE8553E1}"/>
    <cellStyle name="Vírgula 7 3 3 2 2 2" xfId="33488" xr:uid="{0D5D04F9-DC82-45EB-917E-0471982E28C5}"/>
    <cellStyle name="Vírgula 7 3 3 2 3" xfId="24435" xr:uid="{6C4A6ED5-C7D9-4AA5-B2EC-7975CD374216}"/>
    <cellStyle name="Vírgula 7 3 3 3" xfId="9339" xr:uid="{D32C39BD-4ADB-45B4-A393-EB91791753C6}"/>
    <cellStyle name="Vírgula 7 3 3 3 2" xfId="18392" xr:uid="{D993CE8B-5BD8-4830-8DE9-B3001650B5A1}"/>
    <cellStyle name="Vírgula 7 3 3 3 2 2" xfId="36502" xr:uid="{805CB279-03E9-4C45-95A4-54D799EE1383}"/>
    <cellStyle name="Vírgula 7 3 3 3 3" xfId="27449" xr:uid="{073114DC-52F5-4099-9066-813FFB5A3D83}"/>
    <cellStyle name="Vírgula 7 3 3 4" xfId="12360" xr:uid="{48B4BDCF-6CEA-4521-A93B-17C07DB71497}"/>
    <cellStyle name="Vírgula 7 3 3 4 2" xfId="30470" xr:uid="{9CD97772-A341-4FDF-B16C-49F99BDB588F}"/>
    <cellStyle name="Vírgula 7 3 3 5" xfId="21417" xr:uid="{61E779B6-0CC3-43AD-9F62-2792A93033E3}"/>
    <cellStyle name="Vírgula 7 3 4" xfId="4317" xr:uid="{F51A0784-01CC-409D-B75D-6D2A4404207F}"/>
    <cellStyle name="Vírgula 7 3 4 2" xfId="13370" xr:uid="{02A7DECD-DE51-49F6-95CA-82AA9F9C5891}"/>
    <cellStyle name="Vírgula 7 3 4 2 2" xfId="31480" xr:uid="{9CA593E8-1CF2-4A04-9FCD-006F7739E003}"/>
    <cellStyle name="Vírgula 7 3 4 3" xfId="22427" xr:uid="{63CF956D-2239-4201-AB86-2BD40A09CD49}"/>
    <cellStyle name="Vírgula 7 3 5" xfId="7331" xr:uid="{BDAD2787-1995-4824-916F-EBB9CE246C98}"/>
    <cellStyle name="Vírgula 7 3 5 2" xfId="16384" xr:uid="{7DF5E8B4-0C62-4EA5-A178-C7AAFD19DD85}"/>
    <cellStyle name="Vírgula 7 3 5 2 2" xfId="34494" xr:uid="{963015FB-5787-4965-A49F-C73D7C334B97}"/>
    <cellStyle name="Vírgula 7 3 5 3" xfId="25441" xr:uid="{206D7A59-634D-4BD8-8C36-AAF86F28F832}"/>
    <cellStyle name="Vírgula 7 3 6" xfId="10352" xr:uid="{70F3FF0A-5DF3-4026-A6D0-92BD48863952}"/>
    <cellStyle name="Vírgula 7 3 6 2" xfId="28462" xr:uid="{98C1BD04-DF94-4B62-B81E-984A9C74EA34}"/>
    <cellStyle name="Vírgula 7 3 7" xfId="19409" xr:uid="{B68ED94A-3A88-49C3-AF18-AAAF16F60183}"/>
    <cellStyle name="Vírgula 7 4" xfId="1239" xr:uid="{F1C9B787-3239-467C-8AD3-098CC521A616}"/>
    <cellStyle name="Vírgula 7 4 2" xfId="2243" xr:uid="{18C28D9F-144E-40AF-8FD6-36AC2A1E8859}"/>
    <cellStyle name="Vírgula 7 4 2 2" xfId="5322" xr:uid="{D9075838-CE50-4150-999D-77790F22F5C2}"/>
    <cellStyle name="Vírgula 7 4 2 2 2" xfId="14375" xr:uid="{13DA3E56-7C59-4E8B-8CDC-48183B2466CC}"/>
    <cellStyle name="Vírgula 7 4 2 2 2 2" xfId="32485" xr:uid="{CF11E5B7-A802-4854-A4B8-E350C1CC3777}"/>
    <cellStyle name="Vírgula 7 4 2 2 3" xfId="23432" xr:uid="{61840AFE-8539-4DD2-BB1F-074A35DE6999}"/>
    <cellStyle name="Vírgula 7 4 2 3" xfId="8336" xr:uid="{00A1A15D-58EA-47B2-BECD-F4AC437786C8}"/>
    <cellStyle name="Vírgula 7 4 2 3 2" xfId="17389" xr:uid="{F86246BA-2FE5-43F3-9FF4-33F9942828A9}"/>
    <cellStyle name="Vírgula 7 4 2 3 2 2" xfId="35499" xr:uid="{625FA5F2-05E6-4252-AEA4-3D125C9CD6D3}"/>
    <cellStyle name="Vírgula 7 4 2 3 3" xfId="26446" xr:uid="{EDD7AC24-FF1F-4D20-9464-DF4F5C09B3C6}"/>
    <cellStyle name="Vírgula 7 4 2 4" xfId="11357" xr:uid="{0AD83FD1-E42E-4F50-B735-DDCC2FB86D7A}"/>
    <cellStyle name="Vírgula 7 4 2 4 2" xfId="29467" xr:uid="{4B905742-BD5E-442B-A93E-97E4624E94DD}"/>
    <cellStyle name="Vírgula 7 4 2 5" xfId="20414" xr:uid="{A6E0E71A-0918-48F9-8023-F975F29F1A9C}"/>
    <cellStyle name="Vírgula 7 4 3" xfId="3247" xr:uid="{C1757B03-97AD-4AD2-BD13-E606AE3F44F2}"/>
    <cellStyle name="Vírgula 7 4 3 2" xfId="6326" xr:uid="{42A269D4-C176-4320-888F-D8D56B1D6FEF}"/>
    <cellStyle name="Vírgula 7 4 3 2 2" xfId="15379" xr:uid="{56D297D0-3E46-4276-8429-78EEA262BAB5}"/>
    <cellStyle name="Vírgula 7 4 3 2 2 2" xfId="33489" xr:uid="{B73A51AC-9C0C-4DC0-A6FA-8C1FF2AFC8B9}"/>
    <cellStyle name="Vírgula 7 4 3 2 3" xfId="24436" xr:uid="{92116912-28EE-4154-BD97-57F5AD8FF2CD}"/>
    <cellStyle name="Vírgula 7 4 3 3" xfId="9340" xr:uid="{30E006E2-727B-41F9-95B5-A50C93E2238C}"/>
    <cellStyle name="Vírgula 7 4 3 3 2" xfId="18393" xr:uid="{BC6C70B2-1B73-4123-A15D-7C624A28B167}"/>
    <cellStyle name="Vírgula 7 4 3 3 2 2" xfId="36503" xr:uid="{8D83098C-323F-4D3A-A8EE-342628CB86FE}"/>
    <cellStyle name="Vírgula 7 4 3 3 3" xfId="27450" xr:uid="{F1ACCA48-2115-4DAD-864A-B6B7CDA31342}"/>
    <cellStyle name="Vírgula 7 4 3 4" xfId="12361" xr:uid="{74FB9780-6198-4CB9-A33D-6F7213B1EEC4}"/>
    <cellStyle name="Vírgula 7 4 3 4 2" xfId="30471" xr:uid="{02432EFF-2626-45A9-8D1C-D9A78DF20B70}"/>
    <cellStyle name="Vírgula 7 4 3 5" xfId="21418" xr:uid="{02032CD2-D52C-42F2-82B6-4242A45C23C1}"/>
    <cellStyle name="Vírgula 7 4 4" xfId="4318" xr:uid="{722F49C5-6F84-486A-895E-F599AB798EDB}"/>
    <cellStyle name="Vírgula 7 4 4 2" xfId="13371" xr:uid="{11A69998-BDA2-4460-85B1-C6F2B4EFD511}"/>
    <cellStyle name="Vírgula 7 4 4 2 2" xfId="31481" xr:uid="{420FFAF7-E7FA-46E5-8F4C-08499521C5E7}"/>
    <cellStyle name="Vírgula 7 4 4 3" xfId="22428" xr:uid="{1A7C9DAA-A3D2-4A72-8936-10442165AA1D}"/>
    <cellStyle name="Vírgula 7 4 5" xfId="7332" xr:uid="{C6B14B9A-31E5-4DFE-8A12-B49DCBC1A4A7}"/>
    <cellStyle name="Vírgula 7 4 5 2" xfId="16385" xr:uid="{9ED7C8CC-DAA7-4324-9B6F-AF2E16BAA36E}"/>
    <cellStyle name="Vírgula 7 4 5 2 2" xfId="34495" xr:uid="{105E737D-4CC4-4555-A143-5E5B94142882}"/>
    <cellStyle name="Vírgula 7 4 5 3" xfId="25442" xr:uid="{90686946-1F35-4BB3-AF74-15A045F3DAF3}"/>
    <cellStyle name="Vírgula 7 4 6" xfId="10353" xr:uid="{2D81B203-E456-41B2-9C0C-280E144F7044}"/>
    <cellStyle name="Vírgula 7 4 6 2" xfId="28463" xr:uid="{96B86DF6-A433-4F7D-9B3D-55B5596AAA78}"/>
    <cellStyle name="Vírgula 7 4 7" xfId="19410" xr:uid="{7F4CE7EE-344B-473F-8846-B816DEEA3B65}"/>
    <cellStyle name="Vírgula 7 5" xfId="1316" xr:uid="{8549DFED-7495-4E4C-823F-FF627065B55A}"/>
    <cellStyle name="Vírgula 7 5 2" xfId="4395" xr:uid="{FCE5E6F8-35DE-48DA-B291-CD5584B51751}"/>
    <cellStyle name="Vírgula 7 5 2 2" xfId="13448" xr:uid="{EA2753DB-61D5-43B6-A464-D664C0B89523}"/>
    <cellStyle name="Vírgula 7 5 2 2 2" xfId="31558" xr:uid="{13B31C7A-FBCA-405E-8D8F-3ACA31AD69A8}"/>
    <cellStyle name="Vírgula 7 5 2 3" xfId="22505" xr:uid="{F771D39A-5EFB-4229-8A4F-71F244DD7348}"/>
    <cellStyle name="Vírgula 7 5 3" xfId="7409" xr:uid="{4D612C05-1C2D-4805-B7FD-DCFD31AE1D0F}"/>
    <cellStyle name="Vírgula 7 5 3 2" xfId="16462" xr:uid="{72CED638-DC06-4043-A2BF-77E99BD94AEC}"/>
    <cellStyle name="Vírgula 7 5 3 2 2" xfId="34572" xr:uid="{02AA3B2F-0731-4D0D-9BC8-C86358F72CE2}"/>
    <cellStyle name="Vírgula 7 5 3 3" xfId="25519" xr:uid="{EE4E2271-DB3D-4C46-AFAA-CD14D8E59A47}"/>
    <cellStyle name="Vírgula 7 5 4" xfId="10430" xr:uid="{2C761372-0B85-4BFC-A14B-B71E3CDC8E66}"/>
    <cellStyle name="Vírgula 7 5 4 2" xfId="28540" xr:uid="{B4887B1C-61F8-4698-A7A3-BD9EE1431057}"/>
    <cellStyle name="Vírgula 7 5 5" xfId="19487" xr:uid="{7B08F04D-F92B-495D-BBA1-173BAF5EEF8C}"/>
    <cellStyle name="Vírgula 7 6" xfId="2320" xr:uid="{7641DDBA-FE35-44DB-8572-68192792CE57}"/>
    <cellStyle name="Vírgula 7 6 2" xfId="5399" xr:uid="{BD20C5EC-7E78-4C63-9340-EFE1DED2BB7E}"/>
    <cellStyle name="Vírgula 7 6 2 2" xfId="14452" xr:uid="{889FA0D7-D8CE-4DC9-B375-EFDE3E043A71}"/>
    <cellStyle name="Vírgula 7 6 2 2 2" xfId="32562" xr:uid="{18B1C91B-B51D-4B03-BC43-453D96DD57E3}"/>
    <cellStyle name="Vírgula 7 6 2 3" xfId="23509" xr:uid="{6A282203-FFD8-4E2F-89F3-0ED029ED72C4}"/>
    <cellStyle name="Vírgula 7 6 3" xfId="8413" xr:uid="{BFEBA8B7-1182-4031-A027-8363FB4509E9}"/>
    <cellStyle name="Vírgula 7 6 3 2" xfId="17466" xr:uid="{02F53B98-B636-4B78-BB5C-B10FA7C0B3EE}"/>
    <cellStyle name="Vírgula 7 6 3 2 2" xfId="35576" xr:uid="{684AE099-4661-4671-BD1C-630092CB3E1A}"/>
    <cellStyle name="Vírgula 7 6 3 3" xfId="26523" xr:uid="{0C4584A6-5F72-4F71-BEEF-530FDEC90930}"/>
    <cellStyle name="Vírgula 7 6 4" xfId="11434" xr:uid="{52C7517B-AF51-430F-AA14-816449B18045}"/>
    <cellStyle name="Vírgula 7 6 4 2" xfId="29544" xr:uid="{A42E22A1-B2CD-477B-BF40-1C72471087D2}"/>
    <cellStyle name="Vírgula 7 6 5" xfId="20491" xr:uid="{8E965BCC-16A0-4030-BB8A-D0E4F7754FC3}"/>
    <cellStyle name="Vírgula 7 7" xfId="3389" xr:uid="{2F29F27E-ACEB-4789-847D-920FD93D602B}"/>
    <cellStyle name="Vírgula 7 7 2" xfId="12442" xr:uid="{2BCFFE66-A50E-4DB8-A7D6-EFBB3E957FA4}"/>
    <cellStyle name="Vírgula 7 7 2 2" xfId="30552" xr:uid="{8AC3C41D-0368-4DD1-8E3D-683C06247B24}"/>
    <cellStyle name="Vírgula 7 7 3" xfId="21499" xr:uid="{4B362A91-464A-4BB8-BABC-C0AD131548D8}"/>
    <cellStyle name="Vírgula 7 8" xfId="6403" xr:uid="{E92CFD98-8347-4371-A4F2-85796EC99738}"/>
    <cellStyle name="Vírgula 7 8 2" xfId="15456" xr:uid="{DE79A2D7-0356-4CB3-9702-E2CD0BD65578}"/>
    <cellStyle name="Vírgula 7 8 2 2" xfId="33566" xr:uid="{23A82657-0F07-4B92-ABA6-40C381D94DE9}"/>
    <cellStyle name="Vírgula 7 8 3" xfId="24513" xr:uid="{2ABEEECC-3A8F-47C4-875C-8A1B6663345D}"/>
    <cellStyle name="Vírgula 7 9" xfId="9423" xr:uid="{6959604A-DFC3-4E9E-B3E9-335A44263BD0}"/>
    <cellStyle name="Vírgula 7 9 2" xfId="27533" xr:uid="{5E53CF6F-7EE7-4661-9759-0DA9950E5B74}"/>
    <cellStyle name="Vírgula 8" xfId="386" xr:uid="{C6E1D58C-7CC0-45A9-B50F-D5BE22A1A94B}"/>
    <cellStyle name="Vírgula 8 10" xfId="18570" xr:uid="{F73B3DC0-A246-46F4-9A12-FC5A3E315372}"/>
    <cellStyle name="Vírgula 8 2" xfId="570" xr:uid="{B4672CB0-A66B-4FF7-AAE1-B373E4F3258C}"/>
    <cellStyle name="Vírgula 8 2 2" xfId="1240" xr:uid="{AA15F93E-6DDE-478F-AC98-25DC00F80433}"/>
    <cellStyle name="Vírgula 8 2 2 2" xfId="2244" xr:uid="{7B944BC7-39C7-4C90-BDAB-8F776F212024}"/>
    <cellStyle name="Vírgula 8 2 2 2 2" xfId="5323" xr:uid="{856A53AA-4C85-4709-8DAC-D7B36117E4F0}"/>
    <cellStyle name="Vírgula 8 2 2 2 2 2" xfId="14376" xr:uid="{90102D19-929E-4D3C-B322-A534B5C249F2}"/>
    <cellStyle name="Vírgula 8 2 2 2 2 2 2" xfId="32486" xr:uid="{52895B42-4860-46A7-823F-E1897E424573}"/>
    <cellStyle name="Vírgula 8 2 2 2 2 3" xfId="23433" xr:uid="{848E7030-331E-4696-B108-4D585FEA5171}"/>
    <cellStyle name="Vírgula 8 2 2 2 3" xfId="8337" xr:uid="{52FD98DE-20EA-4A01-A626-7987BB44CACF}"/>
    <cellStyle name="Vírgula 8 2 2 2 3 2" xfId="17390" xr:uid="{3D32C457-61B5-45BF-8E3D-64EFE4EEA9F8}"/>
    <cellStyle name="Vírgula 8 2 2 2 3 2 2" xfId="35500" xr:uid="{777A3CA2-B8B5-4065-9928-92F6E22A34AF}"/>
    <cellStyle name="Vírgula 8 2 2 2 3 3" xfId="26447" xr:uid="{628DFF98-7755-4678-A739-2B8D05A3C058}"/>
    <cellStyle name="Vírgula 8 2 2 2 4" xfId="11358" xr:uid="{7F4BD932-037D-4ED1-80AF-0715224F7398}"/>
    <cellStyle name="Vírgula 8 2 2 2 4 2" xfId="29468" xr:uid="{F11DD858-93EA-4C8C-B573-4D65F5C50A54}"/>
    <cellStyle name="Vírgula 8 2 2 2 5" xfId="20415" xr:uid="{C66CF707-B6A5-4B37-84EB-BBAA29F8DE45}"/>
    <cellStyle name="Vírgula 8 2 2 3" xfId="3248" xr:uid="{B0FF2C79-083C-4A49-9FA1-6536ADA35FFE}"/>
    <cellStyle name="Vírgula 8 2 2 3 2" xfId="6327" xr:uid="{327F552F-479A-4ED2-8AB2-9ECEAE8B4D15}"/>
    <cellStyle name="Vírgula 8 2 2 3 2 2" xfId="15380" xr:uid="{BDD023E1-C733-406F-BF16-6943738B3525}"/>
    <cellStyle name="Vírgula 8 2 2 3 2 2 2" xfId="33490" xr:uid="{CC5CC62D-3E04-468C-9E22-090B7440CD29}"/>
    <cellStyle name="Vírgula 8 2 2 3 2 3" xfId="24437" xr:uid="{D45E14EA-DFD8-44AC-873A-6B104E7A7FC1}"/>
    <cellStyle name="Vírgula 8 2 2 3 3" xfId="9341" xr:uid="{788EA345-DD39-4F50-97E7-F3FF982600A9}"/>
    <cellStyle name="Vírgula 8 2 2 3 3 2" xfId="18394" xr:uid="{69BE76CC-DD25-4262-8697-0523E801EED2}"/>
    <cellStyle name="Vírgula 8 2 2 3 3 2 2" xfId="36504" xr:uid="{36FE99CB-96A6-4186-9146-5ED14B899260}"/>
    <cellStyle name="Vírgula 8 2 2 3 3 3" xfId="27451" xr:uid="{F63B2725-C5DE-4B76-AC6E-571B6EBA5207}"/>
    <cellStyle name="Vírgula 8 2 2 3 4" xfId="12362" xr:uid="{E570D8E2-BE44-4231-99F8-0BC5DAB8AC52}"/>
    <cellStyle name="Vírgula 8 2 2 3 4 2" xfId="30472" xr:uid="{C759BE9F-C44D-4315-B009-6453BB2BDE2F}"/>
    <cellStyle name="Vírgula 8 2 2 3 5" xfId="21419" xr:uid="{C1F99D3B-0FA1-498F-8FFE-0A0CABD62F06}"/>
    <cellStyle name="Vírgula 8 2 2 4" xfId="4319" xr:uid="{224161EF-4A19-4F2C-809A-5184B6FEEF22}"/>
    <cellStyle name="Vírgula 8 2 2 4 2" xfId="13372" xr:uid="{2EDCA17A-C53E-4B1E-8CE8-5D5425BE0AD6}"/>
    <cellStyle name="Vírgula 8 2 2 4 2 2" xfId="31482" xr:uid="{1197715A-676C-48E0-8905-BE18F924DCC8}"/>
    <cellStyle name="Vírgula 8 2 2 4 3" xfId="22429" xr:uid="{443BB5DD-9A44-438B-8C9D-D97CF19F10CC}"/>
    <cellStyle name="Vírgula 8 2 2 5" xfId="7333" xr:uid="{EE2BD342-0B8D-4609-A3D6-02BDE2EDA757}"/>
    <cellStyle name="Vírgula 8 2 2 5 2" xfId="16386" xr:uid="{502DADA6-9090-4DEF-A408-5EF75E939AE9}"/>
    <cellStyle name="Vírgula 8 2 2 5 2 2" xfId="34496" xr:uid="{D5FEA622-41B3-4A0D-A13C-560101557EF7}"/>
    <cellStyle name="Vírgula 8 2 2 5 3" xfId="25443" xr:uid="{6BDB04C9-EFF2-4E7E-ADE4-648AE5170EC2}"/>
    <cellStyle name="Vírgula 8 2 2 6" xfId="10354" xr:uid="{BEDE0B9D-5C7F-4B42-8FED-214BAE04C9F1}"/>
    <cellStyle name="Vírgula 8 2 2 6 2" xfId="28464" xr:uid="{A08D00CC-7C6B-4F5E-8AA2-3477B8699E87}"/>
    <cellStyle name="Vírgula 8 2 2 7" xfId="19411" xr:uid="{9F5EE5D1-11C3-47FD-8B7D-A13A729E66AF}"/>
    <cellStyle name="Vírgula 8 2 3" xfId="1241" xr:uid="{045CBBDC-400E-4817-A040-423D33EFF9EE}"/>
    <cellStyle name="Vírgula 8 2 3 2" xfId="2245" xr:uid="{92AA9C8A-F9D2-49B7-AF04-C38E5FB1C1B3}"/>
    <cellStyle name="Vírgula 8 2 3 2 2" xfId="5324" xr:uid="{FB71FD5A-EFCC-43B9-9D17-F51D168ACE42}"/>
    <cellStyle name="Vírgula 8 2 3 2 2 2" xfId="14377" xr:uid="{3FC38C4B-EAC7-41C8-857F-EFEB65371C62}"/>
    <cellStyle name="Vírgula 8 2 3 2 2 2 2" xfId="32487" xr:uid="{14679957-87B4-4DDC-8015-E2B23BA84453}"/>
    <cellStyle name="Vírgula 8 2 3 2 2 3" xfId="23434" xr:uid="{4D2955CD-C12F-4BD3-9B8E-E876747495B4}"/>
    <cellStyle name="Vírgula 8 2 3 2 3" xfId="8338" xr:uid="{05EB721A-91A7-4F2C-A2DF-8B95E85A5C24}"/>
    <cellStyle name="Vírgula 8 2 3 2 3 2" xfId="17391" xr:uid="{E09FA323-998D-4599-95E7-F0039D64CA4C}"/>
    <cellStyle name="Vírgula 8 2 3 2 3 2 2" xfId="35501" xr:uid="{9E09858D-C7A2-43FA-8AA3-CBCF4813FFD7}"/>
    <cellStyle name="Vírgula 8 2 3 2 3 3" xfId="26448" xr:uid="{5E7B4B88-8F9E-4D4D-930E-A90E77AACBE9}"/>
    <cellStyle name="Vírgula 8 2 3 2 4" xfId="11359" xr:uid="{0CC55311-8473-4F92-8AB3-494341713277}"/>
    <cellStyle name="Vírgula 8 2 3 2 4 2" xfId="29469" xr:uid="{B065348F-ACD3-4197-89F7-73635A25527A}"/>
    <cellStyle name="Vírgula 8 2 3 2 5" xfId="20416" xr:uid="{DA9A0A98-66E8-4210-A124-6930BC107D0C}"/>
    <cellStyle name="Vírgula 8 2 3 3" xfId="3249" xr:uid="{1A1A90BE-1C3B-46DC-820E-8C10A739FF8C}"/>
    <cellStyle name="Vírgula 8 2 3 3 2" xfId="6328" xr:uid="{58C9AE4D-FC09-4B64-9C24-D9386AB58698}"/>
    <cellStyle name="Vírgula 8 2 3 3 2 2" xfId="15381" xr:uid="{09E23505-66BA-42CA-8230-47DDC7FE77BC}"/>
    <cellStyle name="Vírgula 8 2 3 3 2 2 2" xfId="33491" xr:uid="{40C5C4A1-14D4-48CB-AE81-B6C8DE302E67}"/>
    <cellStyle name="Vírgula 8 2 3 3 2 3" xfId="24438" xr:uid="{F28733E0-D8EE-43A9-890C-B36E189AF35C}"/>
    <cellStyle name="Vírgula 8 2 3 3 3" xfId="9342" xr:uid="{EBC90B70-3586-4F89-9C29-81C828FE1959}"/>
    <cellStyle name="Vírgula 8 2 3 3 3 2" xfId="18395" xr:uid="{7589E2BC-73B8-4BF5-A455-840D8A079714}"/>
    <cellStyle name="Vírgula 8 2 3 3 3 2 2" xfId="36505" xr:uid="{498739BF-1D37-410C-A729-2C3E78F59475}"/>
    <cellStyle name="Vírgula 8 2 3 3 3 3" xfId="27452" xr:uid="{686C922B-FADA-40DE-8201-E0EF98B199EA}"/>
    <cellStyle name="Vírgula 8 2 3 3 4" xfId="12363" xr:uid="{3295037D-A9DB-4163-ABEA-48FF0700A9ED}"/>
    <cellStyle name="Vírgula 8 2 3 3 4 2" xfId="30473" xr:uid="{83726624-4DA0-4970-992F-E6CADFCF8CB3}"/>
    <cellStyle name="Vírgula 8 2 3 3 5" xfId="21420" xr:uid="{6ECB8BF2-949C-4B03-A666-585A4D3B56A7}"/>
    <cellStyle name="Vírgula 8 2 3 4" xfId="4320" xr:uid="{D0C7C9FF-B67C-411D-B96E-C1269E9D3A09}"/>
    <cellStyle name="Vírgula 8 2 3 4 2" xfId="13373" xr:uid="{38F09E80-20E4-43CB-8961-59149F111BFC}"/>
    <cellStyle name="Vírgula 8 2 3 4 2 2" xfId="31483" xr:uid="{ABC67656-A163-4ED4-BEE3-92A5EE5F38EB}"/>
    <cellStyle name="Vírgula 8 2 3 4 3" xfId="22430" xr:uid="{3E435895-17DD-4561-A395-18A5C12F339C}"/>
    <cellStyle name="Vírgula 8 2 3 5" xfId="7334" xr:uid="{87D3B1AA-FB58-4784-8AA1-B15B20ADEE94}"/>
    <cellStyle name="Vírgula 8 2 3 5 2" xfId="16387" xr:uid="{5E91E906-DEB7-4D97-A719-0C0477450796}"/>
    <cellStyle name="Vírgula 8 2 3 5 2 2" xfId="34497" xr:uid="{53DB8D7A-3E12-4DE1-A698-B5C7A61225D2}"/>
    <cellStyle name="Vírgula 8 2 3 5 3" xfId="25444" xr:uid="{6B528E39-5A2C-48D9-A576-ECB32F833032}"/>
    <cellStyle name="Vírgula 8 2 3 6" xfId="10355" xr:uid="{928B9CA9-7D35-4063-B02C-860C0F6A9BDF}"/>
    <cellStyle name="Vírgula 8 2 3 6 2" xfId="28465" xr:uid="{3372D58C-F7CB-4A4E-9EFB-C4C4E271505A}"/>
    <cellStyle name="Vírgula 8 2 3 7" xfId="19412" xr:uid="{8CC97778-9227-495B-BC37-C9CA29F42A37}"/>
    <cellStyle name="Vírgula 8 2 4" xfId="1576" xr:uid="{DF4BB662-D967-4E30-B8FA-7895F8E02CF4}"/>
    <cellStyle name="Vírgula 8 2 4 2" xfId="4655" xr:uid="{444FD251-06FB-4497-AE38-43CF19F0B3B7}"/>
    <cellStyle name="Vírgula 8 2 4 2 2" xfId="13708" xr:uid="{F839EC9C-D3B5-48AE-A282-157F052D93FE}"/>
    <cellStyle name="Vírgula 8 2 4 2 2 2" xfId="31818" xr:uid="{78FF5DD4-4B53-411C-ADFF-B7D16AC989C3}"/>
    <cellStyle name="Vírgula 8 2 4 2 3" xfId="22765" xr:uid="{F0AFD5D1-66D1-4C24-932E-D401FFDC547B}"/>
    <cellStyle name="Vírgula 8 2 4 3" xfId="7669" xr:uid="{DAA8F697-49A0-45F2-A33A-D275AA98EB4A}"/>
    <cellStyle name="Vírgula 8 2 4 3 2" xfId="16722" xr:uid="{4F9B5A14-18B6-4C55-8AE2-F31B05B075A3}"/>
    <cellStyle name="Vírgula 8 2 4 3 2 2" xfId="34832" xr:uid="{78C31791-FA11-4219-884F-86E4460CBE5C}"/>
    <cellStyle name="Vírgula 8 2 4 3 3" xfId="25779" xr:uid="{D66FEA2F-DBA4-4756-B7E0-3BD14D3D5EA9}"/>
    <cellStyle name="Vírgula 8 2 4 4" xfId="10690" xr:uid="{CD70614B-3EC4-4160-87E6-4AAA2671A203}"/>
    <cellStyle name="Vírgula 8 2 4 4 2" xfId="28800" xr:uid="{C6A411EA-354E-45F4-AB69-13A2FE79E0CE}"/>
    <cellStyle name="Vírgula 8 2 4 5" xfId="19747" xr:uid="{B58324F6-A2E5-4407-B891-8CCD3B390D5E}"/>
    <cellStyle name="Vírgula 8 2 5" xfId="2580" xr:uid="{0F8B3FD4-2556-4C74-BA0A-2B3B1B614086}"/>
    <cellStyle name="Vírgula 8 2 5 2" xfId="5659" xr:uid="{5A04A298-8099-4558-96B9-CB3DB94E340C}"/>
    <cellStyle name="Vírgula 8 2 5 2 2" xfId="14712" xr:uid="{D436DDB1-3C7B-46DE-9422-198DFE7C3DBC}"/>
    <cellStyle name="Vírgula 8 2 5 2 2 2" xfId="32822" xr:uid="{883A0320-3563-48F7-B604-35F0E9FAD62E}"/>
    <cellStyle name="Vírgula 8 2 5 2 3" xfId="23769" xr:uid="{201C593F-A2A5-4F33-A976-A9795573F803}"/>
    <cellStyle name="Vírgula 8 2 5 3" xfId="8673" xr:uid="{EAB9A294-FC8A-454F-B43A-A299D17A04BC}"/>
    <cellStyle name="Vírgula 8 2 5 3 2" xfId="17726" xr:uid="{3A92945A-3A16-4043-9BDE-1561A7008202}"/>
    <cellStyle name="Vírgula 8 2 5 3 2 2" xfId="35836" xr:uid="{C70A3661-D1CB-463B-BCCB-BAF80DE275ED}"/>
    <cellStyle name="Vírgula 8 2 5 3 3" xfId="26783" xr:uid="{39E8E087-DC8F-4F88-883B-7F0AAAE99680}"/>
    <cellStyle name="Vírgula 8 2 5 4" xfId="11694" xr:uid="{D078F00B-94E5-44C7-962B-BD877D79D6C0}"/>
    <cellStyle name="Vírgula 8 2 5 4 2" xfId="29804" xr:uid="{31E93C4F-C922-42AB-9E71-B9C02D27A0A0}"/>
    <cellStyle name="Vírgula 8 2 5 5" xfId="20751" xr:uid="{A2EFCD66-1CEC-488F-8638-14EDAED2EAB1}"/>
    <cellStyle name="Vírgula 8 2 6" xfId="3651" xr:uid="{D73C56C6-D684-457D-BEF6-803F58B1DA45}"/>
    <cellStyle name="Vírgula 8 2 6 2" xfId="12704" xr:uid="{19B5DB63-1C1C-4B7A-A8AB-1A3E03C7BAA9}"/>
    <cellStyle name="Vírgula 8 2 6 2 2" xfId="30814" xr:uid="{FBCB7497-DA84-4009-9C71-3E456BA2D7CC}"/>
    <cellStyle name="Vírgula 8 2 6 3" xfId="21761" xr:uid="{BC9AD560-455E-4629-A7FB-76FA477F912B}"/>
    <cellStyle name="Vírgula 8 2 7" xfId="6665" xr:uid="{E300CC2E-D6A2-493D-948D-5D664C960E43}"/>
    <cellStyle name="Vírgula 8 2 7 2" xfId="15718" xr:uid="{D8B4023B-2939-4085-83D3-D3774BB09B87}"/>
    <cellStyle name="Vírgula 8 2 7 2 2" xfId="33828" xr:uid="{41EAC105-A28E-499E-8D70-58D42B311119}"/>
    <cellStyle name="Vírgula 8 2 7 3" xfId="24775" xr:uid="{B0918984-A201-4A4C-AE32-8472638E5A97}"/>
    <cellStyle name="Vírgula 8 2 8" xfId="9685" xr:uid="{AFB7FCEE-4A40-47F8-9DCD-6911C61375AD}"/>
    <cellStyle name="Vírgula 8 2 8 2" xfId="27795" xr:uid="{23584535-A244-4A54-BFF7-D3EFBCB05260}"/>
    <cellStyle name="Vírgula 8 2 9" xfId="18742" xr:uid="{579BC98C-B28D-427D-8F4E-57749DE9C4F6}"/>
    <cellStyle name="Vírgula 8 3" xfId="1242" xr:uid="{9897EAC6-39AD-4430-8201-B6D629EFFA90}"/>
    <cellStyle name="Vírgula 8 3 2" xfId="2246" xr:uid="{991BE810-9D7E-47EE-A64D-EC6F419DF461}"/>
    <cellStyle name="Vírgula 8 3 2 2" xfId="5325" xr:uid="{2AFE3FBF-C079-4D2D-B085-2C2D52596E1A}"/>
    <cellStyle name="Vírgula 8 3 2 2 2" xfId="14378" xr:uid="{CF337AB1-952D-4AAD-8D4C-75B2E45DED5C}"/>
    <cellStyle name="Vírgula 8 3 2 2 2 2" xfId="32488" xr:uid="{3FD89DDA-85DF-45E4-880E-2E9C87A7F4F0}"/>
    <cellStyle name="Vírgula 8 3 2 2 3" xfId="23435" xr:uid="{C6C3F5F4-36F6-4D89-8BBD-8E9A88A11B8B}"/>
    <cellStyle name="Vírgula 8 3 2 3" xfId="8339" xr:uid="{DDFBDE9E-9575-4493-8DB2-F115E203C07C}"/>
    <cellStyle name="Vírgula 8 3 2 3 2" xfId="17392" xr:uid="{0647A47C-1A77-4556-BE3C-58CB9D0A1BA5}"/>
    <cellStyle name="Vírgula 8 3 2 3 2 2" xfId="35502" xr:uid="{5C96BC8D-D1EE-4487-99FD-1CC1977E2C36}"/>
    <cellStyle name="Vírgula 8 3 2 3 3" xfId="26449" xr:uid="{A2341658-1E5E-46EB-ADEA-EC371CC1A0F6}"/>
    <cellStyle name="Vírgula 8 3 2 4" xfId="11360" xr:uid="{CB28057A-D5F6-4C41-9FFF-916F6E0E3D39}"/>
    <cellStyle name="Vírgula 8 3 2 4 2" xfId="29470" xr:uid="{FD07B3EA-D272-478F-A652-83FA125970E5}"/>
    <cellStyle name="Vírgula 8 3 2 5" xfId="20417" xr:uid="{653495D7-860A-45B7-B449-FC717E5569B6}"/>
    <cellStyle name="Vírgula 8 3 3" xfId="3250" xr:uid="{99DF1C91-C2F2-4878-9206-67C28DE2447D}"/>
    <cellStyle name="Vírgula 8 3 3 2" xfId="6329" xr:uid="{58D3DBF1-2274-4CE5-A5E2-8D37E61DC872}"/>
    <cellStyle name="Vírgula 8 3 3 2 2" xfId="15382" xr:uid="{8EB0C4E2-7AE6-4115-8378-7EE79B889AA6}"/>
    <cellStyle name="Vírgula 8 3 3 2 2 2" xfId="33492" xr:uid="{5F3F4C20-ACF1-49BB-A590-7FDE3D0F45B0}"/>
    <cellStyle name="Vírgula 8 3 3 2 3" xfId="24439" xr:uid="{066085A5-C157-4568-8316-7D31B7E6DC6E}"/>
    <cellStyle name="Vírgula 8 3 3 3" xfId="9343" xr:uid="{540F06B0-C72E-49E4-AA54-D72622C1CB13}"/>
    <cellStyle name="Vírgula 8 3 3 3 2" xfId="18396" xr:uid="{F8D3C6AD-29EC-419B-A81E-2CC31A8B83EE}"/>
    <cellStyle name="Vírgula 8 3 3 3 2 2" xfId="36506" xr:uid="{E2F61089-A8CE-4FEC-91B5-0CE428EEF2E4}"/>
    <cellStyle name="Vírgula 8 3 3 3 3" xfId="27453" xr:uid="{E183B0A7-6F7B-495B-AAED-04797A8C286D}"/>
    <cellStyle name="Vírgula 8 3 3 4" xfId="12364" xr:uid="{C7ABAD80-4777-4E2E-9DA0-7CF1F6937B4E}"/>
    <cellStyle name="Vírgula 8 3 3 4 2" xfId="30474" xr:uid="{D508730E-AA1B-4C61-9B2D-D85D1A0A7F04}"/>
    <cellStyle name="Vírgula 8 3 3 5" xfId="21421" xr:uid="{81A28B8E-09CD-430D-8929-4745475079ED}"/>
    <cellStyle name="Vírgula 8 3 4" xfId="4321" xr:uid="{D38DB90E-35F6-4EF1-B646-5CD94B42A0F9}"/>
    <cellStyle name="Vírgula 8 3 4 2" xfId="13374" xr:uid="{DA1D83ED-C618-40C9-A94E-831D1E9EBE65}"/>
    <cellStyle name="Vírgula 8 3 4 2 2" xfId="31484" xr:uid="{A2913F9F-AA7A-48E7-884D-01834557383D}"/>
    <cellStyle name="Vírgula 8 3 4 3" xfId="22431" xr:uid="{5624AC34-EFB6-4B2B-87DE-1F15053E10C4}"/>
    <cellStyle name="Vírgula 8 3 5" xfId="7335" xr:uid="{A1C7D520-030A-41E8-AC5D-B313C4D14987}"/>
    <cellStyle name="Vírgula 8 3 5 2" xfId="16388" xr:uid="{BF22717C-33DC-4BA3-86A5-7A6AFA69FD4E}"/>
    <cellStyle name="Vírgula 8 3 5 2 2" xfId="34498" xr:uid="{B024D8B7-DB16-4CA5-8BE6-E251DCDEE849}"/>
    <cellStyle name="Vírgula 8 3 5 3" xfId="25445" xr:uid="{E4F28FB1-DC92-459C-BBDD-A50A472DCAD0}"/>
    <cellStyle name="Vírgula 8 3 6" xfId="10356" xr:uid="{DDDF40A3-6B95-4A4B-B756-1DD41EE61F03}"/>
    <cellStyle name="Vírgula 8 3 6 2" xfId="28466" xr:uid="{3632B9EB-8329-4107-BAC7-2C8D4ADE540A}"/>
    <cellStyle name="Vírgula 8 3 7" xfId="19413" xr:uid="{CB8987A0-77DA-4855-B737-EF0EE0FEB417}"/>
    <cellStyle name="Vírgula 8 4" xfId="1243" xr:uid="{97247681-40DE-490B-B9E7-791AB1498631}"/>
    <cellStyle name="Vírgula 8 4 2" xfId="2247" xr:uid="{1CED10B7-AB77-4C17-B6A9-195DACF867CC}"/>
    <cellStyle name="Vírgula 8 4 2 2" xfId="5326" xr:uid="{AA26EECA-9525-4CD7-8C17-E751770857D8}"/>
    <cellStyle name="Vírgula 8 4 2 2 2" xfId="14379" xr:uid="{F1B086AA-B98B-46EC-BE67-6519FB8929CB}"/>
    <cellStyle name="Vírgula 8 4 2 2 2 2" xfId="32489" xr:uid="{EF4E7A88-1B2D-484F-9447-519AD962D069}"/>
    <cellStyle name="Vírgula 8 4 2 2 3" xfId="23436" xr:uid="{FAC4A59E-AB6F-4438-BEF1-C4703AE894C7}"/>
    <cellStyle name="Vírgula 8 4 2 3" xfId="8340" xr:uid="{AC240FDF-DB29-4F8F-9B51-39EA7060AB8A}"/>
    <cellStyle name="Vírgula 8 4 2 3 2" xfId="17393" xr:uid="{F96D901A-CF07-4C69-9596-2D33BD7D0245}"/>
    <cellStyle name="Vírgula 8 4 2 3 2 2" xfId="35503" xr:uid="{CC2B6E40-35E6-444E-A6B3-508CE49E6132}"/>
    <cellStyle name="Vírgula 8 4 2 3 3" xfId="26450" xr:uid="{A93B826E-EA76-4FAA-B657-6A8E6EF8724C}"/>
    <cellStyle name="Vírgula 8 4 2 4" xfId="11361" xr:uid="{3EA2639B-D669-43C1-9C35-51CDD6B859A9}"/>
    <cellStyle name="Vírgula 8 4 2 4 2" xfId="29471" xr:uid="{E4DAA0B3-EB36-4FF6-8D5B-4099DC8B6641}"/>
    <cellStyle name="Vírgula 8 4 2 5" xfId="20418" xr:uid="{2578C9DC-6A3A-441B-A87D-CE2BAAA748FC}"/>
    <cellStyle name="Vírgula 8 4 3" xfId="3251" xr:uid="{87D75EB6-0C72-44F4-B321-253FFB8687D5}"/>
    <cellStyle name="Vírgula 8 4 3 2" xfId="6330" xr:uid="{76D7A0A3-FB0B-4FD0-88C9-77B89278FB5C}"/>
    <cellStyle name="Vírgula 8 4 3 2 2" xfId="15383" xr:uid="{9945035B-A9A2-40B1-BF06-2BAAC36583EF}"/>
    <cellStyle name="Vírgula 8 4 3 2 2 2" xfId="33493" xr:uid="{0628C741-4591-489E-AFA9-405A78528591}"/>
    <cellStyle name="Vírgula 8 4 3 2 3" xfId="24440" xr:uid="{E25B60D1-1FA5-43F3-BF64-66049AB69452}"/>
    <cellStyle name="Vírgula 8 4 3 3" xfId="9344" xr:uid="{F3DEFBAB-7EF7-4A91-850D-43A46C5AB282}"/>
    <cellStyle name="Vírgula 8 4 3 3 2" xfId="18397" xr:uid="{EDE91DDA-C8C7-4062-A5DF-7F9F65C0B0AE}"/>
    <cellStyle name="Vírgula 8 4 3 3 2 2" xfId="36507" xr:uid="{9FE79736-0B91-427C-B20C-915BC794C8CB}"/>
    <cellStyle name="Vírgula 8 4 3 3 3" xfId="27454" xr:uid="{09944A15-BD4A-4C62-98A4-7799D289F7CB}"/>
    <cellStyle name="Vírgula 8 4 3 4" xfId="12365" xr:uid="{2F6CCC42-600C-44FC-8B70-6F9CE1A65CCE}"/>
    <cellStyle name="Vírgula 8 4 3 4 2" xfId="30475" xr:uid="{2F4FDD10-00F1-4FD6-A3EE-098016243BFE}"/>
    <cellStyle name="Vírgula 8 4 3 5" xfId="21422" xr:uid="{F3490048-FF63-42FC-B8E9-A42DA6EE92B1}"/>
    <cellStyle name="Vírgula 8 4 4" xfId="4322" xr:uid="{F3CB18E5-7590-45C4-BA56-CA31DE6A3782}"/>
    <cellStyle name="Vírgula 8 4 4 2" xfId="13375" xr:uid="{3951E4A8-B8F6-4CCE-B2CB-EA5A73DFE5C3}"/>
    <cellStyle name="Vírgula 8 4 4 2 2" xfId="31485" xr:uid="{B3B9102E-C3D1-4144-873F-269628623358}"/>
    <cellStyle name="Vírgula 8 4 4 3" xfId="22432" xr:uid="{F5AFF483-E7D1-444F-A0C9-CF4047880E25}"/>
    <cellStyle name="Vírgula 8 4 5" xfId="7336" xr:uid="{B1FA4417-DA2D-4F50-9D45-A8B8018AB448}"/>
    <cellStyle name="Vírgula 8 4 5 2" xfId="16389" xr:uid="{B60B82A0-2C85-44D3-A040-696EA792EDCD}"/>
    <cellStyle name="Vírgula 8 4 5 2 2" xfId="34499" xr:uid="{0E63E393-098B-42A7-A748-00B17A8CD6B6}"/>
    <cellStyle name="Vírgula 8 4 5 3" xfId="25446" xr:uid="{A4DF7561-66E8-420C-9FD3-07F795430DA6}"/>
    <cellStyle name="Vírgula 8 4 6" xfId="10357" xr:uid="{27DD1FF0-BF22-48BB-B525-A943B8B07FF4}"/>
    <cellStyle name="Vírgula 8 4 6 2" xfId="28467" xr:uid="{A795530C-C418-4AC6-9DF6-D25774BEA3D8}"/>
    <cellStyle name="Vírgula 8 4 7" xfId="19414" xr:uid="{425543DA-F48F-4700-B53A-39C3D5CFC012}"/>
    <cellStyle name="Vírgula 8 5" xfId="1405" xr:uid="{48E71A47-2A01-4BCA-A8DC-440995FE9754}"/>
    <cellStyle name="Vírgula 8 5 2" xfId="4484" xr:uid="{4962BC4C-57CE-4603-8233-1B2E8BDE411B}"/>
    <cellStyle name="Vírgula 8 5 2 2" xfId="13537" xr:uid="{13C48DD0-B816-43A3-BC0B-B15D3DB64609}"/>
    <cellStyle name="Vírgula 8 5 2 2 2" xfId="31647" xr:uid="{479DE08A-7A28-48BB-9060-337CF0C28422}"/>
    <cellStyle name="Vírgula 8 5 2 3" xfId="22594" xr:uid="{4EF15026-D1BA-4AD8-8BCF-64A08E68BA1C}"/>
    <cellStyle name="Vírgula 8 5 3" xfId="7498" xr:uid="{CCC475FA-83E7-48FE-A062-4D35F66F8FAD}"/>
    <cellStyle name="Vírgula 8 5 3 2" xfId="16551" xr:uid="{B04CDA5A-6B7B-42C9-B83D-13C1C66D9AF3}"/>
    <cellStyle name="Vírgula 8 5 3 2 2" xfId="34661" xr:uid="{138E4762-DFF9-4FDF-A941-CD6C1D45B957}"/>
    <cellStyle name="Vírgula 8 5 3 3" xfId="25608" xr:uid="{FA946706-F947-42AD-9B81-22C03C1D67EE}"/>
    <cellStyle name="Vírgula 8 5 4" xfId="10519" xr:uid="{FD1D7CA5-8C7C-4989-9FE0-DE79F8F85560}"/>
    <cellStyle name="Vírgula 8 5 4 2" xfId="28629" xr:uid="{9587FEE8-046B-447C-A1AD-7A4BD808FCE0}"/>
    <cellStyle name="Vírgula 8 5 5" xfId="19576" xr:uid="{01F2199A-89F5-45EC-80CD-5BAB9ABF4C76}"/>
    <cellStyle name="Vírgula 8 6" xfId="2409" xr:uid="{0B73B909-EE19-4035-AD0C-3BC0F7BAD3F3}"/>
    <cellStyle name="Vírgula 8 6 2" xfId="5488" xr:uid="{8754ADC8-4FFE-47E5-BE28-C1D275B91A04}"/>
    <cellStyle name="Vírgula 8 6 2 2" xfId="14541" xr:uid="{FA6B7A33-B0AE-4589-BE4A-D2E44CA7DAF2}"/>
    <cellStyle name="Vírgula 8 6 2 2 2" xfId="32651" xr:uid="{4047B087-84B1-4A76-996E-E8ABF246F257}"/>
    <cellStyle name="Vírgula 8 6 2 3" xfId="23598" xr:uid="{28DAF863-3313-4C5F-9C09-5974980BD86B}"/>
    <cellStyle name="Vírgula 8 6 3" xfId="8502" xr:uid="{DCE47AB7-0857-4F80-ADB4-293D9A4D5999}"/>
    <cellStyle name="Vírgula 8 6 3 2" xfId="17555" xr:uid="{A4E730AA-59CA-41F5-AAB5-AA024907103C}"/>
    <cellStyle name="Vírgula 8 6 3 2 2" xfId="35665" xr:uid="{095F0562-B0A6-48EC-A2C3-CF20BB2DF91E}"/>
    <cellStyle name="Vírgula 8 6 3 3" xfId="26612" xr:uid="{AE5503E8-30BE-4FC8-B901-70159409259F}"/>
    <cellStyle name="Vírgula 8 6 4" xfId="11523" xr:uid="{CEA145D9-F15F-4F13-9A47-CC9EC71565CB}"/>
    <cellStyle name="Vírgula 8 6 4 2" xfId="29633" xr:uid="{3558BAC1-44DB-480D-AC36-8D381EAF23E8}"/>
    <cellStyle name="Vírgula 8 6 5" xfId="20580" xr:uid="{4BA78DC7-8CE6-4AB8-850C-9FE2CC18AC66}"/>
    <cellStyle name="Vírgula 8 7" xfId="3479" xr:uid="{2C0EA825-2E97-4836-B3F4-78D352488A76}"/>
    <cellStyle name="Vírgula 8 7 2" xfId="12532" xr:uid="{09060D09-F8E8-4D51-B5E5-1E97974F8DB3}"/>
    <cellStyle name="Vírgula 8 7 2 2" xfId="30642" xr:uid="{6DDFA0B0-C4A7-4053-AE02-CAD94151CE79}"/>
    <cellStyle name="Vírgula 8 7 3" xfId="21589" xr:uid="{1E23F6AA-4E93-4D14-B707-396BE2D40430}"/>
    <cellStyle name="Vírgula 8 8" xfId="6493" xr:uid="{0BA91DFB-AA75-41C5-BB64-887767D701BE}"/>
    <cellStyle name="Vírgula 8 8 2" xfId="15546" xr:uid="{671301A1-EF14-4794-9ED3-CE53C08F86FE}"/>
    <cellStyle name="Vírgula 8 8 2 2" xfId="33656" xr:uid="{03437B8B-3E45-440B-A340-955B68AE3090}"/>
    <cellStyle name="Vírgula 8 8 3" xfId="24603" xr:uid="{662DC548-6D9A-4F1D-91A2-FDD967FBF124}"/>
    <cellStyle name="Vírgula 8 9" xfId="9513" xr:uid="{B3F13385-1AE0-403B-9740-0055CB656F5C}"/>
    <cellStyle name="Vírgula 8 9 2" xfId="27623" xr:uid="{3E58DBC7-9CE4-4FED-8BE4-6B5193CDC243}"/>
    <cellStyle name="Vírgula 9" xfId="575" xr:uid="{5C55BBBE-FCE4-48FB-A333-031B95E209A5}"/>
    <cellStyle name="Vírgula 9 2" xfId="1244" xr:uid="{B1FE9CC8-A430-4160-B6A0-81B8F065B245}"/>
    <cellStyle name="Vírgula 9 2 2" xfId="2248" xr:uid="{9E5BEEF5-493E-4557-8C37-E8B952F3F401}"/>
    <cellStyle name="Vírgula 9 2 2 2" xfId="5327" xr:uid="{FEF7DD16-A6BE-4ACB-BD26-1626B9DEAE37}"/>
    <cellStyle name="Vírgula 9 2 2 2 2" xfId="14380" xr:uid="{8A2E2B35-E95D-4E3A-B5A8-844DD5DF4FB0}"/>
    <cellStyle name="Vírgula 9 2 2 2 2 2" xfId="32490" xr:uid="{0B9F9B02-465F-45F4-9646-C09FEC843647}"/>
    <cellStyle name="Vírgula 9 2 2 2 3" xfId="23437" xr:uid="{79E556A7-BAB8-45CC-88F9-089DE80237E1}"/>
    <cellStyle name="Vírgula 9 2 2 3" xfId="8341" xr:uid="{4DA0FEF3-9568-46B1-8F86-59747F87E298}"/>
    <cellStyle name="Vírgula 9 2 2 3 2" xfId="17394" xr:uid="{01AE71AE-0DAC-4E04-820C-601DC9C49F98}"/>
    <cellStyle name="Vírgula 9 2 2 3 2 2" xfId="35504" xr:uid="{B93C8E65-E671-41D5-9B08-D31D0F37AEA8}"/>
    <cellStyle name="Vírgula 9 2 2 3 3" xfId="26451" xr:uid="{2FCFF087-AABA-48A0-B819-7C8B7715DC93}"/>
    <cellStyle name="Vírgula 9 2 2 4" xfId="11362" xr:uid="{A8E09D35-4834-4823-8256-E5AC6940C564}"/>
    <cellStyle name="Vírgula 9 2 2 4 2" xfId="29472" xr:uid="{760C0E9C-6FBF-4213-8285-001B4E9ED37D}"/>
    <cellStyle name="Vírgula 9 2 2 5" xfId="20419" xr:uid="{8D67EBC8-1642-4A68-91D1-F7A57949E035}"/>
    <cellStyle name="Vírgula 9 2 3" xfId="3252" xr:uid="{2F7DC693-CCDC-4217-9748-3ED21876861C}"/>
    <cellStyle name="Vírgula 9 2 3 2" xfId="6331" xr:uid="{08B05352-90E9-4C9C-9329-DEFBBC7BF8C6}"/>
    <cellStyle name="Vírgula 9 2 3 2 2" xfId="15384" xr:uid="{46CFB049-BD5D-4022-AE05-B5AA5E1FE551}"/>
    <cellStyle name="Vírgula 9 2 3 2 2 2" xfId="33494" xr:uid="{48981AA1-C7AF-4E81-A094-92A12F8D6970}"/>
    <cellStyle name="Vírgula 9 2 3 2 3" xfId="24441" xr:uid="{C8BD7928-DCC9-4E53-9AA9-E16BC1667FA7}"/>
    <cellStyle name="Vírgula 9 2 3 3" xfId="9345" xr:uid="{89B5E5E5-6854-4735-87A3-E83CC6259359}"/>
    <cellStyle name="Vírgula 9 2 3 3 2" xfId="18398" xr:uid="{2324BFED-ED08-44B5-A927-A47B9DA9BAEE}"/>
    <cellStyle name="Vírgula 9 2 3 3 2 2" xfId="36508" xr:uid="{59392727-F356-43DD-BB35-1BE0085E3BBD}"/>
    <cellStyle name="Vírgula 9 2 3 3 3" xfId="27455" xr:uid="{B9F7F65F-9401-4EA0-BA75-9BAC1CF09131}"/>
    <cellStyle name="Vírgula 9 2 3 4" xfId="12366" xr:uid="{1B60912C-A5AB-4EEF-9D88-BDEE49DE608F}"/>
    <cellStyle name="Vírgula 9 2 3 4 2" xfId="30476" xr:uid="{87E6E89F-112B-4836-AA42-5695281ADE70}"/>
    <cellStyle name="Vírgula 9 2 3 5" xfId="21423" xr:uid="{0257FCD8-F66A-4C54-8B83-B89474B8454F}"/>
    <cellStyle name="Vírgula 9 2 4" xfId="4323" xr:uid="{E9FA2472-F6F8-4837-AA6D-A3CD0E5BA1B0}"/>
    <cellStyle name="Vírgula 9 2 4 2" xfId="13376" xr:uid="{60FD3644-5F69-4077-989B-4F42018F7F6E}"/>
    <cellStyle name="Vírgula 9 2 4 2 2" xfId="31486" xr:uid="{057F1B3B-29BF-47BE-B45B-B37A46B679E7}"/>
    <cellStyle name="Vírgula 9 2 4 3" xfId="22433" xr:uid="{9BAAFB5B-65B2-4782-83E8-B84B3CB87060}"/>
    <cellStyle name="Vírgula 9 2 5" xfId="7337" xr:uid="{9E58B9FF-9D93-4803-8A8C-8F398FBB5AD0}"/>
    <cellStyle name="Vírgula 9 2 5 2" xfId="16390" xr:uid="{DB8DCE63-C95A-4C7C-B832-4F3858C9C404}"/>
    <cellStyle name="Vírgula 9 2 5 2 2" xfId="34500" xr:uid="{C9550D63-9E6D-477D-B013-6F6BCEB0DF40}"/>
    <cellStyle name="Vírgula 9 2 5 3" xfId="25447" xr:uid="{430A350F-F13A-476B-8F68-2911B4315D40}"/>
    <cellStyle name="Vírgula 9 2 6" xfId="10358" xr:uid="{E6AD51FB-2505-4B1A-8527-D7D1E872488D}"/>
    <cellStyle name="Vírgula 9 2 6 2" xfId="28468" xr:uid="{766308C6-B039-477A-9767-947D8B1CB375}"/>
    <cellStyle name="Vírgula 9 2 7" xfId="19415" xr:uid="{04B908EE-AB47-4D7C-846A-BBE7A0720609}"/>
    <cellStyle name="Vírgula 9 3" xfId="1579" xr:uid="{F8F91CA9-722E-450D-A176-BA126113E6E5}"/>
    <cellStyle name="Vírgula 9 3 2" xfId="4658" xr:uid="{37750F91-D5D7-45C3-AA41-2CDA60DDF031}"/>
    <cellStyle name="Vírgula 9 3 2 2" xfId="13711" xr:uid="{6EC8994E-7FA6-49C2-821A-699801FC955D}"/>
    <cellStyle name="Vírgula 9 3 2 2 2" xfId="31821" xr:uid="{7947D036-5AFA-44E8-8645-51664A183F91}"/>
    <cellStyle name="Vírgula 9 3 2 3" xfId="22768" xr:uid="{4E003DCB-57B2-4F51-9BD2-93944DBB8211}"/>
    <cellStyle name="Vírgula 9 3 3" xfId="7672" xr:uid="{4A6092FB-AF45-4014-BC53-04DFFC925A33}"/>
    <cellStyle name="Vírgula 9 3 3 2" xfId="16725" xr:uid="{5F4F7D49-68DE-4F19-907C-B40DA296BE79}"/>
    <cellStyle name="Vírgula 9 3 3 2 2" xfId="34835" xr:uid="{DC922E79-450F-41D7-9F76-A121F3C3FBE1}"/>
    <cellStyle name="Vírgula 9 3 3 3" xfId="25782" xr:uid="{2C16FD0F-7D90-4623-B699-F926E36D68B6}"/>
    <cellStyle name="Vírgula 9 3 4" xfId="10693" xr:uid="{66D108FA-9000-4D14-911C-5A306311AE34}"/>
    <cellStyle name="Vírgula 9 3 4 2" xfId="28803" xr:uid="{A342C7ED-2F86-4A6D-87DC-5325144BAED9}"/>
    <cellStyle name="Vírgula 9 3 5" xfId="19750" xr:uid="{C46834B6-605F-4D08-BD0E-E6B756243A81}"/>
    <cellStyle name="Vírgula 9 4" xfId="2583" xr:uid="{EEF32E41-7188-463B-AEC9-4CA85E328FA6}"/>
    <cellStyle name="Vírgula 9 4 2" xfId="5662" xr:uid="{B95F9464-886A-485E-87C4-19698173475B}"/>
    <cellStyle name="Vírgula 9 4 2 2" xfId="14715" xr:uid="{BEAE2EC2-444F-4EDB-94FE-FAF77B12B02B}"/>
    <cellStyle name="Vírgula 9 4 2 2 2" xfId="32825" xr:uid="{E90A94E1-0868-4153-9102-930F5E14B3DE}"/>
    <cellStyle name="Vírgula 9 4 2 3" xfId="23772" xr:uid="{B511A0A2-BB0A-4F61-86AF-2FABA20DC4FF}"/>
    <cellStyle name="Vírgula 9 4 3" xfId="8676" xr:uid="{FF018065-5CBF-4E00-8E62-078C7CDACF84}"/>
    <cellStyle name="Vírgula 9 4 3 2" xfId="17729" xr:uid="{04767FB3-D938-4E31-8E22-97B8A49BF471}"/>
    <cellStyle name="Vírgula 9 4 3 2 2" xfId="35839" xr:uid="{48DE2D93-F0BC-4335-B12A-B4A63D4106AD}"/>
    <cellStyle name="Vírgula 9 4 3 3" xfId="26786" xr:uid="{99DAAE0D-5772-4659-99D5-EAF021DBA964}"/>
    <cellStyle name="Vírgula 9 4 4" xfId="11697" xr:uid="{F3275F53-9D09-411E-9874-3ABD8E95004D}"/>
    <cellStyle name="Vírgula 9 4 4 2" xfId="29807" xr:uid="{C3576BE3-5B11-4B35-B281-356A4A69767D}"/>
    <cellStyle name="Vírgula 9 4 5" xfId="20754" xr:uid="{D459FDA7-A88D-4A4F-BF5B-82AD7945F870}"/>
    <cellStyle name="Vírgula 9 5" xfId="3654" xr:uid="{7A43BCA0-BF18-4C86-B9A4-974D699CCD4C}"/>
    <cellStyle name="Vírgula 9 5 2" xfId="12707" xr:uid="{24255711-182B-4A2F-B2E3-45417986C022}"/>
    <cellStyle name="Vírgula 9 5 2 2" xfId="30817" xr:uid="{2841A469-780A-4E74-8B32-683762F16EDB}"/>
    <cellStyle name="Vírgula 9 5 3" xfId="21764" xr:uid="{387DC044-EE8B-4939-ADD1-34D0D387DEDF}"/>
    <cellStyle name="Vírgula 9 6" xfId="6668" xr:uid="{4FAE131A-A53E-4C74-9927-6D0447781048}"/>
    <cellStyle name="Vírgula 9 6 2" xfId="15721" xr:uid="{CC5FBB71-E467-4262-ADFF-B337AF701D07}"/>
    <cellStyle name="Vírgula 9 6 2 2" xfId="33831" xr:uid="{09CD0C37-9C08-4172-B1D4-9F7027599BDD}"/>
    <cellStyle name="Vírgula 9 6 3" xfId="24778" xr:uid="{434ABF0F-977E-45E4-938A-3A8437158CD2}"/>
    <cellStyle name="Vírgula 9 7" xfId="9689" xr:uid="{27F0D846-F383-4201-91F2-AF32320431A6}"/>
    <cellStyle name="Vírgula 9 7 2" xfId="27799" xr:uid="{ED766CE6-475A-4566-A07A-99111DD6F715}"/>
    <cellStyle name="Vírgula 9 8" xfId="18746" xr:uid="{31130143-E585-41EA-98DE-CCB88A2ECCD1}"/>
    <cellStyle name="Warning Text 2" xfId="3297" xr:uid="{1FB116AF-904F-4347-B59A-3A3A8D7510BF}"/>
  </cellStyles>
  <dxfs count="0"/>
  <tableStyles count="1" defaultTableStyle="TableStyleMedium2" defaultPivotStyle="PivotStyleLight16">
    <tableStyle name="Invisible" pivot="0" table="0" count="0" xr9:uid="{2EBD3621-3F4C-47DC-944A-25274D708803}"/>
  </tableStyles>
  <colors>
    <mruColors>
      <color rgb="FFFFFFFF"/>
      <color rgb="FFFF5246"/>
      <color rgb="FF0000FF"/>
      <color rgb="FF4B4B4B"/>
      <color rgb="FFEDE9E5"/>
      <color rgb="FF181818"/>
      <color rgb="FFF3EADF"/>
      <color rgb="FF7C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61742516604118E-3"/>
          <c:y val="6.3477523186108192E-2"/>
          <c:w val="0.96376198811538472"/>
          <c:h val="0.63491790861326836"/>
        </c:manualLayout>
      </c:layout>
      <c:barChart>
        <c:barDir val="col"/>
        <c:grouping val="clustered"/>
        <c:varyColors val="0"/>
        <c:ser>
          <c:idx val="0"/>
          <c:order val="0"/>
          <c:tx>
            <c:strRef>
              <c:f>[1]Indebtedness!$C$63</c:f>
              <c:strCache>
                <c:ptCount val="1"/>
                <c:pt idx="0">
                  <c:v>Consolidated Principal Amortization</c:v>
                </c:pt>
              </c:strCache>
            </c:strRef>
          </c:tx>
          <c:spPr>
            <a:solidFill>
              <a:schemeClr val="tx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[1]Indebtedness!$B$64:$B$82</c:f>
              <c:numCache>
                <c:formatCode>General</c:formatCode>
                <c:ptCount val="1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numCache>
            </c:numRef>
          </c:cat>
          <c:val>
            <c:numRef>
              <c:f>[1]Indebtedness!$C$64:$C$82</c:f>
              <c:numCache>
                <c:formatCode>General</c:formatCode>
                <c:ptCount val="19"/>
                <c:pt idx="0">
                  <c:v>859.19191379626875</c:v>
                </c:pt>
                <c:pt idx="1">
                  <c:v>635.27535364208484</c:v>
                </c:pt>
                <c:pt idx="2">
                  <c:v>2483.1331392585321</c:v>
                </c:pt>
                <c:pt idx="3">
                  <c:v>992.88199760296914</c:v>
                </c:pt>
                <c:pt idx="4">
                  <c:v>685.0696676077157</c:v>
                </c:pt>
                <c:pt idx="5">
                  <c:v>2228.6637162156439</c:v>
                </c:pt>
                <c:pt idx="6">
                  <c:v>536.1876657125099</c:v>
                </c:pt>
                <c:pt idx="7">
                  <c:v>1149.7178529853522</c:v>
                </c:pt>
                <c:pt idx="8">
                  <c:v>410.7346721829586</c:v>
                </c:pt>
                <c:pt idx="9">
                  <c:v>309.68558649833011</c:v>
                </c:pt>
                <c:pt idx="10">
                  <c:v>238.94422820947582</c:v>
                </c:pt>
                <c:pt idx="11">
                  <c:v>229.85332373219427</c:v>
                </c:pt>
                <c:pt idx="12">
                  <c:v>213.93702031999993</c:v>
                </c:pt>
                <c:pt idx="13">
                  <c:v>149.24992831999992</c:v>
                </c:pt>
                <c:pt idx="14">
                  <c:v>149.30600532999995</c:v>
                </c:pt>
                <c:pt idx="15">
                  <c:v>125.82671383000009</c:v>
                </c:pt>
                <c:pt idx="16">
                  <c:v>75.664284819999963</c:v>
                </c:pt>
                <c:pt idx="17">
                  <c:v>54.393227459999984</c:v>
                </c:pt>
                <c:pt idx="18">
                  <c:v>8.341026059999999</c:v>
                </c:pt>
              </c:numCache>
            </c:numRef>
          </c:val>
          <c:extLst>
            <c:ext xmlns:c16="http://schemas.microsoft.com/office/drawing/2014/chart" uri="{C3380CC4-5D6E-409C-BE32-E72D297353CC}">
              <c16:uniqueId val="{00000000-10A9-42A3-B0F3-5362EFBFA1FA}"/>
            </c:ext>
          </c:extLst>
        </c:ser>
        <c:dLbls>
          <c:showLegendKey val="0"/>
          <c:showVal val="0"/>
          <c:showCatName val="0"/>
          <c:showSerName val="0"/>
          <c:showPercent val="0"/>
          <c:showBubbleSize val="0"/>
        </c:dLbls>
        <c:gapWidth val="35"/>
        <c:overlap val="-27"/>
        <c:axId val="1820640096"/>
        <c:axId val="1633255904"/>
      </c:barChart>
      <c:catAx>
        <c:axId val="182064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3255904"/>
        <c:crosses val="autoZero"/>
        <c:auto val="1"/>
        <c:lblAlgn val="ctr"/>
        <c:lblOffset val="100"/>
        <c:noMultiLvlLbl val="0"/>
      </c:catAx>
      <c:valAx>
        <c:axId val="1633255904"/>
        <c:scaling>
          <c:orientation val="minMax"/>
        </c:scaling>
        <c:delete val="1"/>
        <c:axPos val="l"/>
        <c:numFmt formatCode="General" sourceLinked="1"/>
        <c:majorTickMark val="none"/>
        <c:minorTickMark val="none"/>
        <c:tickLblPos val="nextTo"/>
        <c:crossAx val="1820640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429707455261849E-3"/>
          <c:y val="0.18662959943018687"/>
          <c:w val="0.96615385845407931"/>
          <c:h val="0.69339540740882077"/>
        </c:manualLayout>
      </c:layout>
      <c:barChart>
        <c:barDir val="col"/>
        <c:grouping val="stacked"/>
        <c:varyColors val="0"/>
        <c:ser>
          <c:idx val="1"/>
          <c:order val="0"/>
          <c:tx>
            <c:strRef>
              <c:f>[2]Indebtedness!$C$86</c:f>
              <c:strCache>
                <c:ptCount val="1"/>
                <c:pt idx="0">
                  <c:v>Long-term Loans</c:v>
                </c:pt>
              </c:strCache>
            </c:strRef>
          </c:tx>
          <c:spPr>
            <a:solidFill>
              <a:schemeClr val="tx1"/>
            </a:solidFill>
            <a:ln>
              <a:noFill/>
            </a:ln>
            <a:effectLst/>
          </c:spPr>
          <c:invertIfNegative val="0"/>
          <c:dLbls>
            <c:dLbl>
              <c:idx val="9"/>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1543026706231452E-2"/>
                      <c:h val="4.3478260869565209E-2"/>
                    </c:manualLayout>
                  </c15:layout>
                </c:ext>
                <c:ext xmlns:c16="http://schemas.microsoft.com/office/drawing/2014/chart" uri="{C3380CC4-5D6E-409C-BE32-E72D297353CC}">
                  <c16:uniqueId val="{00000000-967D-4D3B-AA65-6867B8731C76}"/>
                </c:ext>
              </c:extLst>
            </c:dLbl>
            <c:dLbl>
              <c:idx val="10"/>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8018463567425E-2"/>
                      <c:h val="4.3478260869565209E-2"/>
                    </c:manualLayout>
                  </c15:layout>
                </c:ext>
                <c:ext xmlns:c16="http://schemas.microsoft.com/office/drawing/2014/chart" uri="{C3380CC4-5D6E-409C-BE32-E72D297353CC}">
                  <c16:uniqueId val="{00000001-967D-4D3B-AA65-6867B8731C76}"/>
                </c:ext>
              </c:extLst>
            </c:dLbl>
            <c:dLbl>
              <c:idx val="11"/>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8303000329706564E-2"/>
                      <c:h val="4.3478260869565209E-2"/>
                    </c:manualLayout>
                  </c15:layout>
                </c:ext>
                <c:ext xmlns:c16="http://schemas.microsoft.com/office/drawing/2014/chart" uri="{C3380CC4-5D6E-409C-BE32-E72D297353CC}">
                  <c16:uniqueId val="{00000002-967D-4D3B-AA65-6867B8731C76}"/>
                </c:ext>
              </c:extLst>
            </c:dLbl>
            <c:dLbl>
              <c:idx val="12"/>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283877349159246E-2"/>
                      <c:h val="4.3478260869565209E-2"/>
                    </c:manualLayout>
                  </c15:layout>
                </c:ext>
                <c:ext xmlns:c16="http://schemas.microsoft.com/office/drawing/2014/chart" uri="{C3380CC4-5D6E-409C-BE32-E72D297353CC}">
                  <c16:uniqueId val="{00000003-967D-4D3B-AA65-6867B8731C76}"/>
                </c:ext>
              </c:extLst>
            </c:dLbl>
            <c:dLbl>
              <c:idx val="13"/>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4-967D-4D3B-AA65-6867B8731C76}"/>
                </c:ext>
              </c:extLst>
            </c:dLbl>
            <c:dLbl>
              <c:idx val="14"/>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5-967D-4D3B-AA65-6867B8731C76}"/>
                </c:ext>
              </c:extLst>
            </c:dLbl>
            <c:dLbl>
              <c:idx val="15"/>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13254203758658E-2"/>
                      <c:h val="4.3478260869565209E-2"/>
                    </c:manualLayout>
                  </c15:layout>
                </c:ext>
                <c:ext xmlns:c16="http://schemas.microsoft.com/office/drawing/2014/chart" uri="{C3380CC4-5D6E-409C-BE32-E72D297353CC}">
                  <c16:uniqueId val="{00000006-967D-4D3B-AA65-6867B8731C76}"/>
                </c:ext>
              </c:extLst>
            </c:dLbl>
            <c:dLbl>
              <c:idx val="16"/>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953841081437521E-2"/>
                      <c:h val="4.3478260869565209E-2"/>
                    </c:manualLayout>
                  </c15:layout>
                </c:ext>
                <c:ext xmlns:c16="http://schemas.microsoft.com/office/drawing/2014/chart" uri="{C3380CC4-5D6E-409C-BE32-E72D297353CC}">
                  <c16:uniqueId val="{00000007-967D-4D3B-AA65-6867B8731C76}"/>
                </c:ext>
              </c:extLst>
            </c:dLbl>
            <c:dLbl>
              <c:idx val="17"/>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2.755225848994395E-2"/>
                      <c:h val="4.3478260869565209E-2"/>
                    </c:manualLayout>
                  </c15:layout>
                </c:ext>
                <c:ext xmlns:c16="http://schemas.microsoft.com/office/drawing/2014/chart" uri="{C3380CC4-5D6E-409C-BE32-E72D297353CC}">
                  <c16:uniqueId val="{00000008-967D-4D3B-AA65-6867B8731C76}"/>
                </c:ext>
              </c:extLst>
            </c:dLbl>
            <c:dLbl>
              <c:idx val="18"/>
              <c:numFmt formatCode="#,##0" sourceLinked="0"/>
              <c:spPr>
                <a:solidFill>
                  <a:schemeClr val="tx1"/>
                </a:solid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9-967D-4D3B-AA65-6867B8731C7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[1]Indebtedness!$B$87:$B$105</c:f>
              <c:numCache>
                <c:formatCode>General</c:formatCode>
                <c:ptCount val="1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numCache>
            </c:numRef>
          </c:cat>
          <c:val>
            <c:numRef>
              <c:f>[2]Indebtedness!$C$87:$C$105</c:f>
              <c:numCache>
                <c:formatCode>General</c:formatCode>
                <c:ptCount val="19"/>
                <c:pt idx="0">
                  <c:v>1217.3666553601458</c:v>
                </c:pt>
                <c:pt idx="1">
                  <c:v>823.78027622897389</c:v>
                </c:pt>
                <c:pt idx="2">
                  <c:v>866.40938931785126</c:v>
                </c:pt>
                <c:pt idx="3">
                  <c:v>1364.2268606927955</c:v>
                </c:pt>
                <c:pt idx="4">
                  <c:v>683.04288956262315</c:v>
                </c:pt>
                <c:pt idx="5">
                  <c:v>889.64250591858945</c:v>
                </c:pt>
                <c:pt idx="6">
                  <c:v>482.43278967798614</c:v>
                </c:pt>
                <c:pt idx="7">
                  <c:v>1181.5736422169891</c:v>
                </c:pt>
                <c:pt idx="8">
                  <c:v>389.67032575307178</c:v>
                </c:pt>
                <c:pt idx="9">
                  <c:v>289.4978310100384</c:v>
                </c:pt>
                <c:pt idx="10">
                  <c:v>218.89256100446494</c:v>
                </c:pt>
                <c:pt idx="11">
                  <c:v>229.82551786260458</c:v>
                </c:pt>
                <c:pt idx="12">
                  <c:v>213.93702031999993</c:v>
                </c:pt>
                <c:pt idx="13">
                  <c:v>149.24992831999992</c:v>
                </c:pt>
                <c:pt idx="14">
                  <c:v>149.30600532999995</c:v>
                </c:pt>
                <c:pt idx="15">
                  <c:v>125.82671383000009</c:v>
                </c:pt>
                <c:pt idx="16">
                  <c:v>75.664284819999963</c:v>
                </c:pt>
                <c:pt idx="17">
                  <c:v>54.393227459999984</c:v>
                </c:pt>
                <c:pt idx="18">
                  <c:v>8.341026059999999</c:v>
                </c:pt>
              </c:numCache>
            </c:numRef>
          </c:val>
          <c:extLst>
            <c:ext xmlns:c16="http://schemas.microsoft.com/office/drawing/2014/chart" uri="{C3380CC4-5D6E-409C-BE32-E72D297353CC}">
              <c16:uniqueId val="{0000000A-967D-4D3B-AA65-6867B8731C76}"/>
            </c:ext>
          </c:extLst>
        </c:ser>
        <c:ser>
          <c:idx val="3"/>
          <c:order val="2"/>
          <c:tx>
            <c:strRef>
              <c:f>[1]Indebtedness!$D$86</c:f>
              <c:strCache>
                <c:ptCount val="1"/>
                <c:pt idx="0">
                  <c:v>Serena Power Offshore Loan</c:v>
                </c:pt>
              </c:strCache>
            </c:strRef>
          </c:tx>
          <c:spPr>
            <a:solidFill>
              <a:schemeClr val="accent1"/>
            </a:solidFill>
            <a:ln>
              <a:noFill/>
            </a:ln>
            <a:effectLst/>
          </c:spPr>
          <c:invertIfNegative val="0"/>
          <c:dLbls>
            <c:numFmt formatCode="#,##0" sourceLinked="0"/>
            <c:spPr>
              <a:solidFill>
                <a:schemeClr val="accent1"/>
              </a:solid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FFFF"/>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[1]Indebtedness!$B$87:$B$105</c:f>
              <c:numCache>
                <c:formatCode>General</c:formatCode>
                <c:ptCount val="1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numCache>
            </c:numRef>
          </c:cat>
          <c:val>
            <c:numRef>
              <c:f>[1]Indebtedness!$D$87:$D$105</c:f>
              <c:numCache>
                <c:formatCode>General</c:formatCode>
                <c:ptCount val="19"/>
                <c:pt idx="2">
                  <c:v>1804.6479999999999</c:v>
                </c:pt>
              </c:numCache>
            </c:numRef>
          </c:val>
          <c:extLst>
            <c:ext xmlns:c16="http://schemas.microsoft.com/office/drawing/2014/chart" uri="{C3380CC4-5D6E-409C-BE32-E72D297353CC}">
              <c16:uniqueId val="{0000000B-967D-4D3B-AA65-6867B8731C76}"/>
            </c:ext>
          </c:extLst>
        </c:ser>
        <c:dLbls>
          <c:showLegendKey val="0"/>
          <c:showVal val="0"/>
          <c:showCatName val="0"/>
          <c:showSerName val="0"/>
          <c:showPercent val="0"/>
          <c:showBubbleSize val="0"/>
        </c:dLbls>
        <c:gapWidth val="35"/>
        <c:overlap val="100"/>
        <c:axId val="1650346335"/>
        <c:axId val="542286687"/>
        <c:extLst>
          <c:ext xmlns:c15="http://schemas.microsoft.com/office/drawing/2012/chart" uri="{02D57815-91ED-43cb-92C2-25804820EDAC}">
            <c15:filteredBarSeries>
              <c15:ser>
                <c:idx val="2"/>
                <c:order val="1"/>
                <c:tx>
                  <c:strRef>
                    <c:extLst>
                      <c:ext uri="{02D57815-91ED-43cb-92C2-25804820EDAC}">
                        <c15:formulaRef>
                          <c15:sqref>Indebtedness!#REF!</c15:sqref>
                        </c15:formulaRef>
                      </c:ext>
                    </c:extLst>
                    <c:strCache>
                      <c:ptCount val="1"/>
                      <c:pt idx="0">
                        <c:v>#REF!</c:v>
                      </c:pt>
                    </c:strCache>
                  </c:strRef>
                </c:tx>
                <c:spPr>
                  <a:solidFill>
                    <a:schemeClr val="accent3"/>
                  </a:solidFill>
                  <a:ln>
                    <a:noFill/>
                  </a:ln>
                  <a:effectLst/>
                </c:spPr>
                <c:invertIfNegative val="0"/>
                <c:cat>
                  <c:numRef>
                    <c:extLst>
                      <c:ext uri="{02D57815-91ED-43cb-92C2-25804820EDAC}">
                        <c15:formulaRef>
                          <c15:sqref>[1]Indebtedness!$B$87:$B$105</c15:sqref>
                        </c15:formulaRef>
                      </c:ext>
                    </c:extLst>
                    <c:numCache>
                      <c:formatCode>General</c:formatCode>
                      <c:ptCount val="1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numCache>
                  </c:numRef>
                </c:cat>
                <c:val>
                  <c:numRef>
                    <c:extLst>
                      <c:ext uri="{02D57815-91ED-43cb-92C2-25804820EDAC}">
                        <c15:formulaRef>
                          <c15:sqref>Indebtedness!#REF!</c15:sqref>
                        </c15:formulaRef>
                      </c:ext>
                    </c:extLst>
                    <c:numCache>
                      <c:formatCode>General</c:formatCode>
                      <c:ptCount val="1"/>
                      <c:pt idx="0">
                        <c:v>1</c:v>
                      </c:pt>
                    </c:numCache>
                  </c:numRef>
                </c:val>
                <c:extLst>
                  <c:ext xmlns:c16="http://schemas.microsoft.com/office/drawing/2014/chart" uri="{C3380CC4-5D6E-409C-BE32-E72D297353CC}">
                    <c16:uniqueId val="{0000000C-967D-4D3B-AA65-6867B8731C76}"/>
                  </c:ext>
                </c:extLst>
              </c15:ser>
            </c15:filteredBarSeries>
          </c:ext>
        </c:extLst>
      </c:barChart>
      <c:catAx>
        <c:axId val="1650346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crossAx val="542286687"/>
        <c:crosses val="autoZero"/>
        <c:auto val="1"/>
        <c:lblAlgn val="ctr"/>
        <c:lblOffset val="100"/>
        <c:noMultiLvlLbl val="0"/>
      </c:catAx>
      <c:valAx>
        <c:axId val="542286687"/>
        <c:scaling>
          <c:orientation val="minMax"/>
        </c:scaling>
        <c:delete val="1"/>
        <c:axPos val="l"/>
        <c:numFmt formatCode="General" sourceLinked="1"/>
        <c:majorTickMark val="out"/>
        <c:minorTickMark val="none"/>
        <c:tickLblPos val="nextTo"/>
        <c:crossAx val="1650346335"/>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chemeClr val="tx2"/>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Summary!A1"/><Relationship Id="rId1" Type="http://schemas.openxmlformats.org/officeDocument/2006/relationships/image" Target="../media/image4.png"/><Relationship Id="rId4"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Summary!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1930400</xdr:colOff>
      <xdr:row>4</xdr:row>
      <xdr:rowOff>29593</xdr:rowOff>
    </xdr:to>
    <xdr:pic>
      <xdr:nvPicPr>
        <xdr:cNvPr id="2" name="Picture 2" descr="A black and white logo&#10;&#10;Description automatically generated">
          <a:extLst>
            <a:ext uri="{FF2B5EF4-FFF2-40B4-BE49-F238E27FC236}">
              <a16:creationId xmlns:a16="http://schemas.microsoft.com/office/drawing/2014/main" id="{55A5C99B-C841-449D-80D1-5EAB43EB92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76200"/>
          <a:ext cx="1936750" cy="6772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1920875</xdr:colOff>
      <xdr:row>3</xdr:row>
      <xdr:rowOff>93790</xdr:rowOff>
    </xdr:to>
    <xdr:pic>
      <xdr:nvPicPr>
        <xdr:cNvPr id="9" name="Imagem 8">
          <a:extLst>
            <a:ext uri="{FF2B5EF4-FFF2-40B4-BE49-F238E27FC236}">
              <a16:creationId xmlns:a16="http://schemas.microsoft.com/office/drawing/2014/main" id="{EA88BD9A-B73C-440E-89BD-376298315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4D2E08BA-BB09-4511-8B2F-04E1DB3A310E}"/>
            </a:ext>
          </a:extLst>
        </xdr:cNvPr>
        <xdr:cNvGrpSpPr/>
      </xdr:nvGrpSpPr>
      <xdr:grpSpPr>
        <a:xfrm>
          <a:off x="2811294" y="0"/>
          <a:ext cx="900078" cy="883561"/>
          <a:chOff x="2819389" y="0"/>
          <a:chExt cx="1400175" cy="877887"/>
        </a:xfrm>
      </xdr:grpSpPr>
      <xdr:sp macro="" textlink="">
        <xdr:nvSpPr>
          <xdr:cNvPr id="3" name="Shape">
            <a:extLst>
              <a:ext uri="{FF2B5EF4-FFF2-40B4-BE49-F238E27FC236}">
                <a16:creationId xmlns:a16="http://schemas.microsoft.com/office/drawing/2014/main" id="{FB2D842B-DA46-6703-677E-ADB13A6BBE8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FAB380D0-0374-E2AD-FE84-E1EB8245810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1920875</xdr:colOff>
      <xdr:row>3</xdr:row>
      <xdr:rowOff>93790</xdr:rowOff>
    </xdr:to>
    <xdr:pic>
      <xdr:nvPicPr>
        <xdr:cNvPr id="9" name="Imagem 8">
          <a:extLst>
            <a:ext uri="{FF2B5EF4-FFF2-40B4-BE49-F238E27FC236}">
              <a16:creationId xmlns:a16="http://schemas.microsoft.com/office/drawing/2014/main" id="{2AC6B3F2-A334-411B-980C-C9267BE81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DE3FAFF1-ECBC-47F3-9BB0-4FA90D95A6A7}"/>
            </a:ext>
          </a:extLst>
        </xdr:cNvPr>
        <xdr:cNvGrpSpPr/>
      </xdr:nvGrpSpPr>
      <xdr:grpSpPr>
        <a:xfrm>
          <a:off x="2805913" y="0"/>
          <a:ext cx="1417568" cy="862040"/>
          <a:chOff x="2819389" y="0"/>
          <a:chExt cx="1400175" cy="877887"/>
        </a:xfrm>
      </xdr:grpSpPr>
      <xdr:sp macro="" textlink="">
        <xdr:nvSpPr>
          <xdr:cNvPr id="3" name="Shape">
            <a:extLst>
              <a:ext uri="{FF2B5EF4-FFF2-40B4-BE49-F238E27FC236}">
                <a16:creationId xmlns:a16="http://schemas.microsoft.com/office/drawing/2014/main" id="{33841A36-EDED-9C6B-AB9E-8CF5C33BA971}"/>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30337724-4417-0B13-CE19-F557FDB9827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606425</xdr:colOff>
      <xdr:row>3</xdr:row>
      <xdr:rowOff>111570</xdr:rowOff>
    </xdr:to>
    <xdr:pic>
      <xdr:nvPicPr>
        <xdr:cNvPr id="12" name="Imagem 8">
          <a:extLst>
            <a:ext uri="{FF2B5EF4-FFF2-40B4-BE49-F238E27FC236}">
              <a16:creationId xmlns:a16="http://schemas.microsoft.com/office/drawing/2014/main" id="{16471BF6-68C2-42A2-8A55-59159EAA83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4525" cy="47034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16" name="Group 15">
          <a:hlinkClick xmlns:r="http://schemas.openxmlformats.org/officeDocument/2006/relationships" r:id="rId2"/>
          <a:extLst>
            <a:ext uri="{FF2B5EF4-FFF2-40B4-BE49-F238E27FC236}">
              <a16:creationId xmlns:a16="http://schemas.microsoft.com/office/drawing/2014/main" id="{41E03558-DACE-4F4D-B78D-7DB309951DD6}"/>
            </a:ext>
          </a:extLst>
        </xdr:cNvPr>
        <xdr:cNvGrpSpPr/>
      </xdr:nvGrpSpPr>
      <xdr:grpSpPr>
        <a:xfrm>
          <a:off x="2808194" y="0"/>
          <a:ext cx="1417171" cy="871163"/>
          <a:chOff x="2819389" y="0"/>
          <a:chExt cx="1400175" cy="877887"/>
        </a:xfrm>
      </xdr:grpSpPr>
      <xdr:sp macro="" textlink="">
        <xdr:nvSpPr>
          <xdr:cNvPr id="17" name="Shape">
            <a:extLst>
              <a:ext uri="{FF2B5EF4-FFF2-40B4-BE49-F238E27FC236}">
                <a16:creationId xmlns:a16="http://schemas.microsoft.com/office/drawing/2014/main" id="{FCFD10D3-3D41-D484-26DF-3F6681078CF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18" name="TextBox 17">
            <a:extLst>
              <a:ext uri="{FF2B5EF4-FFF2-40B4-BE49-F238E27FC236}">
                <a16:creationId xmlns:a16="http://schemas.microsoft.com/office/drawing/2014/main" id="{AE144C4F-861B-2C4B-4BFE-5B6D57B3097E}"/>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twoCellAnchor>
    <xdr:from>
      <xdr:col>6</xdr:col>
      <xdr:colOff>153391</xdr:colOff>
      <xdr:row>67</xdr:row>
      <xdr:rowOff>69457</xdr:rowOff>
    </xdr:from>
    <xdr:to>
      <xdr:col>15</xdr:col>
      <xdr:colOff>400410</xdr:colOff>
      <xdr:row>79</xdr:row>
      <xdr:rowOff>73884</xdr:rowOff>
    </xdr:to>
    <xdr:graphicFrame macro="">
      <xdr:nvGraphicFramePr>
        <xdr:cNvPr id="2" name="Chart 1">
          <a:extLst>
            <a:ext uri="{FF2B5EF4-FFF2-40B4-BE49-F238E27FC236}">
              <a16:creationId xmlns:a16="http://schemas.microsoft.com/office/drawing/2014/main" id="{2928BAB5-54DB-46F7-AFBC-02006432A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88897</xdr:colOff>
      <xdr:row>89</xdr:row>
      <xdr:rowOff>22411</xdr:rowOff>
    </xdr:from>
    <xdr:to>
      <xdr:col>15</xdr:col>
      <xdr:colOff>702049</xdr:colOff>
      <xdr:row>102</xdr:row>
      <xdr:rowOff>74175</xdr:rowOff>
    </xdr:to>
    <xdr:graphicFrame macro="">
      <xdr:nvGraphicFramePr>
        <xdr:cNvPr id="3" name="Chart 2">
          <a:extLst>
            <a:ext uri="{FF2B5EF4-FFF2-40B4-BE49-F238E27FC236}">
              <a16:creationId xmlns:a16="http://schemas.microsoft.com/office/drawing/2014/main" id="{78749325-07D4-4517-905E-AA9F1E0256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1915160</xdr:colOff>
      <xdr:row>3</xdr:row>
      <xdr:rowOff>107760</xdr:rowOff>
    </xdr:to>
    <xdr:pic>
      <xdr:nvPicPr>
        <xdr:cNvPr id="2" name="Imagem 8">
          <a:extLst>
            <a:ext uri="{FF2B5EF4-FFF2-40B4-BE49-F238E27FC236}">
              <a16:creationId xmlns:a16="http://schemas.microsoft.com/office/drawing/2014/main" id="{860B524F-DE95-43D1-929B-C73CE73C0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326A06F5-9E8C-48D1-831F-55C624CB271E}"/>
            </a:ext>
          </a:extLst>
        </xdr:cNvPr>
        <xdr:cNvGrpSpPr/>
      </xdr:nvGrpSpPr>
      <xdr:grpSpPr>
        <a:xfrm>
          <a:off x="2812073" y="0"/>
          <a:ext cx="1417760" cy="886679"/>
          <a:chOff x="2819389" y="0"/>
          <a:chExt cx="1400175" cy="877887"/>
        </a:xfrm>
      </xdr:grpSpPr>
      <xdr:sp macro="" textlink="">
        <xdr:nvSpPr>
          <xdr:cNvPr id="4" name="Shape">
            <a:extLst>
              <a:ext uri="{FF2B5EF4-FFF2-40B4-BE49-F238E27FC236}">
                <a16:creationId xmlns:a16="http://schemas.microsoft.com/office/drawing/2014/main" id="{0D343BF1-D0FE-E72B-C018-EC604824A2C2}"/>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A2FD3FC3-72F9-9446-6378-0EF9DF98D553}"/>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172" name="Imagem 8">
          <a:extLst>
            <a:ext uri="{FF2B5EF4-FFF2-40B4-BE49-F238E27FC236}">
              <a16:creationId xmlns:a16="http://schemas.microsoft.com/office/drawing/2014/main" id="{F2500C42-C6B9-4212-90EC-2E1751EA5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2</xdr:col>
      <xdr:colOff>369505</xdr:colOff>
      <xdr:row>12</xdr:row>
      <xdr:rowOff>12229</xdr:rowOff>
    </xdr:from>
    <xdr:to>
      <xdr:col>2</xdr:col>
      <xdr:colOff>1065519</xdr:colOff>
      <xdr:row>13</xdr:row>
      <xdr:rowOff>39493</xdr:rowOff>
    </xdr:to>
    <xdr:sp macro="" textlink="">
      <xdr:nvSpPr>
        <xdr:cNvPr id="10" name="CaixaDeTexto 21">
          <a:extLst>
            <a:ext uri="{FF2B5EF4-FFF2-40B4-BE49-F238E27FC236}">
              <a16:creationId xmlns:a16="http://schemas.microsoft.com/office/drawing/2014/main" id="{4BEE9AAD-56F0-4695-8D89-D911CCA8E4EE}"/>
            </a:ext>
          </a:extLst>
        </xdr:cNvPr>
        <xdr:cNvSpPr txBox="1"/>
      </xdr:nvSpPr>
      <xdr:spPr>
        <a:xfrm>
          <a:off x="3847735" y="2195487"/>
          <a:ext cx="696014" cy="209203"/>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7</xdr:col>
      <xdr:colOff>716746</xdr:colOff>
      <xdr:row>11</xdr:row>
      <xdr:rowOff>48340</xdr:rowOff>
    </xdr:from>
    <xdr:to>
      <xdr:col>7</xdr:col>
      <xdr:colOff>1418243</xdr:colOff>
      <xdr:row>12</xdr:row>
      <xdr:rowOff>66431</xdr:rowOff>
    </xdr:to>
    <xdr:sp macro="" textlink="">
      <xdr:nvSpPr>
        <xdr:cNvPr id="15" name="CaixaDeTexto 20">
          <a:extLst>
            <a:ext uri="{FF2B5EF4-FFF2-40B4-BE49-F238E27FC236}">
              <a16:creationId xmlns:a16="http://schemas.microsoft.com/office/drawing/2014/main" id="{1DE89D56-64BD-4024-90C1-F2B9CB924ABA}"/>
            </a:ext>
          </a:extLst>
        </xdr:cNvPr>
        <xdr:cNvSpPr txBox="1"/>
      </xdr:nvSpPr>
      <xdr:spPr>
        <a:xfrm>
          <a:off x="10746571" y="2039065"/>
          <a:ext cx="701497" cy="19906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2741765</xdr:colOff>
      <xdr:row>11</xdr:row>
      <xdr:rowOff>40658</xdr:rowOff>
    </xdr:from>
    <xdr:to>
      <xdr:col>2</xdr:col>
      <xdr:colOff>458762</xdr:colOff>
      <xdr:row>12</xdr:row>
      <xdr:rowOff>65099</xdr:rowOff>
    </xdr:to>
    <xdr:sp macro="" textlink="">
      <xdr:nvSpPr>
        <xdr:cNvPr id="16" name="CaixaDeTexto 21">
          <a:extLst>
            <a:ext uri="{FF2B5EF4-FFF2-40B4-BE49-F238E27FC236}">
              <a16:creationId xmlns:a16="http://schemas.microsoft.com/office/drawing/2014/main" id="{79133015-3BDA-49A7-9ECD-6B3240F3B1B6}"/>
            </a:ext>
          </a:extLst>
        </xdr:cNvPr>
        <xdr:cNvSpPr txBox="1"/>
      </xdr:nvSpPr>
      <xdr:spPr>
        <a:xfrm>
          <a:off x="2922740" y="2031383"/>
          <a:ext cx="707847"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8</xdr:col>
      <xdr:colOff>364632</xdr:colOff>
      <xdr:row>9</xdr:row>
      <xdr:rowOff>55090</xdr:rowOff>
    </xdr:from>
    <xdr:to>
      <xdr:col>11</xdr:col>
      <xdr:colOff>188087</xdr:colOff>
      <xdr:row>11</xdr:row>
      <xdr:rowOff>20414</xdr:rowOff>
    </xdr:to>
    <xdr:sp macro="" textlink="">
      <xdr:nvSpPr>
        <xdr:cNvPr id="40" name="CaixaDeTexto 106">
          <a:extLst>
            <a:ext uri="{FF2B5EF4-FFF2-40B4-BE49-F238E27FC236}">
              <a16:creationId xmlns:a16="http://schemas.microsoft.com/office/drawing/2014/main" id="{67AC5CA5-B105-487B-88F4-697AB80AC38F}"/>
            </a:ext>
          </a:extLst>
        </xdr:cNvPr>
        <xdr:cNvSpPr txBox="1"/>
      </xdr:nvSpPr>
      <xdr:spPr>
        <a:xfrm>
          <a:off x="12575682" y="1683865"/>
          <a:ext cx="1042655" cy="327274"/>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endParaRPr lang="pt-BR" sz="700" i="1">
            <a:solidFill>
              <a:schemeClr val="tx2"/>
            </a:solidFill>
            <a:latin typeface="Poppins" panose="00000500000000000000" pitchFamily="2" charset="0"/>
            <a:cs typeface="Poppins" panose="00000500000000000000" pitchFamily="2" charset="0"/>
          </a:endParaRPr>
        </a:p>
      </xdr:txBody>
    </xdr:sp>
    <xdr:clientData/>
  </xdr:twoCellAnchor>
  <xdr:twoCellAnchor>
    <xdr:from>
      <xdr:col>4</xdr:col>
      <xdr:colOff>1181174</xdr:colOff>
      <xdr:row>20</xdr:row>
      <xdr:rowOff>159330</xdr:rowOff>
    </xdr:from>
    <xdr:to>
      <xdr:col>6</xdr:col>
      <xdr:colOff>1240107</xdr:colOff>
      <xdr:row>22</xdr:row>
      <xdr:rowOff>9146</xdr:rowOff>
    </xdr:to>
    <xdr:sp macro="" textlink="">
      <xdr:nvSpPr>
        <xdr:cNvPr id="42" name="CaixaDeTexto 113">
          <a:extLst>
            <a:ext uri="{FF2B5EF4-FFF2-40B4-BE49-F238E27FC236}">
              <a16:creationId xmlns:a16="http://schemas.microsoft.com/office/drawing/2014/main" id="{DD70715D-6D75-4BD8-BF61-5007EE1B9153}"/>
            </a:ext>
          </a:extLst>
        </xdr:cNvPr>
        <xdr:cNvSpPr txBox="1"/>
      </xdr:nvSpPr>
      <xdr:spPr>
        <a:xfrm>
          <a:off x="6248474" y="3778830"/>
          <a:ext cx="2840233" cy="21176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endParaRPr lang="pt-BR" sz="700" i="1">
            <a:solidFill>
              <a:schemeClr val="tx2"/>
            </a:solidFill>
            <a:latin typeface="Poppins" panose="00000500000000000000" pitchFamily="2" charset="0"/>
            <a:cs typeface="Poppins" panose="00000500000000000000" pitchFamily="2" charset="0"/>
          </a:endParaRPr>
        </a:p>
      </xdr:txBody>
    </xdr:sp>
    <xdr:clientData/>
  </xdr:twoCellAnchor>
  <xdr:twoCellAnchor>
    <xdr:from>
      <xdr:col>11</xdr:col>
      <xdr:colOff>458207</xdr:colOff>
      <xdr:row>20</xdr:row>
      <xdr:rowOff>162505</xdr:rowOff>
    </xdr:from>
    <xdr:to>
      <xdr:col>14</xdr:col>
      <xdr:colOff>393315</xdr:colOff>
      <xdr:row>22</xdr:row>
      <xdr:rowOff>12321</xdr:rowOff>
    </xdr:to>
    <xdr:sp macro="" textlink="">
      <xdr:nvSpPr>
        <xdr:cNvPr id="43" name="CaixaDeTexto 114">
          <a:extLst>
            <a:ext uri="{FF2B5EF4-FFF2-40B4-BE49-F238E27FC236}">
              <a16:creationId xmlns:a16="http://schemas.microsoft.com/office/drawing/2014/main" id="{51B510E5-C8EB-4D94-B06B-3CCF053AA750}"/>
            </a:ext>
          </a:extLst>
        </xdr:cNvPr>
        <xdr:cNvSpPr txBox="1"/>
      </xdr:nvSpPr>
      <xdr:spPr>
        <a:xfrm>
          <a:off x="13888457" y="3782005"/>
          <a:ext cx="1763908" cy="21176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endParaRPr lang="pt-BR" sz="700" i="1">
            <a:solidFill>
              <a:schemeClr val="tx2"/>
            </a:solidFill>
            <a:latin typeface="Poppins" panose="00000500000000000000" pitchFamily="2" charset="0"/>
            <a:cs typeface="Poppins" panose="00000500000000000000" pitchFamily="2" charset="0"/>
          </a:endParaRPr>
        </a:p>
      </xdr:txBody>
    </xdr:sp>
    <xdr:clientData/>
  </xdr:twoCellAnchor>
  <xdr:twoCellAnchor>
    <xdr:from>
      <xdr:col>7</xdr:col>
      <xdr:colOff>769617</xdr:colOff>
      <xdr:row>17</xdr:row>
      <xdr:rowOff>26214</xdr:rowOff>
    </xdr:from>
    <xdr:to>
      <xdr:col>9</xdr:col>
      <xdr:colOff>67878</xdr:colOff>
      <xdr:row>18</xdr:row>
      <xdr:rowOff>41130</xdr:rowOff>
    </xdr:to>
    <xdr:sp macro="" textlink="">
      <xdr:nvSpPr>
        <xdr:cNvPr id="44" name="CaixaDeTexto 115">
          <a:extLst>
            <a:ext uri="{FF2B5EF4-FFF2-40B4-BE49-F238E27FC236}">
              <a16:creationId xmlns:a16="http://schemas.microsoft.com/office/drawing/2014/main" id="{78A7F48D-383C-4696-99B0-C33A4D6C43FE}"/>
            </a:ext>
          </a:extLst>
        </xdr:cNvPr>
        <xdr:cNvSpPr txBox="1"/>
      </xdr:nvSpPr>
      <xdr:spPr>
        <a:xfrm>
          <a:off x="10799442" y="3102789"/>
          <a:ext cx="2089086" cy="1958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12</xdr:col>
      <xdr:colOff>468655</xdr:colOff>
      <xdr:row>21</xdr:row>
      <xdr:rowOff>144121</xdr:rowOff>
    </xdr:from>
    <xdr:to>
      <xdr:col>13</xdr:col>
      <xdr:colOff>382866</xdr:colOff>
      <xdr:row>23</xdr:row>
      <xdr:rowOff>2586</xdr:rowOff>
    </xdr:to>
    <xdr:sp macro="" textlink="">
      <xdr:nvSpPr>
        <xdr:cNvPr id="46" name="CaixaDeTexto 122">
          <a:extLst>
            <a:ext uri="{FF2B5EF4-FFF2-40B4-BE49-F238E27FC236}">
              <a16:creationId xmlns:a16="http://schemas.microsoft.com/office/drawing/2014/main" id="{1CE0296B-2ECE-43C5-A8D4-0068A87209AF}"/>
            </a:ext>
          </a:extLst>
        </xdr:cNvPr>
        <xdr:cNvSpPr txBox="1"/>
      </xdr:nvSpPr>
      <xdr:spPr>
        <a:xfrm>
          <a:off x="14508505" y="3944596"/>
          <a:ext cx="523811" cy="22041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7</xdr:col>
      <xdr:colOff>1349824</xdr:colOff>
      <xdr:row>17</xdr:row>
      <xdr:rowOff>26542</xdr:rowOff>
    </xdr:from>
    <xdr:to>
      <xdr:col>7</xdr:col>
      <xdr:colOff>2058284</xdr:colOff>
      <xdr:row>18</xdr:row>
      <xdr:rowOff>75727</xdr:rowOff>
    </xdr:to>
    <xdr:sp macro="" textlink="">
      <xdr:nvSpPr>
        <xdr:cNvPr id="47" name="CaixaDeTexto 123">
          <a:extLst>
            <a:ext uri="{FF2B5EF4-FFF2-40B4-BE49-F238E27FC236}">
              <a16:creationId xmlns:a16="http://schemas.microsoft.com/office/drawing/2014/main" id="{CE9E182A-41D0-4A78-8631-6B7BE134E41B}"/>
            </a:ext>
          </a:extLst>
        </xdr:cNvPr>
        <xdr:cNvSpPr txBox="1"/>
      </xdr:nvSpPr>
      <xdr:spPr>
        <a:xfrm>
          <a:off x="11379649" y="3103117"/>
          <a:ext cx="708460" cy="230160"/>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7</xdr:col>
      <xdr:colOff>2031040</xdr:colOff>
      <xdr:row>13</xdr:row>
      <xdr:rowOff>105856</xdr:rowOff>
    </xdr:from>
    <xdr:to>
      <xdr:col>8</xdr:col>
      <xdr:colOff>388167</xdr:colOff>
      <xdr:row>14</xdr:row>
      <xdr:rowOff>133472</xdr:rowOff>
    </xdr:to>
    <xdr:sp macro="" textlink="">
      <xdr:nvSpPr>
        <xdr:cNvPr id="48" name="CaixaDeTexto 124">
          <a:extLst>
            <a:ext uri="{FF2B5EF4-FFF2-40B4-BE49-F238E27FC236}">
              <a16:creationId xmlns:a16="http://schemas.microsoft.com/office/drawing/2014/main" id="{9A41D986-09A6-4335-9036-B74D954AB6ED}"/>
            </a:ext>
          </a:extLst>
        </xdr:cNvPr>
        <xdr:cNvSpPr txBox="1"/>
      </xdr:nvSpPr>
      <xdr:spPr>
        <a:xfrm>
          <a:off x="12060865" y="2458531"/>
          <a:ext cx="538352"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4</xdr:col>
      <xdr:colOff>1338196</xdr:colOff>
      <xdr:row>20</xdr:row>
      <xdr:rowOff>71969</xdr:rowOff>
    </xdr:from>
    <xdr:to>
      <xdr:col>5</xdr:col>
      <xdr:colOff>735446</xdr:colOff>
      <xdr:row>21</xdr:row>
      <xdr:rowOff>99585</xdr:rowOff>
    </xdr:to>
    <xdr:sp macro="" textlink="">
      <xdr:nvSpPr>
        <xdr:cNvPr id="54" name="CaixaDeTexto 131">
          <a:extLst>
            <a:ext uri="{FF2B5EF4-FFF2-40B4-BE49-F238E27FC236}">
              <a16:creationId xmlns:a16="http://schemas.microsoft.com/office/drawing/2014/main" id="{6B3B3E8E-30A8-4B57-A140-1D2C16D63DB2}"/>
            </a:ext>
          </a:extLst>
        </xdr:cNvPr>
        <xdr:cNvSpPr txBox="1"/>
      </xdr:nvSpPr>
      <xdr:spPr>
        <a:xfrm>
          <a:off x="6400359" y="3710733"/>
          <a:ext cx="1013289" cy="209554"/>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2</xdr:col>
      <xdr:colOff>0</xdr:colOff>
      <xdr:row>0</xdr:row>
      <xdr:rowOff>0</xdr:rowOff>
    </xdr:from>
    <xdr:to>
      <xdr:col>3</xdr:col>
      <xdr:colOff>311150</xdr:colOff>
      <xdr:row>4</xdr:row>
      <xdr:rowOff>153987</xdr:rowOff>
    </xdr:to>
    <xdr:grpSp>
      <xdr:nvGrpSpPr>
        <xdr:cNvPr id="75" name="Group 74">
          <a:hlinkClick xmlns:r="http://schemas.openxmlformats.org/officeDocument/2006/relationships" r:id="rId2"/>
          <a:extLst>
            <a:ext uri="{FF2B5EF4-FFF2-40B4-BE49-F238E27FC236}">
              <a16:creationId xmlns:a16="http://schemas.microsoft.com/office/drawing/2014/main" id="{DB3F5D44-81BA-46A5-834E-0574E619DFAC}"/>
            </a:ext>
          </a:extLst>
        </xdr:cNvPr>
        <xdr:cNvGrpSpPr/>
      </xdr:nvGrpSpPr>
      <xdr:grpSpPr>
        <a:xfrm>
          <a:off x="3478230" y="0"/>
          <a:ext cx="1416657" cy="881740"/>
          <a:chOff x="2819389" y="0"/>
          <a:chExt cx="1400175" cy="877887"/>
        </a:xfrm>
      </xdr:grpSpPr>
      <xdr:sp macro="" textlink="">
        <xdr:nvSpPr>
          <xdr:cNvPr id="76" name="Shape">
            <a:extLst>
              <a:ext uri="{FF2B5EF4-FFF2-40B4-BE49-F238E27FC236}">
                <a16:creationId xmlns:a16="http://schemas.microsoft.com/office/drawing/2014/main" id="{7BC8EA8D-1631-93EF-519E-C8ED1CDA49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77" name="TextBox 76">
            <a:extLst>
              <a:ext uri="{FF2B5EF4-FFF2-40B4-BE49-F238E27FC236}">
                <a16:creationId xmlns:a16="http://schemas.microsoft.com/office/drawing/2014/main" id="{F3D48B9F-1EDD-D768-DF45-75558EFE8B6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twoCellAnchor editAs="oneCell">
    <xdr:from>
      <xdr:col>1</xdr:col>
      <xdr:colOff>220395</xdr:colOff>
      <xdr:row>8</xdr:row>
      <xdr:rowOff>93145</xdr:rowOff>
    </xdr:from>
    <xdr:to>
      <xdr:col>6</xdr:col>
      <xdr:colOff>753510</xdr:colOff>
      <xdr:row>34</xdr:row>
      <xdr:rowOff>707</xdr:rowOff>
    </xdr:to>
    <xdr:pic>
      <xdr:nvPicPr>
        <xdr:cNvPr id="2" name="Imagem 1">
          <a:extLst>
            <a:ext uri="{FF2B5EF4-FFF2-40B4-BE49-F238E27FC236}">
              <a16:creationId xmlns:a16="http://schemas.microsoft.com/office/drawing/2014/main" id="{FED96FE1-CBD8-67BA-80D1-B75634B1C435}"/>
            </a:ext>
          </a:extLst>
        </xdr:cNvPr>
        <xdr:cNvPicPr>
          <a:picLocks noChangeAspect="1"/>
        </xdr:cNvPicPr>
      </xdr:nvPicPr>
      <xdr:blipFill>
        <a:blip xmlns:r="http://schemas.openxmlformats.org/officeDocument/2006/relationships" r:embed="rId3"/>
        <a:stretch>
          <a:fillRect/>
        </a:stretch>
      </xdr:blipFill>
      <xdr:spPr>
        <a:xfrm>
          <a:off x="402333" y="1548651"/>
          <a:ext cx="8199099" cy="46379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722E8604-6039-4EB3-AD8E-08C8B3A7E9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DAB0E581-00DF-4D97-B903-036C83B41451}"/>
            </a:ext>
          </a:extLst>
        </xdr:cNvPr>
        <xdr:cNvGrpSpPr/>
      </xdr:nvGrpSpPr>
      <xdr:grpSpPr>
        <a:xfrm>
          <a:off x="2811117" y="0"/>
          <a:ext cx="1418397" cy="882857"/>
          <a:chOff x="2819389" y="0"/>
          <a:chExt cx="1400175" cy="877887"/>
        </a:xfrm>
      </xdr:grpSpPr>
      <xdr:sp macro="" textlink="">
        <xdr:nvSpPr>
          <xdr:cNvPr id="4" name="Shape">
            <a:extLst>
              <a:ext uri="{FF2B5EF4-FFF2-40B4-BE49-F238E27FC236}">
                <a16:creationId xmlns:a16="http://schemas.microsoft.com/office/drawing/2014/main" id="{75409B8C-D8C3-4AE8-B853-EFA45B2D864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9FC29F3C-F734-8F2F-EAB0-9CC7B62AC443}"/>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C33F0948-5653-444B-B68D-4CC4EF9FA8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1450" y="180975"/>
          <a:ext cx="1924685" cy="45955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E3C36CB6-A0F0-4916-B344-F125F379FAD4}"/>
            </a:ext>
          </a:extLst>
        </xdr:cNvPr>
        <xdr:cNvGrpSpPr/>
      </xdr:nvGrpSpPr>
      <xdr:grpSpPr>
        <a:xfrm>
          <a:off x="2809875" y="0"/>
          <a:ext cx="1419225" cy="877887"/>
          <a:chOff x="2819389" y="0"/>
          <a:chExt cx="1400175" cy="877887"/>
        </a:xfrm>
      </xdr:grpSpPr>
      <xdr:sp macro="" textlink="">
        <xdr:nvSpPr>
          <xdr:cNvPr id="4" name="Shape">
            <a:extLst>
              <a:ext uri="{FF2B5EF4-FFF2-40B4-BE49-F238E27FC236}">
                <a16:creationId xmlns:a16="http://schemas.microsoft.com/office/drawing/2014/main" id="{5525A698-5663-0545-0686-5A3F2F2E44B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598C288-7727-F0AF-A3D8-03B6380AB48E}"/>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1916430</xdr:colOff>
      <xdr:row>3</xdr:row>
      <xdr:rowOff>106490</xdr:rowOff>
    </xdr:to>
    <xdr:pic>
      <xdr:nvPicPr>
        <xdr:cNvPr id="2" name="Imagem 8">
          <a:extLst>
            <a:ext uri="{FF2B5EF4-FFF2-40B4-BE49-F238E27FC236}">
              <a16:creationId xmlns:a16="http://schemas.microsoft.com/office/drawing/2014/main" id="{1B67BAE1-5921-4DE2-AF59-0CD4A5DEE6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3255" cy="471615"/>
        </a:xfrm>
        <a:prstGeom prst="rect">
          <a:avLst/>
        </a:prstGeom>
      </xdr:spPr>
    </xdr:pic>
    <xdr:clientData/>
  </xdr:twoCellAnchor>
  <xdr:twoCellAnchor editAs="oneCell">
    <xdr:from>
      <xdr:col>1</xdr:col>
      <xdr:colOff>4248150</xdr:colOff>
      <xdr:row>3</xdr:row>
      <xdr:rowOff>109153</xdr:rowOff>
    </xdr:from>
    <xdr:to>
      <xdr:col>9</xdr:col>
      <xdr:colOff>589947</xdr:colOff>
      <xdr:row>26</xdr:row>
      <xdr:rowOff>2540</xdr:rowOff>
    </xdr:to>
    <xdr:pic>
      <xdr:nvPicPr>
        <xdr:cNvPr id="3" name="Picture 7">
          <a:extLst>
            <a:ext uri="{FF2B5EF4-FFF2-40B4-BE49-F238E27FC236}">
              <a16:creationId xmlns:a16="http://schemas.microsoft.com/office/drawing/2014/main" id="{5BD2CB94-F812-4C4A-9C23-2E693218EA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25950" y="661603"/>
          <a:ext cx="6092222" cy="5138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1920875</xdr:colOff>
      <xdr:row>3</xdr:row>
      <xdr:rowOff>111570</xdr:rowOff>
    </xdr:to>
    <xdr:pic>
      <xdr:nvPicPr>
        <xdr:cNvPr id="2" name="Imagem 8">
          <a:extLst>
            <a:ext uri="{FF2B5EF4-FFF2-40B4-BE49-F238E27FC236}">
              <a16:creationId xmlns:a16="http://schemas.microsoft.com/office/drawing/2014/main" id="{E418403E-0CB0-41C6-B8D9-8F51785BF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D0D30F9-7C88-41A5-813D-E0FC9E564D91}"/>
            </a:ext>
          </a:extLst>
        </xdr:cNvPr>
        <xdr:cNvGrpSpPr/>
      </xdr:nvGrpSpPr>
      <xdr:grpSpPr>
        <a:xfrm>
          <a:off x="2811117" y="0"/>
          <a:ext cx="1415222" cy="882857"/>
          <a:chOff x="2819389" y="0"/>
          <a:chExt cx="1400175" cy="877887"/>
        </a:xfrm>
      </xdr:grpSpPr>
      <xdr:sp macro="" textlink="">
        <xdr:nvSpPr>
          <xdr:cNvPr id="4" name="Shape">
            <a:extLst>
              <a:ext uri="{FF2B5EF4-FFF2-40B4-BE49-F238E27FC236}">
                <a16:creationId xmlns:a16="http://schemas.microsoft.com/office/drawing/2014/main" id="{6DAD5DBE-C534-193D-BBF9-13B126655B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6B44E3F-40D9-D890-1965-91CDE782818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1925320</xdr:colOff>
      <xdr:row>3</xdr:row>
      <xdr:rowOff>93790</xdr:rowOff>
    </xdr:to>
    <xdr:pic>
      <xdr:nvPicPr>
        <xdr:cNvPr id="2" name="Imagem 8">
          <a:extLst>
            <a:ext uri="{FF2B5EF4-FFF2-40B4-BE49-F238E27FC236}">
              <a16:creationId xmlns:a16="http://schemas.microsoft.com/office/drawing/2014/main" id="{B8387967-E477-490E-BD71-2EBD08039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697718E1-922F-4CAC-9E3B-43D44A7BB786}"/>
            </a:ext>
          </a:extLst>
        </xdr:cNvPr>
        <xdr:cNvGrpSpPr/>
      </xdr:nvGrpSpPr>
      <xdr:grpSpPr>
        <a:xfrm>
          <a:off x="2812831" y="0"/>
          <a:ext cx="1414079" cy="889711"/>
          <a:chOff x="2819389" y="0"/>
          <a:chExt cx="1400175" cy="877887"/>
        </a:xfrm>
      </xdr:grpSpPr>
      <xdr:sp macro="" textlink="">
        <xdr:nvSpPr>
          <xdr:cNvPr id="4" name="Shape">
            <a:extLst>
              <a:ext uri="{FF2B5EF4-FFF2-40B4-BE49-F238E27FC236}">
                <a16:creationId xmlns:a16="http://schemas.microsoft.com/office/drawing/2014/main" id="{3C30927B-2FC6-6805-0DF2-6B756666A20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C41C955-B05B-BF2D-59B3-5D3ABDE1EFB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xdr:col>
      <xdr:colOff>1924051</xdr:colOff>
      <xdr:row>3</xdr:row>
      <xdr:rowOff>98236</xdr:rowOff>
    </xdr:to>
    <xdr:pic>
      <xdr:nvPicPr>
        <xdr:cNvPr id="2" name="Imagem 8">
          <a:extLst>
            <a:ext uri="{FF2B5EF4-FFF2-40B4-BE49-F238E27FC236}">
              <a16:creationId xmlns:a16="http://schemas.microsoft.com/office/drawing/2014/main" id="{B1546DEF-F79B-47A3-B964-0F9FCD2A28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1" y="184151"/>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BFDC94D5-94AF-45CD-B983-7F5972D9A759}"/>
            </a:ext>
          </a:extLst>
        </xdr:cNvPr>
        <xdr:cNvGrpSpPr/>
      </xdr:nvGrpSpPr>
      <xdr:grpSpPr>
        <a:xfrm>
          <a:off x="2811117" y="0"/>
          <a:ext cx="1415222" cy="882857"/>
          <a:chOff x="2819389" y="0"/>
          <a:chExt cx="1400175" cy="877887"/>
        </a:xfrm>
      </xdr:grpSpPr>
      <xdr:sp macro="" textlink="">
        <xdr:nvSpPr>
          <xdr:cNvPr id="4" name="Shape">
            <a:extLst>
              <a:ext uri="{FF2B5EF4-FFF2-40B4-BE49-F238E27FC236}">
                <a16:creationId xmlns:a16="http://schemas.microsoft.com/office/drawing/2014/main" id="{2642096E-CDB1-F56E-D404-D274615C747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3410BA07-86D9-E35C-3A6E-EE29FDF2AA9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61F8ECB6-05B8-4A9F-9065-B584938D2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2DAEEDE-DB3E-4CEF-B17E-3CE1E812FF7D}"/>
            </a:ext>
          </a:extLst>
        </xdr:cNvPr>
        <xdr:cNvGrpSpPr/>
      </xdr:nvGrpSpPr>
      <xdr:grpSpPr>
        <a:xfrm>
          <a:off x="2428875" y="0"/>
          <a:ext cx="832954" cy="882857"/>
          <a:chOff x="2819389" y="0"/>
          <a:chExt cx="1400175" cy="877887"/>
        </a:xfrm>
      </xdr:grpSpPr>
      <xdr:sp macro="" textlink="">
        <xdr:nvSpPr>
          <xdr:cNvPr id="4" name="Shape">
            <a:extLst>
              <a:ext uri="{FF2B5EF4-FFF2-40B4-BE49-F238E27FC236}">
                <a16:creationId xmlns:a16="http://schemas.microsoft.com/office/drawing/2014/main" id="{19D7BB84-5417-06E1-CCCB-31C23184C69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8E31D5E0-6E64-EF05-E882-DAA47C6BAA7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1917065</xdr:colOff>
      <xdr:row>3</xdr:row>
      <xdr:rowOff>94425</xdr:rowOff>
    </xdr:to>
    <xdr:pic>
      <xdr:nvPicPr>
        <xdr:cNvPr id="2" name="Imagem 8">
          <a:extLst>
            <a:ext uri="{FF2B5EF4-FFF2-40B4-BE49-F238E27FC236}">
              <a16:creationId xmlns:a16="http://schemas.microsoft.com/office/drawing/2014/main" id="{03316899-BA3C-4295-911A-39B0C46F5F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F3A92FAA-0A7C-4CD1-95C2-23162C475131}"/>
            </a:ext>
          </a:extLst>
        </xdr:cNvPr>
        <xdr:cNvGrpSpPr/>
      </xdr:nvGrpSpPr>
      <xdr:grpSpPr>
        <a:xfrm>
          <a:off x="2507273" y="0"/>
          <a:ext cx="1052635" cy="886679"/>
          <a:chOff x="2819389" y="0"/>
          <a:chExt cx="1400175" cy="877887"/>
        </a:xfrm>
      </xdr:grpSpPr>
      <xdr:sp macro="" textlink="">
        <xdr:nvSpPr>
          <xdr:cNvPr id="4" name="Shape">
            <a:extLst>
              <a:ext uri="{FF2B5EF4-FFF2-40B4-BE49-F238E27FC236}">
                <a16:creationId xmlns:a16="http://schemas.microsoft.com/office/drawing/2014/main" id="{81D6BBD5-AB83-A1CE-5E2A-01E846E635A9}"/>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EF1EE-4D8F-742F-C0AB-E64006E9442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557ED5BB-592D-4ABF-9FB8-3A79F6DA8F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1E069B9C-D62F-44A8-9D27-055F6D530A80}"/>
            </a:ext>
          </a:extLst>
        </xdr:cNvPr>
        <xdr:cNvGrpSpPr/>
      </xdr:nvGrpSpPr>
      <xdr:grpSpPr>
        <a:xfrm>
          <a:off x="2459648" y="0"/>
          <a:ext cx="1056298" cy="886679"/>
          <a:chOff x="2819389" y="0"/>
          <a:chExt cx="1400175" cy="877887"/>
        </a:xfrm>
      </xdr:grpSpPr>
      <xdr:sp macro="" textlink="">
        <xdr:nvSpPr>
          <xdr:cNvPr id="4" name="Shape">
            <a:extLst>
              <a:ext uri="{FF2B5EF4-FFF2-40B4-BE49-F238E27FC236}">
                <a16:creationId xmlns:a16="http://schemas.microsoft.com/office/drawing/2014/main" id="{F6289605-B844-F13A-6FC5-3C6706DBC254}"/>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DC95B0D9-032C-E059-1F8D-C80AEA440D1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1924050</xdr:colOff>
      <xdr:row>3</xdr:row>
      <xdr:rowOff>98235</xdr:rowOff>
    </xdr:to>
    <xdr:pic>
      <xdr:nvPicPr>
        <xdr:cNvPr id="2" name="Imagem 8">
          <a:extLst>
            <a:ext uri="{FF2B5EF4-FFF2-40B4-BE49-F238E27FC236}">
              <a16:creationId xmlns:a16="http://schemas.microsoft.com/office/drawing/2014/main" id="{A9A40337-C6DF-489A-ABFC-88F78E3317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4A4F5EA1-B655-494E-A674-DC2D0410F997}"/>
            </a:ext>
          </a:extLst>
        </xdr:cNvPr>
        <xdr:cNvGrpSpPr/>
      </xdr:nvGrpSpPr>
      <xdr:grpSpPr>
        <a:xfrm>
          <a:off x="2809875" y="0"/>
          <a:ext cx="1416050" cy="877887"/>
          <a:chOff x="2819389" y="0"/>
          <a:chExt cx="1400175" cy="877887"/>
        </a:xfrm>
      </xdr:grpSpPr>
      <xdr:sp macro="" textlink="">
        <xdr:nvSpPr>
          <xdr:cNvPr id="4" name="Shape">
            <a:extLst>
              <a:ext uri="{FF2B5EF4-FFF2-40B4-BE49-F238E27FC236}">
                <a16:creationId xmlns:a16="http://schemas.microsoft.com/office/drawing/2014/main" id="{D37E9D47-3027-817A-4342-439B883BC9FE}"/>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6F02D8D2-A309-1612-9805-CC2B2055545D}"/>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ebt/Documentos%20Partilhados/01.%20An&#225;lises%20e%20Projetos/Divulga&#231;&#227;o%20DF/Recomposi&#231;&#227;o%20Resultado%20Financeiro/2026-1T/20260514%20Endividamento_Mar.26%20vIndebtedness.xlsx" TargetMode="External"/><Relationship Id="rId2" Type="http://schemas.openxmlformats.org/officeDocument/2006/relationships/externalLinkPath" Target="https://omegaenergiarenovavel.sharepoint.com/sites/debt/Documentos%20Partilhados/01.%20An&#225;lises%20e%20Projetos/Divulga&#231;&#227;o%20DF/Recomposi&#231;&#227;o%20Resultado%20Financeiro/2026-1T/20260514%20Endividamento_Mar.26%20vIndebtedness.xlsx" TargetMode="External"/><Relationship Id="rId1" Type="http://schemas.openxmlformats.org/officeDocument/2006/relationships/externalLinkPath" Target="/sites/debt/Documentos%20Partilhados/01.%20An&#225;lises%20e%20Projetos/Divulga&#231;&#227;o%20DF/Recomposi&#231;&#227;o%20Resultado%20Financeiro/2026-1T/20260514%20Endividamento_Mar.26%20vIndebtednes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ebt/Documentos%20Partilhados/01.%20An&#225;lises%20e%20Projetos/Divulga&#231;&#227;o%20DF/Recomposi&#231;&#227;o%20Resultado%20Financeiro/2025-4T/20260311%20Endividamento_31.12.25%20vIndebtedness.xlsx" TargetMode="External"/><Relationship Id="rId2" Type="http://schemas.openxmlformats.org/officeDocument/2006/relationships/externalLinkPath" Target="https://omegaenergiarenovavel.sharepoint.com/sites/debt/Documentos%20Partilhados/01.%20An&#225;lises%20e%20Projetos/Divulga&#231;&#227;o%20DF/Recomposi&#231;&#227;o%20Resultado%20Financeiro/2025-4T/20260311%20Endividamento_31.12.25%20vIndebtedness.xlsx" TargetMode="External"/><Relationship Id="rId1" Type="http://schemas.openxmlformats.org/officeDocument/2006/relationships/externalLinkPath" Target="/sites/debt/Documentos%20Partilhados/01.%20An&#225;lises%20e%20Projetos/Divulga&#231;&#227;o%20DF/Recomposi&#231;&#227;o%20Resultado%20Financeiro/2025-4T/20260311%20Endividamento_31.12.25%20vIndebtedne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ebtedness"/>
    </sheetNames>
    <sheetDataSet>
      <sheetData sheetId="0">
        <row r="63">
          <cell r="C63" t="str">
            <v>Consolidated Principal Amortization</v>
          </cell>
        </row>
        <row r="64">
          <cell r="B64">
            <v>2026</v>
          </cell>
          <cell r="C64">
            <v>859.19191379626875</v>
          </cell>
        </row>
        <row r="65">
          <cell r="B65">
            <v>2027</v>
          </cell>
          <cell r="C65">
            <v>635.27535364208484</v>
          </cell>
        </row>
        <row r="66">
          <cell r="B66">
            <v>2028</v>
          </cell>
          <cell r="C66">
            <v>2483.1331392585321</v>
          </cell>
        </row>
        <row r="67">
          <cell r="B67">
            <v>2029</v>
          </cell>
          <cell r="C67">
            <v>992.88199760296914</v>
          </cell>
        </row>
        <row r="68">
          <cell r="B68">
            <v>2030</v>
          </cell>
          <cell r="C68">
            <v>685.0696676077157</v>
          </cell>
        </row>
        <row r="69">
          <cell r="B69">
            <v>2031</v>
          </cell>
          <cell r="C69">
            <v>2228.6637162156439</v>
          </cell>
        </row>
        <row r="70">
          <cell r="B70">
            <v>2032</v>
          </cell>
          <cell r="C70">
            <v>536.1876657125099</v>
          </cell>
        </row>
        <row r="71">
          <cell r="B71">
            <v>2033</v>
          </cell>
          <cell r="C71">
            <v>1149.7178529853522</v>
          </cell>
        </row>
        <row r="72">
          <cell r="B72">
            <v>2034</v>
          </cell>
          <cell r="C72">
            <v>410.7346721829586</v>
          </cell>
        </row>
        <row r="73">
          <cell r="B73">
            <v>2035</v>
          </cell>
          <cell r="C73">
            <v>309.68558649833011</v>
          </cell>
        </row>
        <row r="74">
          <cell r="B74">
            <v>2036</v>
          </cell>
          <cell r="C74">
            <v>238.94422820947582</v>
          </cell>
        </row>
        <row r="75">
          <cell r="B75">
            <v>2037</v>
          </cell>
          <cell r="C75">
            <v>229.85332373219427</v>
          </cell>
        </row>
        <row r="76">
          <cell r="B76">
            <v>2038</v>
          </cell>
          <cell r="C76">
            <v>213.93702031999993</v>
          </cell>
        </row>
        <row r="77">
          <cell r="B77">
            <v>2039</v>
          </cell>
          <cell r="C77">
            <v>149.24992831999992</v>
          </cell>
        </row>
        <row r="78">
          <cell r="B78">
            <v>2040</v>
          </cell>
          <cell r="C78">
            <v>149.30600532999995</v>
          </cell>
        </row>
        <row r="79">
          <cell r="B79">
            <v>2041</v>
          </cell>
          <cell r="C79">
            <v>125.82671383000009</v>
          </cell>
        </row>
        <row r="80">
          <cell r="B80">
            <v>2042</v>
          </cell>
          <cell r="C80">
            <v>75.664284819999963</v>
          </cell>
        </row>
        <row r="81">
          <cell r="B81">
            <v>2043</v>
          </cell>
          <cell r="C81">
            <v>54.393227459999984</v>
          </cell>
        </row>
        <row r="82">
          <cell r="B82">
            <v>2044</v>
          </cell>
          <cell r="C82">
            <v>8.341026059999999</v>
          </cell>
        </row>
        <row r="86">
          <cell r="D86" t="str">
            <v>Serena Power Offshore Loan</v>
          </cell>
        </row>
        <row r="87">
          <cell r="B87">
            <v>2026</v>
          </cell>
          <cell r="D87"/>
        </row>
        <row r="88">
          <cell r="B88">
            <v>2027</v>
          </cell>
          <cell r="D88"/>
        </row>
        <row r="89">
          <cell r="B89">
            <v>2028</v>
          </cell>
          <cell r="D89">
            <v>1804.6479999999999</v>
          </cell>
        </row>
        <row r="90">
          <cell r="B90">
            <v>2029</v>
          </cell>
          <cell r="D90"/>
        </row>
        <row r="91">
          <cell r="B91">
            <v>2030</v>
          </cell>
          <cell r="D91"/>
        </row>
        <row r="92">
          <cell r="B92">
            <v>2031</v>
          </cell>
          <cell r="D92"/>
        </row>
        <row r="93">
          <cell r="B93">
            <v>2032</v>
          </cell>
          <cell r="D93"/>
        </row>
        <row r="94">
          <cell r="B94">
            <v>2033</v>
          </cell>
          <cell r="D94"/>
        </row>
        <row r="95">
          <cell r="B95">
            <v>2034</v>
          </cell>
          <cell r="D95"/>
        </row>
        <row r="96">
          <cell r="B96">
            <v>2035</v>
          </cell>
          <cell r="D96"/>
        </row>
        <row r="97">
          <cell r="B97">
            <v>2036</v>
          </cell>
          <cell r="D97"/>
        </row>
        <row r="98">
          <cell r="B98">
            <v>2037</v>
          </cell>
          <cell r="D98"/>
        </row>
        <row r="99">
          <cell r="B99">
            <v>2038</v>
          </cell>
          <cell r="D99"/>
        </row>
        <row r="100">
          <cell r="B100">
            <v>2039</v>
          </cell>
          <cell r="D100"/>
        </row>
        <row r="101">
          <cell r="B101">
            <v>2040</v>
          </cell>
          <cell r="D101"/>
        </row>
        <row r="102">
          <cell r="B102">
            <v>2041</v>
          </cell>
          <cell r="D102"/>
        </row>
        <row r="103">
          <cell r="B103">
            <v>2042</v>
          </cell>
          <cell r="D103"/>
        </row>
        <row r="104">
          <cell r="B104">
            <v>2043</v>
          </cell>
          <cell r="D104"/>
        </row>
        <row r="105">
          <cell r="B105">
            <v>2044</v>
          </cell>
          <cell r="D105"/>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ebtedness"/>
      <sheetName val="Mapa Contas a Pagar Aquis.-CER"/>
      <sheetName val="Mapa Minoritários"/>
      <sheetName val="Sheet1"/>
      <sheetName val="Gráficos Slide"/>
    </sheetNames>
    <sheetDataSet>
      <sheetData sheetId="0">
        <row r="62">
          <cell r="C62" t="str">
            <v>Consolidated Principal Amortization</v>
          </cell>
        </row>
        <row r="86">
          <cell r="C86" t="str">
            <v>Long-term Loans</v>
          </cell>
        </row>
        <row r="87">
          <cell r="C87">
            <v>1217.3666553601458</v>
          </cell>
        </row>
        <row r="88">
          <cell r="C88">
            <v>823.78027622897389</v>
          </cell>
        </row>
        <row r="89">
          <cell r="C89">
            <v>866.40938931785126</v>
          </cell>
        </row>
        <row r="90">
          <cell r="C90">
            <v>1364.2268606927955</v>
          </cell>
        </row>
        <row r="91">
          <cell r="C91">
            <v>683.04288956262315</v>
          </cell>
        </row>
        <row r="92">
          <cell r="C92">
            <v>889.64250591858945</v>
          </cell>
        </row>
        <row r="93">
          <cell r="C93">
            <v>482.43278967798614</v>
          </cell>
        </row>
        <row r="94">
          <cell r="C94">
            <v>1181.5736422169891</v>
          </cell>
        </row>
        <row r="95">
          <cell r="C95">
            <v>389.67032575307178</v>
          </cell>
        </row>
        <row r="96">
          <cell r="C96">
            <v>289.4978310100384</v>
          </cell>
        </row>
        <row r="97">
          <cell r="C97">
            <v>218.89256100446494</v>
          </cell>
        </row>
        <row r="98">
          <cell r="C98">
            <v>229.82551786260458</v>
          </cell>
        </row>
        <row r="99">
          <cell r="C99">
            <v>213.93702031999993</v>
          </cell>
        </row>
        <row r="100">
          <cell r="C100">
            <v>149.24992831999992</v>
          </cell>
        </row>
        <row r="101">
          <cell r="C101">
            <v>149.30600532999995</v>
          </cell>
        </row>
        <row r="102">
          <cell r="C102">
            <v>125.82671383000009</v>
          </cell>
        </row>
        <row r="103">
          <cell r="C103">
            <v>75.664284819999963</v>
          </cell>
        </row>
        <row r="104">
          <cell r="C104">
            <v>54.393227459999984</v>
          </cell>
        </row>
        <row r="105">
          <cell r="C105">
            <v>8.341026059999999</v>
          </cell>
        </row>
      </sheetData>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NewCo">
      <a:dk1>
        <a:srgbClr val="FF5246"/>
      </a:dk1>
      <a:lt1>
        <a:srgbClr val="D23532"/>
      </a:lt1>
      <a:dk2>
        <a:srgbClr val="181818"/>
      </a:dk2>
      <a:lt2>
        <a:srgbClr val="4B4B4B"/>
      </a:lt2>
      <a:accent1>
        <a:srgbClr val="858585"/>
      </a:accent1>
      <a:accent2>
        <a:srgbClr val="EDE9E5"/>
      </a:accent2>
      <a:accent3>
        <a:srgbClr val="32CAA0"/>
      </a:accent3>
      <a:accent4>
        <a:srgbClr val="FFD964"/>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F92C6BF-8CCE-4281-998E-E544B84AFF85}">
  <we:reference id="WA200009404" version="1.0.0.8" store="Omex" storeType="OMEX"/>
  <we:alternateReferences>
    <we:reference id="WA200009404" version="1.0.0.8" store="WA200009404" storeType="OMEX"/>
  </we:alternateReferences>
  <we:properties>
    <we:property name="claude.fileId" value="&quot;ef7c2fd7-4c07-4562-8fed-4e741e0fb46e&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8" Type="http://schemas.openxmlformats.org/officeDocument/2006/relationships/hyperlink" Target="https://data.anbima.com.br/debentures/CEAD11/caracteristicas" TargetMode="External"/><Relationship Id="rId13" Type="http://schemas.openxmlformats.org/officeDocument/2006/relationships/hyperlink" Target="https://data.anbima.com.br/debentures/OMGE16/caracteristicas" TargetMode="External"/><Relationship Id="rId18" Type="http://schemas.openxmlformats.org/officeDocument/2006/relationships/hyperlink" Target="https://data.anbima.com.br/debentures/OMGE27/caracteristicas" TargetMode="External"/><Relationship Id="rId3" Type="http://schemas.openxmlformats.org/officeDocument/2006/relationships/hyperlink" Target="https://data.anbima.com.br/debentures/OMGE41/caracteristicas" TargetMode="External"/><Relationship Id="rId21" Type="http://schemas.openxmlformats.org/officeDocument/2006/relationships/drawing" Target="../drawings/drawing12.xml"/><Relationship Id="rId7" Type="http://schemas.openxmlformats.org/officeDocument/2006/relationships/hyperlink" Target="https://data.anbima.com.br/debentures/SSRU11/caracteristicas" TargetMode="External"/><Relationship Id="rId12" Type="http://schemas.openxmlformats.org/officeDocument/2006/relationships/hyperlink" Target="https://data.anbima.com.br/debentures/OMGE15/caracteristicas" TargetMode="External"/><Relationship Id="rId17" Type="http://schemas.openxmlformats.org/officeDocument/2006/relationships/hyperlink" Target="https://data.anbima.com.br/debentures/OMGE17/caracteristicas" TargetMode="External"/><Relationship Id="rId2" Type="http://schemas.openxmlformats.org/officeDocument/2006/relationships/hyperlink" Target="https://data.anbima.com.br/debentures/OMNG12/caracteristicas" TargetMode="External"/><Relationship Id="rId16" Type="http://schemas.openxmlformats.org/officeDocument/2006/relationships/hyperlink" Target="https://data.anbima.com.br/debentures/SRNA11/caracteristicas" TargetMode="External"/><Relationship Id="rId20" Type="http://schemas.openxmlformats.org/officeDocument/2006/relationships/printerSettings" Target="../printerSettings/printerSettings4.bin"/><Relationship Id="rId1" Type="http://schemas.openxmlformats.org/officeDocument/2006/relationships/hyperlink" Target="https://data.anbima.com.br/debentures/PTMI11/caracteristicas" TargetMode="External"/><Relationship Id="rId6" Type="http://schemas.openxmlformats.org/officeDocument/2006/relationships/hyperlink" Target="https://data.anbima.com.br/debentures/SVIT11/caracteristicas" TargetMode="External"/><Relationship Id="rId11" Type="http://schemas.openxmlformats.org/officeDocument/2006/relationships/hyperlink" Target="https://data.anbima.com.br/debentures/ASSR21/caracteristicas" TargetMode="External"/><Relationship Id="rId5" Type="http://schemas.openxmlformats.org/officeDocument/2006/relationships/hyperlink" Target="https://data.anbima.com.br/debentures/OMGE22/caracteristicas" TargetMode="External"/><Relationship Id="rId15" Type="http://schemas.openxmlformats.org/officeDocument/2006/relationships/hyperlink" Target="https://data.anbima.com.br/debentures/OMGE36/caracteristicas" TargetMode="External"/><Relationship Id="rId10" Type="http://schemas.openxmlformats.org/officeDocument/2006/relationships/hyperlink" Target="https://data.anbima.com.br/debentures/ASSR11/caracteristicas" TargetMode="External"/><Relationship Id="rId19" Type="http://schemas.openxmlformats.org/officeDocument/2006/relationships/hyperlink" Target="https://data.anbima.com.br/debentures/OMGE37/caracteristicas" TargetMode="External"/><Relationship Id="rId4" Type="http://schemas.openxmlformats.org/officeDocument/2006/relationships/hyperlink" Target="https://data.anbima.com.br/debentures/OMGE12/caracteristicas" TargetMode="External"/><Relationship Id="rId9" Type="http://schemas.openxmlformats.org/officeDocument/2006/relationships/hyperlink" Target="https://data.anbima.com.br/debentures/VDBF12/caracteristicas" TargetMode="External"/><Relationship Id="rId14" Type="http://schemas.openxmlformats.org/officeDocument/2006/relationships/hyperlink" Target="https://data.anbima.com.br/debentures/OMGE26/caracteristica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279EE-20FB-4264-935E-C6FB3DED8F66}">
  <sheetPr>
    <tabColor theme="1"/>
  </sheetPr>
  <dimension ref="A1:B6"/>
  <sheetViews>
    <sheetView showGridLines="0" zoomScaleNormal="100" workbookViewId="0">
      <selection activeCell="B5" sqref="B5"/>
    </sheetView>
  </sheetViews>
  <sheetFormatPr defaultColWidth="0" defaultRowHeight="14.5" customHeight="1" zeroHeight="1"/>
  <cols>
    <col min="1" max="1" width="2.54296875" style="55" customWidth="1"/>
    <col min="2" max="2" width="141.81640625" style="55" customWidth="1"/>
    <col min="3" max="16384" width="8.81640625" style="55" hidden="1"/>
  </cols>
  <sheetData>
    <row r="1" spans="2:2" ht="14.9" customHeight="1"/>
    <row r="2" spans="2:2" ht="14.9" customHeight="1"/>
    <row r="3" spans="2:2" ht="14.9" customHeight="1"/>
    <row r="4" spans="2:2" ht="14.9" customHeight="1"/>
    <row r="5" spans="2:2" ht="201.5">
      <c r="B5" s="56" t="s">
        <v>0</v>
      </c>
    </row>
    <row r="6" spans="2:2" ht="14.9" customHeight="1">
      <c r="B6" s="5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8B6D-4878-4F79-9D7F-C37729E2E7C5}">
  <sheetPr codeName="Planilha14">
    <tabColor theme="1"/>
  </sheetPr>
  <dimension ref="A6:BE41"/>
  <sheetViews>
    <sheetView showGridLines="0" zoomScale="94" zoomScaleNormal="100" workbookViewId="0">
      <pane xSplit="3" ySplit="8" topLeftCell="AM9" activePane="bottomRight" state="frozen"/>
      <selection pane="topRight" activeCell="I56" sqref="I56"/>
      <selection pane="bottomLeft" activeCell="I56" sqref="I56"/>
      <selection pane="bottomRight" activeCell="B35" sqref="B35"/>
    </sheetView>
  </sheetViews>
  <sheetFormatPr defaultColWidth="10.54296875" defaultRowHeight="14.9" customHeight="1"/>
  <cols>
    <col min="1" max="1" width="2.54296875" style="8" customWidth="1"/>
    <col min="2" max="2" width="42.81640625" style="8" customWidth="1"/>
    <col min="3" max="3" width="7.7265625" style="9" customWidth="1"/>
    <col min="4" max="4" width="2.54296875" style="9" customWidth="1"/>
    <col min="5" max="6" width="10.54296875" style="9" customWidth="1"/>
    <col min="7" max="35" width="10.54296875" style="9" bestFit="1" customWidth="1"/>
    <col min="36" max="45" width="10.54296875" style="9" customWidth="1"/>
    <col min="46" max="46" width="2.54296875" style="9" customWidth="1"/>
    <col min="47" max="16384" width="10.54296875" style="9"/>
  </cols>
  <sheetData>
    <row r="6" spans="2:57" ht="14.9" customHeight="1">
      <c r="C6" s="3" t="s">
        <v>41</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 t="shared" ref="AK6:AQ6" si="1">EOMONTH(AJ6,3)</f>
        <v>45382</v>
      </c>
      <c r="AL6" s="4">
        <f t="shared" si="1"/>
        <v>45473</v>
      </c>
      <c r="AM6" s="4">
        <f t="shared" si="1"/>
        <v>45565</v>
      </c>
      <c r="AN6" s="4">
        <f t="shared" si="1"/>
        <v>45657</v>
      </c>
      <c r="AO6" s="4">
        <f t="shared" si="1"/>
        <v>45747</v>
      </c>
      <c r="AP6" s="4">
        <f t="shared" si="1"/>
        <v>45838</v>
      </c>
      <c r="AQ6" s="4">
        <f t="shared" si="1"/>
        <v>45930</v>
      </c>
      <c r="AR6" s="4">
        <v>46022</v>
      </c>
      <c r="AS6" s="4">
        <v>46112</v>
      </c>
      <c r="AU6" s="22"/>
      <c r="AV6" s="22"/>
      <c r="AW6" s="22"/>
      <c r="AX6" s="22"/>
      <c r="AY6" s="22"/>
      <c r="AZ6" s="22"/>
      <c r="BA6" s="22"/>
      <c r="BB6" s="22"/>
      <c r="BC6" s="22"/>
    </row>
    <row r="7" spans="2:57" ht="14.9" customHeight="1">
      <c r="C7" s="3" t="s">
        <v>42</v>
      </c>
      <c r="D7" s="2"/>
      <c r="E7" s="3">
        <f t="shared" ref="E7:AI7" si="2">YEAR(E6)</f>
        <v>2016</v>
      </c>
      <c r="F7" s="3">
        <f t="shared" si="2"/>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 t="shared" si="2"/>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Q7" s="3">
        <f t="shared" ref="AQ7:AS7" si="4">YEAR(AQ6)</f>
        <v>2025</v>
      </c>
      <c r="AR7" s="3">
        <f t="shared" si="4"/>
        <v>2025</v>
      </c>
      <c r="AS7" s="3">
        <f t="shared" si="4"/>
        <v>2026</v>
      </c>
      <c r="AU7" s="21"/>
      <c r="AV7" s="21"/>
      <c r="AW7" s="21"/>
      <c r="AX7" s="21"/>
      <c r="AY7" s="21"/>
      <c r="AZ7" s="21"/>
      <c r="BA7" s="21"/>
      <c r="BB7" s="21"/>
      <c r="BC7" s="21"/>
    </row>
    <row r="8" spans="2:57" ht="14.9" customHeight="1">
      <c r="B8" s="5" t="s">
        <v>263</v>
      </c>
      <c r="C8" s="6"/>
      <c r="D8" s="6"/>
      <c r="E8" s="7" t="str">
        <f t="shared" ref="E8:AJ8" si="5">MONTH(E$6)/3&amp;"Q"&amp;E$7</f>
        <v>1Q2016</v>
      </c>
      <c r="F8" s="7" t="str">
        <f t="shared" si="5"/>
        <v>2Q2016</v>
      </c>
      <c r="G8" s="7" t="str">
        <f t="shared" si="5"/>
        <v>3Q2016</v>
      </c>
      <c r="H8" s="7" t="str">
        <f t="shared" si="5"/>
        <v>4Q2016</v>
      </c>
      <c r="I8" s="7" t="str">
        <f t="shared" si="5"/>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 t="shared" ref="AK8:AS8" si="6">MONTH(AK$6)/3&amp;"Q"&amp;AK$7</f>
        <v>1Q2024</v>
      </c>
      <c r="AL8" s="7" t="str">
        <f t="shared" si="6"/>
        <v>2Q2024</v>
      </c>
      <c r="AM8" s="7" t="str">
        <f t="shared" si="6"/>
        <v>3Q2024</v>
      </c>
      <c r="AN8" s="7" t="str">
        <f t="shared" si="6"/>
        <v>4Q2024</v>
      </c>
      <c r="AO8" s="7" t="str">
        <f t="shared" si="6"/>
        <v>1Q2025</v>
      </c>
      <c r="AP8" s="7" t="str">
        <f t="shared" si="6"/>
        <v>2Q2025</v>
      </c>
      <c r="AQ8" s="7" t="str">
        <f t="shared" si="6"/>
        <v>3Q2025</v>
      </c>
      <c r="AR8" s="7" t="str">
        <f t="shared" si="6"/>
        <v>4Q2025</v>
      </c>
      <c r="AS8" s="7" t="str">
        <f t="shared" si="6"/>
        <v>1Q2026</v>
      </c>
      <c r="AT8" s="2"/>
      <c r="AU8" s="6">
        <v>2016</v>
      </c>
      <c r="AV8" s="6">
        <f t="shared" ref="AV8:BE8" si="7">AU8+1</f>
        <v>2017</v>
      </c>
      <c r="AW8" s="6">
        <f t="shared" si="7"/>
        <v>2018</v>
      </c>
      <c r="AX8" s="6">
        <f t="shared" si="7"/>
        <v>2019</v>
      </c>
      <c r="AY8" s="6">
        <f t="shared" si="7"/>
        <v>2020</v>
      </c>
      <c r="AZ8" s="6">
        <f t="shared" si="7"/>
        <v>2021</v>
      </c>
      <c r="BA8" s="6">
        <f t="shared" si="7"/>
        <v>2022</v>
      </c>
      <c r="BB8" s="6">
        <f t="shared" si="7"/>
        <v>2023</v>
      </c>
      <c r="BC8" s="6">
        <f t="shared" si="7"/>
        <v>2024</v>
      </c>
      <c r="BD8" s="6">
        <f t="shared" si="7"/>
        <v>2025</v>
      </c>
      <c r="BE8" s="6">
        <f t="shared" si="7"/>
        <v>2026</v>
      </c>
    </row>
    <row r="9" spans="2:57" ht="14.9" customHeight="1">
      <c r="B9" s="46" t="s">
        <v>264</v>
      </c>
      <c r="C9" s="47"/>
      <c r="D9" s="47"/>
      <c r="E9" s="66">
        <f t="shared" ref="E9:AQ9" si="8">SUM(E10:E13)</f>
        <v>63.346000000000004</v>
      </c>
      <c r="F9" s="66">
        <f t="shared" si="8"/>
        <v>72.748999999999995</v>
      </c>
      <c r="G9" s="66">
        <f t="shared" si="8"/>
        <v>79.41</v>
      </c>
      <c r="H9" s="66">
        <f t="shared" si="8"/>
        <v>101.97300000000001</v>
      </c>
      <c r="I9" s="66">
        <f t="shared" si="8"/>
        <v>119.285</v>
      </c>
      <c r="J9" s="66">
        <f t="shared" si="8"/>
        <v>148.56100000000001</v>
      </c>
      <c r="K9" s="66">
        <f t="shared" si="8"/>
        <v>635.51400000000001</v>
      </c>
      <c r="L9" s="66">
        <f t="shared" si="8"/>
        <v>596.76699999999994</v>
      </c>
      <c r="M9" s="66">
        <f t="shared" si="8"/>
        <v>614.02499999999998</v>
      </c>
      <c r="N9" s="66">
        <f t="shared" si="8"/>
        <v>537.572</v>
      </c>
      <c r="O9" s="66">
        <f t="shared" si="8"/>
        <v>604.14099999999996</v>
      </c>
      <c r="P9" s="66">
        <f t="shared" si="8"/>
        <v>424.47400000000005</v>
      </c>
      <c r="Q9" s="66">
        <f t="shared" si="8"/>
        <v>480.87600000000003</v>
      </c>
      <c r="R9" s="66">
        <f t="shared" si="8"/>
        <v>458.70699999999999</v>
      </c>
      <c r="S9" s="66">
        <f t="shared" si="8"/>
        <v>1306.4070000000002</v>
      </c>
      <c r="T9" s="66">
        <f t="shared" si="8"/>
        <v>1276.8810000000001</v>
      </c>
      <c r="U9" s="66">
        <f t="shared" si="8"/>
        <v>993.42700000000002</v>
      </c>
      <c r="V9" s="66">
        <f t="shared" si="8"/>
        <v>978.51099999999997</v>
      </c>
      <c r="W9" s="66">
        <f t="shared" si="8"/>
        <v>2100.424</v>
      </c>
      <c r="X9" s="66">
        <f t="shared" si="8"/>
        <v>1331.009</v>
      </c>
      <c r="Y9" s="66">
        <f t="shared" si="8"/>
        <v>1891.7200000000003</v>
      </c>
      <c r="Z9" s="66">
        <f t="shared" si="8"/>
        <v>1135.2079999999999</v>
      </c>
      <c r="AA9" s="66">
        <f t="shared" si="8"/>
        <v>1217.7020000000002</v>
      </c>
      <c r="AB9" s="66">
        <f t="shared" si="8"/>
        <v>2269.9990000000003</v>
      </c>
      <c r="AC9" s="66">
        <f t="shared" si="8"/>
        <v>2234.4789999999998</v>
      </c>
      <c r="AD9" s="66">
        <f t="shared" si="8"/>
        <v>2652.3979999999997</v>
      </c>
      <c r="AE9" s="66">
        <f t="shared" si="8"/>
        <v>2740.1439999999998</v>
      </c>
      <c r="AF9" s="66">
        <f t="shared" si="8"/>
        <v>2973.6200000000003</v>
      </c>
      <c r="AG9" s="66">
        <f t="shared" si="8"/>
        <v>2469.8520000000003</v>
      </c>
      <c r="AH9" s="66">
        <f t="shared" si="8"/>
        <v>2021.6189999999999</v>
      </c>
      <c r="AI9" s="66">
        <f t="shared" si="8"/>
        <v>2122.2039999999997</v>
      </c>
      <c r="AJ9" s="66">
        <f t="shared" si="8"/>
        <v>1976.6849999999999</v>
      </c>
      <c r="AK9" s="66">
        <f t="shared" si="8"/>
        <v>2134.5610000000001</v>
      </c>
      <c r="AL9" s="66">
        <f t="shared" si="8"/>
        <v>2312.6689999999999</v>
      </c>
      <c r="AM9" s="66">
        <f t="shared" si="8"/>
        <v>2764.5360000000001</v>
      </c>
      <c r="AN9" s="66">
        <f t="shared" si="8"/>
        <v>2827.3779999999997</v>
      </c>
      <c r="AO9" s="66">
        <f t="shared" si="8"/>
        <v>3369.3820000000001</v>
      </c>
      <c r="AP9" s="66">
        <f t="shared" si="8"/>
        <v>3074.9560000000001</v>
      </c>
      <c r="AQ9" s="66">
        <f t="shared" si="8"/>
        <v>3111.779</v>
      </c>
      <c r="AR9" s="66">
        <f>SUM(AR10:AR13)</f>
        <v>4320.3890000000001</v>
      </c>
      <c r="AS9" s="66">
        <f>SUM(AS10:AS13)</f>
        <v>4282.3630000000003</v>
      </c>
      <c r="AU9" s="66">
        <f t="shared" ref="AU9:BC9" si="9">SUM(AU10:AU13)</f>
        <v>101.97300000000001</v>
      </c>
      <c r="AV9" s="66">
        <f t="shared" si="9"/>
        <v>596.76699999999994</v>
      </c>
      <c r="AW9" s="66">
        <f t="shared" si="9"/>
        <v>424.47400000000005</v>
      </c>
      <c r="AX9" s="66">
        <f t="shared" si="9"/>
        <v>1276.8810000000001</v>
      </c>
      <c r="AY9" s="66">
        <f t="shared" si="9"/>
        <v>1331.009</v>
      </c>
      <c r="AZ9" s="66">
        <f t="shared" si="9"/>
        <v>2269.9990000000003</v>
      </c>
      <c r="BA9" s="66">
        <f t="shared" si="9"/>
        <v>2973.6200000000003</v>
      </c>
      <c r="BB9" s="66">
        <f t="shared" si="9"/>
        <v>1976.6849999999999</v>
      </c>
      <c r="BC9" s="66">
        <f t="shared" si="9"/>
        <v>2827.3779999999997</v>
      </c>
      <c r="BD9" s="66">
        <f t="shared" ref="BD9:BE9" si="10">SUM(BD10:BD13)</f>
        <v>4320.3890000000001</v>
      </c>
      <c r="BE9" s="66">
        <f t="shared" si="10"/>
        <v>4282.3630000000003</v>
      </c>
    </row>
    <row r="10" spans="2:57" ht="14.9" customHeight="1">
      <c r="B10" s="29" t="s">
        <v>265</v>
      </c>
      <c r="E10" s="28">
        <v>28.175000000000001</v>
      </c>
      <c r="F10" s="28">
        <v>25.452000000000002</v>
      </c>
      <c r="G10" s="28">
        <v>37.003999999999998</v>
      </c>
      <c r="H10" s="28">
        <v>38.188000000000002</v>
      </c>
      <c r="I10" s="28">
        <v>47.555999999999997</v>
      </c>
      <c r="J10" s="28">
        <v>53.164000000000001</v>
      </c>
      <c r="K10" s="28">
        <v>491.464</v>
      </c>
      <c r="L10" s="28">
        <v>350.887</v>
      </c>
      <c r="M10" s="28">
        <v>380.827</v>
      </c>
      <c r="N10" s="28">
        <v>357.36399999999998</v>
      </c>
      <c r="O10" s="28">
        <v>386.28699999999998</v>
      </c>
      <c r="P10" s="28">
        <v>195.38800000000001</v>
      </c>
      <c r="Q10" s="28">
        <v>249.23599999999999</v>
      </c>
      <c r="R10" s="28">
        <v>232.40799999999999</v>
      </c>
      <c r="S10" s="28">
        <v>1087.1010000000001</v>
      </c>
      <c r="T10" s="28">
        <v>984.47</v>
      </c>
      <c r="U10" s="28">
        <v>709.26400000000001</v>
      </c>
      <c r="V10" s="28">
        <v>694.09699999999998</v>
      </c>
      <c r="W10" s="28">
        <v>1761.4760000000001</v>
      </c>
      <c r="X10" s="28">
        <v>881.36400000000003</v>
      </c>
      <c r="Y10" s="28">
        <v>1469.8240000000001</v>
      </c>
      <c r="Z10" s="28">
        <v>533.298</v>
      </c>
      <c r="AA10" s="28">
        <v>605.72500000000002</v>
      </c>
      <c r="AB10" s="28">
        <v>1194.182</v>
      </c>
      <c r="AC10" s="28">
        <v>1072.769</v>
      </c>
      <c r="AD10" s="28">
        <v>1440.048</v>
      </c>
      <c r="AE10" s="28">
        <v>1469.5129999999999</v>
      </c>
      <c r="AF10" s="28">
        <v>1472.998</v>
      </c>
      <c r="AG10" s="28">
        <v>1152.568</v>
      </c>
      <c r="AH10" s="28">
        <v>736.60199999999998</v>
      </c>
      <c r="AI10" s="28">
        <v>758.46600000000001</v>
      </c>
      <c r="AJ10" s="28">
        <v>950.16200000000003</v>
      </c>
      <c r="AK10" s="28">
        <v>1198.412</v>
      </c>
      <c r="AL10" s="28">
        <v>1347.31</v>
      </c>
      <c r="AM10" s="28">
        <v>1253.2529999999999</v>
      </c>
      <c r="AN10" s="28">
        <v>1427.9739999999999</v>
      </c>
      <c r="AO10" s="28">
        <v>1247.1500000000001</v>
      </c>
      <c r="AP10" s="28">
        <v>1008.83</v>
      </c>
      <c r="AQ10" s="17">
        <v>1113.6089999999999</v>
      </c>
      <c r="AR10" s="17">
        <v>1912.8</v>
      </c>
      <c r="AS10" s="17">
        <v>1985.5630000000001</v>
      </c>
      <c r="AU10" s="28">
        <f>H10</f>
        <v>38.188000000000002</v>
      </c>
      <c r="AV10" s="28">
        <f>L10</f>
        <v>350.887</v>
      </c>
      <c r="AW10" s="28">
        <f>P10</f>
        <v>195.38800000000001</v>
      </c>
      <c r="AX10" s="28">
        <f>T10</f>
        <v>984.47</v>
      </c>
      <c r="AY10" s="28">
        <f>X10</f>
        <v>881.36400000000003</v>
      </c>
      <c r="AZ10" s="28">
        <f>AB10</f>
        <v>1194.182</v>
      </c>
      <c r="BA10" s="28">
        <f>AF10</f>
        <v>1472.998</v>
      </c>
      <c r="BB10" s="28">
        <f>AJ10</f>
        <v>950.16200000000003</v>
      </c>
      <c r="BC10" s="28">
        <f>AN10</f>
        <v>1427.9739999999999</v>
      </c>
      <c r="BD10" s="28">
        <f t="shared" ref="BD10:BE13" si="11">AR10</f>
        <v>1912.8</v>
      </c>
      <c r="BE10" s="28">
        <f t="shared" si="11"/>
        <v>1985.5630000000001</v>
      </c>
    </row>
    <row r="11" spans="2:57" ht="14.9" customHeight="1">
      <c r="B11" s="29" t="s">
        <v>266</v>
      </c>
      <c r="E11" s="28">
        <v>21.161999999999999</v>
      </c>
      <c r="F11" s="28">
        <v>30.949000000000002</v>
      </c>
      <c r="G11" s="28">
        <v>23.713000000000001</v>
      </c>
      <c r="H11" s="28">
        <v>47.491999999999997</v>
      </c>
      <c r="I11" s="28">
        <v>48.679000000000002</v>
      </c>
      <c r="J11" s="28">
        <v>62.933</v>
      </c>
      <c r="K11" s="28">
        <v>115.44799999999999</v>
      </c>
      <c r="L11" s="28">
        <v>209.715</v>
      </c>
      <c r="M11" s="28">
        <v>192.57900000000001</v>
      </c>
      <c r="N11" s="28">
        <v>133.27099999999999</v>
      </c>
      <c r="O11" s="28">
        <v>163.71600000000001</v>
      </c>
      <c r="P11" s="28">
        <v>179.01400000000001</v>
      </c>
      <c r="Q11" s="28">
        <v>182.85400000000001</v>
      </c>
      <c r="R11" s="28">
        <v>170.24199999999999</v>
      </c>
      <c r="S11" s="28">
        <v>159.66999999999999</v>
      </c>
      <c r="T11" s="28">
        <v>206.928</v>
      </c>
      <c r="U11" s="28">
        <v>193.04300000000001</v>
      </c>
      <c r="V11" s="28">
        <v>192.47200000000001</v>
      </c>
      <c r="W11" s="28">
        <v>204.66200000000001</v>
      </c>
      <c r="X11" s="28">
        <v>276.30700000000002</v>
      </c>
      <c r="Y11" s="28">
        <v>243.32400000000001</v>
      </c>
      <c r="Z11" s="28">
        <v>248.90600000000001</v>
      </c>
      <c r="AA11" s="28">
        <v>270.47399999999999</v>
      </c>
      <c r="AB11" s="28">
        <v>297.55099999999999</v>
      </c>
      <c r="AC11" s="28">
        <v>276.49299999999999</v>
      </c>
      <c r="AD11" s="28">
        <v>263.82</v>
      </c>
      <c r="AE11" s="28">
        <v>263.97399999999999</v>
      </c>
      <c r="AF11" s="28">
        <v>310.54599999999999</v>
      </c>
      <c r="AG11" s="28">
        <v>275.97300000000001</v>
      </c>
      <c r="AH11" s="28">
        <v>273.48</v>
      </c>
      <c r="AI11" s="28">
        <v>365.64299999999997</v>
      </c>
      <c r="AJ11" s="28">
        <v>410.13600000000002</v>
      </c>
      <c r="AK11" s="28">
        <v>374.44799999999998</v>
      </c>
      <c r="AL11" s="28">
        <v>381.048</v>
      </c>
      <c r="AM11" s="28">
        <v>491.93200000000002</v>
      </c>
      <c r="AN11" s="28">
        <v>576.58399999999995</v>
      </c>
      <c r="AO11" s="28">
        <v>614.81700000000001</v>
      </c>
      <c r="AP11" s="28">
        <v>730.96699999999998</v>
      </c>
      <c r="AQ11" s="28">
        <v>875.04700000000003</v>
      </c>
      <c r="AR11" s="28">
        <v>936.4</v>
      </c>
      <c r="AS11" s="28">
        <v>946.72900000000004</v>
      </c>
      <c r="AU11" s="28">
        <f>H11</f>
        <v>47.491999999999997</v>
      </c>
      <c r="AV11" s="28">
        <f>L11</f>
        <v>209.715</v>
      </c>
      <c r="AW11" s="28">
        <f>P11</f>
        <v>179.01400000000001</v>
      </c>
      <c r="AX11" s="28">
        <f>T11</f>
        <v>206.928</v>
      </c>
      <c r="AY11" s="28">
        <f>X11</f>
        <v>276.30700000000002</v>
      </c>
      <c r="AZ11" s="28">
        <f>AB11</f>
        <v>297.55099999999999</v>
      </c>
      <c r="BA11" s="28">
        <f>AF11</f>
        <v>310.54599999999999</v>
      </c>
      <c r="BB11" s="28">
        <f>AJ11</f>
        <v>410.13600000000002</v>
      </c>
      <c r="BC11" s="28">
        <f t="shared" ref="BC11:BC23" si="12">AN11</f>
        <v>576.58399999999995</v>
      </c>
      <c r="BD11" s="28">
        <f t="shared" si="11"/>
        <v>936.4</v>
      </c>
      <c r="BE11" s="28">
        <f t="shared" si="11"/>
        <v>946.72900000000004</v>
      </c>
    </row>
    <row r="12" spans="2:57" ht="14.9" customHeight="1">
      <c r="B12" s="29" t="s">
        <v>267</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581.86800000000005</v>
      </c>
      <c r="AC12" s="28">
        <v>721.53</v>
      </c>
      <c r="AD12" s="28">
        <v>776.32299999999998</v>
      </c>
      <c r="AE12" s="28">
        <v>825.91200000000003</v>
      </c>
      <c r="AF12" s="28">
        <v>960.48800000000006</v>
      </c>
      <c r="AG12" s="28">
        <v>842.93299999999999</v>
      </c>
      <c r="AH12" s="28">
        <v>808.12199999999996</v>
      </c>
      <c r="AI12" s="28">
        <v>815.61699999999996</v>
      </c>
      <c r="AJ12" s="28">
        <v>362.13299999999998</v>
      </c>
      <c r="AK12" s="28">
        <v>297.44299999999998</v>
      </c>
      <c r="AL12" s="28">
        <v>242.916</v>
      </c>
      <c r="AM12" s="28">
        <v>725.25900000000001</v>
      </c>
      <c r="AN12" s="28">
        <v>369.54199999999997</v>
      </c>
      <c r="AO12" s="28">
        <v>1017.583</v>
      </c>
      <c r="AP12" s="28">
        <v>842.45500000000004</v>
      </c>
      <c r="AQ12" s="28">
        <v>767.22299999999996</v>
      </c>
      <c r="AR12" s="28">
        <v>1134.0889999999999</v>
      </c>
      <c r="AS12" s="28">
        <v>974.31399999999996</v>
      </c>
      <c r="AU12" s="28">
        <f>H12</f>
        <v>0</v>
      </c>
      <c r="AV12" s="28">
        <f>L12</f>
        <v>0</v>
      </c>
      <c r="AW12" s="28">
        <f>P12</f>
        <v>0</v>
      </c>
      <c r="AX12" s="28">
        <f>T12</f>
        <v>0</v>
      </c>
      <c r="AY12" s="28">
        <f>X12</f>
        <v>0</v>
      </c>
      <c r="AZ12" s="28">
        <f>AB12</f>
        <v>581.86800000000005</v>
      </c>
      <c r="BA12" s="28">
        <f>AF12</f>
        <v>960.48800000000006</v>
      </c>
      <c r="BB12" s="28">
        <f>AJ12</f>
        <v>362.13299999999998</v>
      </c>
      <c r="BC12" s="28">
        <f t="shared" si="12"/>
        <v>369.54199999999997</v>
      </c>
      <c r="BD12" s="28">
        <f t="shared" si="11"/>
        <v>1134.0889999999999</v>
      </c>
      <c r="BE12" s="28">
        <f t="shared" si="11"/>
        <v>974.31399999999996</v>
      </c>
    </row>
    <row r="13" spans="2:57" ht="14.9" customHeight="1">
      <c r="B13" s="29" t="s">
        <v>268</v>
      </c>
      <c r="E13" s="28">
        <v>14.009</v>
      </c>
      <c r="F13" s="28">
        <v>16.347999999999999</v>
      </c>
      <c r="G13" s="28">
        <v>18.693000000000001</v>
      </c>
      <c r="H13" s="28">
        <v>16.292999999999999</v>
      </c>
      <c r="I13" s="28">
        <v>23.049999999999997</v>
      </c>
      <c r="J13" s="28">
        <v>32.463999999999999</v>
      </c>
      <c r="K13" s="28">
        <v>28.601999999999997</v>
      </c>
      <c r="L13" s="28">
        <v>36.164999999999999</v>
      </c>
      <c r="M13" s="28">
        <v>40.619</v>
      </c>
      <c r="N13" s="28">
        <v>46.936999999999998</v>
      </c>
      <c r="O13" s="28">
        <v>54.137999999999998</v>
      </c>
      <c r="P13" s="28">
        <v>50.071999999999996</v>
      </c>
      <c r="Q13" s="28">
        <v>48.785999999999994</v>
      </c>
      <c r="R13" s="28">
        <v>56.056999999999995</v>
      </c>
      <c r="S13" s="28">
        <v>59.635999999999996</v>
      </c>
      <c r="T13" s="28">
        <v>85.483000000000004</v>
      </c>
      <c r="U13" s="28">
        <v>91.12</v>
      </c>
      <c r="V13" s="28">
        <v>91.942000000000007</v>
      </c>
      <c r="W13" s="28">
        <v>134.286</v>
      </c>
      <c r="X13" s="28">
        <v>173.33799999999999</v>
      </c>
      <c r="Y13" s="28">
        <v>178.572</v>
      </c>
      <c r="Z13" s="28">
        <v>353.00399999999996</v>
      </c>
      <c r="AA13" s="28">
        <v>341.50300000000004</v>
      </c>
      <c r="AB13" s="28">
        <v>196.398</v>
      </c>
      <c r="AC13" s="28">
        <v>163.68699999999998</v>
      </c>
      <c r="AD13" s="28">
        <v>172.20699999999999</v>
      </c>
      <c r="AE13" s="28">
        <v>180.74499999999998</v>
      </c>
      <c r="AF13" s="28">
        <v>229.58799999999999</v>
      </c>
      <c r="AG13" s="28">
        <v>198.37800000000001</v>
      </c>
      <c r="AH13" s="28">
        <v>203.41499999999999</v>
      </c>
      <c r="AI13" s="28">
        <v>182.47799999999998</v>
      </c>
      <c r="AJ13" s="28">
        <v>254.25400000000002</v>
      </c>
      <c r="AK13" s="28">
        <v>264.25799999999998</v>
      </c>
      <c r="AL13" s="28">
        <v>341.39499999999998</v>
      </c>
      <c r="AM13" s="28">
        <v>294.09199999999998</v>
      </c>
      <c r="AN13" s="28">
        <v>453.27800000000002</v>
      </c>
      <c r="AO13" s="28">
        <v>489.83199999999999</v>
      </c>
      <c r="AP13" s="28">
        <v>492.70399999999995</v>
      </c>
      <c r="AQ13" s="28">
        <v>355.9</v>
      </c>
      <c r="AR13" s="28">
        <f>202.9+125.9+8.3</f>
        <v>337.1</v>
      </c>
      <c r="AS13" s="28">
        <f>246.98+2.325+126.452</f>
        <v>375.75699999999995</v>
      </c>
      <c r="AU13" s="28">
        <f>H13</f>
        <v>16.292999999999999</v>
      </c>
      <c r="AV13" s="28">
        <f>L13</f>
        <v>36.164999999999999</v>
      </c>
      <c r="AW13" s="28">
        <f>P13</f>
        <v>50.071999999999996</v>
      </c>
      <c r="AX13" s="28">
        <f>T13</f>
        <v>85.483000000000004</v>
      </c>
      <c r="AY13" s="28">
        <f>X13</f>
        <v>173.33799999999999</v>
      </c>
      <c r="AZ13" s="28">
        <f>AB13</f>
        <v>196.398</v>
      </c>
      <c r="BA13" s="28">
        <f>AF13</f>
        <v>229.58799999999999</v>
      </c>
      <c r="BB13" s="28">
        <f>AJ13</f>
        <v>254.25400000000002</v>
      </c>
      <c r="BC13" s="28">
        <f t="shared" si="12"/>
        <v>453.27800000000002</v>
      </c>
      <c r="BD13" s="28">
        <f t="shared" si="11"/>
        <v>337.1</v>
      </c>
      <c r="BE13" s="28">
        <f t="shared" si="11"/>
        <v>375.75699999999995</v>
      </c>
    </row>
    <row r="14" spans="2:57" ht="14.9" customHeight="1">
      <c r="B14" s="46" t="s">
        <v>269</v>
      </c>
      <c r="C14" s="47"/>
      <c r="D14" s="47"/>
      <c r="E14" s="66">
        <f t="shared" ref="E14:AJ14" si="13">SUM(E15:E19,E21:E23)</f>
        <v>696.87699999999995</v>
      </c>
      <c r="F14" s="66">
        <f t="shared" si="13"/>
        <v>688.84899999999993</v>
      </c>
      <c r="G14" s="66">
        <f t="shared" si="13"/>
        <v>682.60400000000004</v>
      </c>
      <c r="H14" s="66">
        <f t="shared" si="13"/>
        <v>671.63400000000013</v>
      </c>
      <c r="I14" s="66">
        <f t="shared" si="13"/>
        <v>662.69200000000001</v>
      </c>
      <c r="J14" s="66">
        <f t="shared" si="13"/>
        <v>1291.318</v>
      </c>
      <c r="K14" s="66">
        <f t="shared" si="13"/>
        <v>1274.8719999999998</v>
      </c>
      <c r="L14" s="66">
        <f t="shared" si="13"/>
        <v>3309.0049999999997</v>
      </c>
      <c r="M14" s="66">
        <f t="shared" si="13"/>
        <v>3288.0519999999997</v>
      </c>
      <c r="N14" s="66">
        <f t="shared" si="13"/>
        <v>3290.6179999999999</v>
      </c>
      <c r="O14" s="66">
        <f t="shared" si="13"/>
        <v>3261.1350000000002</v>
      </c>
      <c r="P14" s="66">
        <f t="shared" si="13"/>
        <v>3680.72</v>
      </c>
      <c r="Q14" s="66">
        <f t="shared" si="13"/>
        <v>4200.4740000000002</v>
      </c>
      <c r="R14" s="66">
        <f t="shared" si="13"/>
        <v>6164.0659999999998</v>
      </c>
      <c r="S14" s="66">
        <f t="shared" si="13"/>
        <v>6125.3310000000001</v>
      </c>
      <c r="T14" s="66">
        <f t="shared" si="13"/>
        <v>5985.59</v>
      </c>
      <c r="U14" s="66">
        <f t="shared" si="13"/>
        <v>6735.0420000000004</v>
      </c>
      <c r="V14" s="66">
        <f t="shared" si="13"/>
        <v>6687.3009999999995</v>
      </c>
      <c r="W14" s="66">
        <f t="shared" si="13"/>
        <v>6754.6140000000005</v>
      </c>
      <c r="X14" s="66">
        <f t="shared" si="13"/>
        <v>9262.1949999999997</v>
      </c>
      <c r="Y14" s="66">
        <f t="shared" si="13"/>
        <v>9204.8349999999991</v>
      </c>
      <c r="Z14" s="66">
        <f t="shared" si="13"/>
        <v>9114.2530000000006</v>
      </c>
      <c r="AA14" s="66">
        <f t="shared" si="13"/>
        <v>8958.0049999999992</v>
      </c>
      <c r="AB14" s="66">
        <f t="shared" si="13"/>
        <v>10393.928</v>
      </c>
      <c r="AC14" s="66">
        <f t="shared" si="13"/>
        <v>10874.511</v>
      </c>
      <c r="AD14" s="66">
        <f t="shared" si="13"/>
        <v>11871.157000000001</v>
      </c>
      <c r="AE14" s="66">
        <f t="shared" si="13"/>
        <v>12911.547999999999</v>
      </c>
      <c r="AF14" s="66">
        <f t="shared" si="13"/>
        <v>13903.981000000002</v>
      </c>
      <c r="AG14" s="66">
        <f t="shared" si="13"/>
        <v>14355.456</v>
      </c>
      <c r="AH14" s="66">
        <f t="shared" si="13"/>
        <v>15142.163</v>
      </c>
      <c r="AI14" s="66">
        <f t="shared" si="13"/>
        <v>15823.156999999999</v>
      </c>
      <c r="AJ14" s="66">
        <f t="shared" si="13"/>
        <v>15081.346000000001</v>
      </c>
      <c r="AK14" s="66">
        <f t="shared" ref="AK14:AQ14" si="14">SUM(AK15:AK19,AK21:AK23)</f>
        <v>16865.855</v>
      </c>
      <c r="AL14" s="66">
        <f t="shared" si="14"/>
        <v>17033.386999999999</v>
      </c>
      <c r="AM14" s="66">
        <f t="shared" si="14"/>
        <v>17133.28</v>
      </c>
      <c r="AN14" s="66">
        <f t="shared" si="14"/>
        <v>17334.376</v>
      </c>
      <c r="AO14" s="66">
        <f t="shared" si="14"/>
        <v>17299.521000000001</v>
      </c>
      <c r="AP14" s="66">
        <f t="shared" si="14"/>
        <v>16971.368999999999</v>
      </c>
      <c r="AQ14" s="66">
        <f t="shared" si="14"/>
        <v>17043.5</v>
      </c>
      <c r="AR14" s="66">
        <f>SUM(AR15:AR19,AR21:AR23)</f>
        <v>17349.991000000002</v>
      </c>
      <c r="AS14" s="66">
        <f t="shared" ref="AS14" si="15">SUM(AS15:AS19,AS21:AS23)</f>
        <v>15272.651058000001</v>
      </c>
      <c r="AU14" s="66">
        <f t="shared" ref="AU14:BE14" si="16">SUM(AU15:AU19,AU21:AU23)</f>
        <v>671.63400000000013</v>
      </c>
      <c r="AV14" s="66">
        <f t="shared" si="16"/>
        <v>3309.0049999999997</v>
      </c>
      <c r="AW14" s="66">
        <f t="shared" si="16"/>
        <v>3680.72</v>
      </c>
      <c r="AX14" s="66">
        <f t="shared" si="16"/>
        <v>5985.59</v>
      </c>
      <c r="AY14" s="66">
        <f t="shared" si="16"/>
        <v>9262.1949999999997</v>
      </c>
      <c r="AZ14" s="66">
        <f t="shared" si="16"/>
        <v>10393.928</v>
      </c>
      <c r="BA14" s="66">
        <f t="shared" si="16"/>
        <v>13903.981000000002</v>
      </c>
      <c r="BB14" s="66">
        <f t="shared" si="16"/>
        <v>15081.346000000001</v>
      </c>
      <c r="BC14" s="66">
        <f>SUM(BC15:BC19,BC21:BC23)</f>
        <v>17334.376</v>
      </c>
      <c r="BD14" s="66">
        <f>SUM(BD15:BD19,BD21:BD23)</f>
        <v>17349.991000000002</v>
      </c>
      <c r="BE14" s="66">
        <f>SUM(BE15:BE19,BE21:BE23)</f>
        <v>15272.651058000001</v>
      </c>
    </row>
    <row r="15" spans="2:57" ht="14.9" customHeight="1">
      <c r="B15" s="29" t="s">
        <v>270</v>
      </c>
      <c r="E15" s="28">
        <v>26.6</v>
      </c>
      <c r="F15" s="28">
        <v>26.474</v>
      </c>
      <c r="G15" s="28">
        <v>27.547999999999998</v>
      </c>
      <c r="H15" s="28">
        <v>25.12</v>
      </c>
      <c r="I15" s="28">
        <v>25.516999999999999</v>
      </c>
      <c r="J15" s="28">
        <v>39.749000000000002</v>
      </c>
      <c r="K15" s="28">
        <v>50.497999999999998</v>
      </c>
      <c r="L15" s="28">
        <v>82.513999999999996</v>
      </c>
      <c r="M15" s="28">
        <v>80.819999999999993</v>
      </c>
      <c r="N15" s="28">
        <v>98.382000000000005</v>
      </c>
      <c r="O15" s="28">
        <v>102.354</v>
      </c>
      <c r="P15" s="28">
        <v>95.963999999999999</v>
      </c>
      <c r="Q15" s="28">
        <v>117.405</v>
      </c>
      <c r="R15" s="28">
        <v>186.404</v>
      </c>
      <c r="S15" s="28">
        <v>200.32</v>
      </c>
      <c r="T15" s="28">
        <v>154.06299999999999</v>
      </c>
      <c r="U15" s="28">
        <v>176.26900000000001</v>
      </c>
      <c r="V15" s="28">
        <v>165.059</v>
      </c>
      <c r="W15" s="28">
        <v>182.874</v>
      </c>
      <c r="X15" s="28">
        <v>461.77100000000002</v>
      </c>
      <c r="Y15" s="28">
        <v>496.65800000000002</v>
      </c>
      <c r="Z15" s="28">
        <v>510.411</v>
      </c>
      <c r="AA15" s="28">
        <v>439.39400000000001</v>
      </c>
      <c r="AB15" s="28">
        <v>229.29900000000001</v>
      </c>
      <c r="AC15" s="28">
        <v>262.10700000000003</v>
      </c>
      <c r="AD15" s="28">
        <v>200.23500000000001</v>
      </c>
      <c r="AE15" s="28">
        <v>341.53500000000003</v>
      </c>
      <c r="AF15" s="28">
        <v>211.06899999999999</v>
      </c>
      <c r="AG15" s="28">
        <v>230.34800000000001</v>
      </c>
      <c r="AH15" s="28">
        <v>224.50299999999999</v>
      </c>
      <c r="AI15" s="28">
        <v>243.309</v>
      </c>
      <c r="AJ15" s="28">
        <v>231.14400000000001</v>
      </c>
      <c r="AK15" s="28">
        <v>369.279</v>
      </c>
      <c r="AL15" s="28">
        <v>351.07400000000001</v>
      </c>
      <c r="AM15" s="28">
        <v>558.75699999999995</v>
      </c>
      <c r="AN15" s="28">
        <v>487.67</v>
      </c>
      <c r="AO15" s="28">
        <v>580.38599999999997</v>
      </c>
      <c r="AP15" s="28">
        <v>512.99599999999998</v>
      </c>
      <c r="AQ15" s="28">
        <v>589.75900000000001</v>
      </c>
      <c r="AR15" s="28">
        <v>511.39299999999997</v>
      </c>
      <c r="AS15" s="28">
        <v>540.68899999999996</v>
      </c>
      <c r="AU15" s="28">
        <f>H15</f>
        <v>25.12</v>
      </c>
      <c r="AV15" s="28">
        <f>L15</f>
        <v>82.513999999999996</v>
      </c>
      <c r="AW15" s="28">
        <f>P15</f>
        <v>95.963999999999999</v>
      </c>
      <c r="AX15" s="28">
        <f>T15</f>
        <v>154.06299999999999</v>
      </c>
      <c r="AY15" s="28">
        <f>X15</f>
        <v>461.77100000000002</v>
      </c>
      <c r="AZ15" s="28">
        <f>AB15</f>
        <v>229.29900000000001</v>
      </c>
      <c r="BA15" s="28">
        <f>AF15</f>
        <v>211.06899999999999</v>
      </c>
      <c r="BB15" s="28">
        <f>AJ15</f>
        <v>231.14400000000001</v>
      </c>
      <c r="BC15" s="28">
        <f t="shared" si="12"/>
        <v>487.67</v>
      </c>
      <c r="BD15" s="28">
        <f>AR15</f>
        <v>511.39299999999997</v>
      </c>
      <c r="BE15" s="28">
        <f>AS15</f>
        <v>540.68899999999996</v>
      </c>
    </row>
    <row r="16" spans="2:57" ht="14.9" customHeight="1">
      <c r="B16" s="29" t="s">
        <v>266</v>
      </c>
      <c r="E16" s="28">
        <v>1.903</v>
      </c>
      <c r="F16" s="28">
        <v>0.65600000000000003</v>
      </c>
      <c r="G16" s="28">
        <v>0.51700000000000002</v>
      </c>
      <c r="H16" s="28">
        <v>0.59399999999999997</v>
      </c>
      <c r="I16" s="28">
        <v>0.54800000000000004</v>
      </c>
      <c r="J16" s="28">
        <v>0.39800000000000002</v>
      </c>
      <c r="K16" s="28">
        <v>0.34100000000000003</v>
      </c>
      <c r="L16" s="28">
        <v>0</v>
      </c>
      <c r="M16" s="28">
        <v>0</v>
      </c>
      <c r="N16" s="28">
        <v>15.782999999999999</v>
      </c>
      <c r="O16" s="28">
        <v>9.9589999999999996</v>
      </c>
      <c r="P16" s="28">
        <v>6.9169999999999998</v>
      </c>
      <c r="Q16" s="28">
        <v>0</v>
      </c>
      <c r="R16" s="28">
        <v>15.945</v>
      </c>
      <c r="S16" s="28">
        <v>19.963999999999999</v>
      </c>
      <c r="T16" s="28">
        <v>26.385999999999999</v>
      </c>
      <c r="U16" s="28">
        <v>10.615</v>
      </c>
      <c r="V16" s="28">
        <v>16.116</v>
      </c>
      <c r="W16" s="28">
        <v>30.553000000000001</v>
      </c>
      <c r="X16" s="28">
        <v>31.088000000000001</v>
      </c>
      <c r="Y16" s="28">
        <v>28.129000000000001</v>
      </c>
      <c r="Z16" s="28">
        <v>38.107999999999997</v>
      </c>
      <c r="AA16" s="28">
        <v>9.7880000000000003</v>
      </c>
      <c r="AB16" s="28">
        <v>18.492999999999999</v>
      </c>
      <c r="AC16" s="28">
        <v>16.826000000000001</v>
      </c>
      <c r="AD16" s="28">
        <v>21.067</v>
      </c>
      <c r="AE16" s="28">
        <v>35.308999999999997</v>
      </c>
      <c r="AF16" s="28">
        <v>46.661999999999999</v>
      </c>
      <c r="AG16" s="28">
        <v>41.664999999999999</v>
      </c>
      <c r="AH16" s="28">
        <v>38.4</v>
      </c>
      <c r="AI16" s="28">
        <v>53.661999999999999</v>
      </c>
      <c r="AJ16" s="28">
        <v>57.518999999999998</v>
      </c>
      <c r="AK16" s="28">
        <v>29.271000000000001</v>
      </c>
      <c r="AL16" s="28">
        <v>19.262</v>
      </c>
      <c r="AM16" s="28">
        <v>36.08</v>
      </c>
      <c r="AN16" s="28">
        <v>41.656999999999996</v>
      </c>
      <c r="AO16" s="28">
        <v>20.381</v>
      </c>
      <c r="AP16" s="28">
        <v>24.4</v>
      </c>
      <c r="AQ16" s="28">
        <v>41.454000000000001</v>
      </c>
      <c r="AR16" s="28">
        <v>26.991</v>
      </c>
      <c r="AS16" s="28">
        <v>12.677</v>
      </c>
      <c r="AU16" s="28">
        <f>H16</f>
        <v>0.59399999999999997</v>
      </c>
      <c r="AV16" s="28">
        <f>L16</f>
        <v>0</v>
      </c>
      <c r="AW16" s="28">
        <f>P16</f>
        <v>6.9169999999999998</v>
      </c>
      <c r="AX16" s="28">
        <f>T16</f>
        <v>26.385999999999999</v>
      </c>
      <c r="AY16" s="28">
        <f>X16</f>
        <v>31.088000000000001</v>
      </c>
      <c r="AZ16" s="28">
        <f>AB16</f>
        <v>18.492999999999999</v>
      </c>
      <c r="BA16" s="28">
        <f>AF16</f>
        <v>46.661999999999999</v>
      </c>
      <c r="BB16" s="28">
        <f>AJ16</f>
        <v>57.518999999999998</v>
      </c>
      <c r="BC16" s="28">
        <f t="shared" si="12"/>
        <v>41.656999999999996</v>
      </c>
      <c r="BD16" s="28">
        <f t="shared" ref="BD16:BE19" si="17">AR16</f>
        <v>26.991</v>
      </c>
      <c r="BE16" s="28">
        <f t="shared" si="17"/>
        <v>12.677</v>
      </c>
    </row>
    <row r="17" spans="2:57" ht="14.9" customHeight="1">
      <c r="B17" s="29" t="s">
        <v>271</v>
      </c>
      <c r="E17" s="28">
        <v>7.1580000000000004</v>
      </c>
      <c r="F17" s="28">
        <v>6.0279999999999996</v>
      </c>
      <c r="G17" s="28">
        <v>4.8979999999999997</v>
      </c>
      <c r="H17" s="28">
        <v>3.7679999999999998</v>
      </c>
      <c r="I17" s="28">
        <v>0</v>
      </c>
      <c r="J17" s="28">
        <v>0</v>
      </c>
      <c r="K17" s="28">
        <v>0</v>
      </c>
      <c r="L17" s="28">
        <v>0</v>
      </c>
      <c r="M17" s="28">
        <v>0</v>
      </c>
      <c r="N17" s="28">
        <v>0</v>
      </c>
      <c r="O17" s="28">
        <v>0</v>
      </c>
      <c r="P17" s="28">
        <v>0</v>
      </c>
      <c r="Q17" s="28">
        <v>0</v>
      </c>
      <c r="R17" s="28">
        <v>0</v>
      </c>
      <c r="S17" s="28">
        <v>0</v>
      </c>
      <c r="T17" s="28">
        <v>3.5640000000000001</v>
      </c>
      <c r="U17" s="28">
        <v>0</v>
      </c>
      <c r="V17" s="28">
        <v>0</v>
      </c>
      <c r="W17" s="28">
        <v>0</v>
      </c>
      <c r="X17" s="28">
        <v>157.30600000000001</v>
      </c>
      <c r="Y17" s="28">
        <v>157.27199999999999</v>
      </c>
      <c r="Z17" s="28">
        <v>157.23699999999999</v>
      </c>
      <c r="AA17" s="28">
        <v>158.399</v>
      </c>
      <c r="AB17" s="28">
        <v>3.597</v>
      </c>
      <c r="AC17" s="28">
        <v>4.6159999999999997</v>
      </c>
      <c r="AD17" s="28">
        <v>5.1870000000000003</v>
      </c>
      <c r="AE17" s="28">
        <v>4.5960000000000001</v>
      </c>
      <c r="AF17" s="28">
        <v>1.2390000000000001</v>
      </c>
      <c r="AG17" s="28">
        <v>1.923</v>
      </c>
      <c r="AH17" s="28">
        <v>3.0110000000000001</v>
      </c>
      <c r="AI17" s="28">
        <v>1.986</v>
      </c>
      <c r="AJ17" s="28">
        <v>1.788</v>
      </c>
      <c r="AK17" s="28">
        <v>3.0489999999999999</v>
      </c>
      <c r="AL17" s="28">
        <v>3.569</v>
      </c>
      <c r="AM17" s="28">
        <v>3.0339999999999998</v>
      </c>
      <c r="AN17" s="28">
        <v>2.2370000000000001</v>
      </c>
      <c r="AO17" s="28">
        <v>3.4340000000000002</v>
      </c>
      <c r="AP17" s="28">
        <v>2.5670000000000002</v>
      </c>
      <c r="AQ17" s="28">
        <v>7.0000000000000007E-2</v>
      </c>
      <c r="AR17" s="28">
        <v>0.55000000000000004</v>
      </c>
      <c r="AS17" s="28">
        <v>8.3000000000000004E-2</v>
      </c>
      <c r="AU17" s="28">
        <f>H17</f>
        <v>3.7679999999999998</v>
      </c>
      <c r="AV17" s="28">
        <f>L17</f>
        <v>0</v>
      </c>
      <c r="AW17" s="28">
        <f>P17</f>
        <v>0</v>
      </c>
      <c r="AX17" s="28">
        <f>T17</f>
        <v>3.5640000000000001</v>
      </c>
      <c r="AY17" s="28">
        <f>X17</f>
        <v>157.30600000000001</v>
      </c>
      <c r="AZ17" s="28">
        <f>AB17</f>
        <v>3.597</v>
      </c>
      <c r="BA17" s="28">
        <f>AF17</f>
        <v>1.2390000000000001</v>
      </c>
      <c r="BB17" s="28">
        <f>AJ17</f>
        <v>1.788</v>
      </c>
      <c r="BC17" s="28">
        <f t="shared" si="12"/>
        <v>2.2370000000000001</v>
      </c>
      <c r="BD17" s="28">
        <f t="shared" si="17"/>
        <v>0.55000000000000004</v>
      </c>
      <c r="BE17" s="28">
        <f t="shared" si="17"/>
        <v>8.3000000000000004E-2</v>
      </c>
    </row>
    <row r="18" spans="2:57" ht="14.9" customHeight="1">
      <c r="B18" s="29" t="s">
        <v>267</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974.36</v>
      </c>
      <c r="AC18" s="28">
        <v>1175.144</v>
      </c>
      <c r="AD18" s="28">
        <v>1383.28</v>
      </c>
      <c r="AE18" s="28">
        <v>1478.27</v>
      </c>
      <c r="AF18" s="28">
        <v>1472.26</v>
      </c>
      <c r="AG18" s="28">
        <v>1475.758</v>
      </c>
      <c r="AH18" s="28">
        <v>1534.0989999999999</v>
      </c>
      <c r="AI18" s="28">
        <v>1629.481</v>
      </c>
      <c r="AJ18" s="28">
        <v>444.45600000000002</v>
      </c>
      <c r="AK18" s="28">
        <v>437.24200000000002</v>
      </c>
      <c r="AL18" s="28">
        <v>414.834</v>
      </c>
      <c r="AM18" s="28">
        <v>443.42</v>
      </c>
      <c r="AN18" s="28">
        <v>402.154</v>
      </c>
      <c r="AO18" s="28">
        <v>602.06600000000003</v>
      </c>
      <c r="AP18" s="28">
        <v>602.66</v>
      </c>
      <c r="AQ18" s="28">
        <v>605.92999999999995</v>
      </c>
      <c r="AR18" s="28">
        <v>970.29899999999998</v>
      </c>
      <c r="AS18" s="28">
        <v>1121.0830000000001</v>
      </c>
      <c r="AU18" s="28">
        <f>H18</f>
        <v>0</v>
      </c>
      <c r="AV18" s="28">
        <f>L18</f>
        <v>0</v>
      </c>
      <c r="AW18" s="28">
        <f>P18</f>
        <v>0</v>
      </c>
      <c r="AX18" s="28">
        <f>T18</f>
        <v>0</v>
      </c>
      <c r="AY18" s="28">
        <f>X18</f>
        <v>0</v>
      </c>
      <c r="AZ18" s="28">
        <f>AB18</f>
        <v>974.36</v>
      </c>
      <c r="BA18" s="28">
        <f>AF18</f>
        <v>1472.26</v>
      </c>
      <c r="BB18" s="28">
        <f>AJ18</f>
        <v>444.45600000000002</v>
      </c>
      <c r="BC18" s="28">
        <f t="shared" si="12"/>
        <v>402.154</v>
      </c>
      <c r="BD18" s="28">
        <f t="shared" si="17"/>
        <v>970.29899999999998</v>
      </c>
      <c r="BE18" s="28">
        <f t="shared" si="17"/>
        <v>1121.0830000000001</v>
      </c>
    </row>
    <row r="19" spans="2:57" ht="14.9" customHeight="1">
      <c r="B19" s="29" t="s">
        <v>268</v>
      </c>
      <c r="E19" s="28">
        <v>4.407</v>
      </c>
      <c r="F19" s="28">
        <v>4.9489999999999998</v>
      </c>
      <c r="G19" s="28">
        <v>4.7690000000000001</v>
      </c>
      <c r="H19" s="28">
        <v>4.516</v>
      </c>
      <c r="I19" s="28">
        <v>4.1040000000000001</v>
      </c>
      <c r="J19" s="28">
        <v>2.8719999999999999</v>
      </c>
      <c r="K19" s="28">
        <v>1.7330000000000001</v>
      </c>
      <c r="L19" s="28">
        <v>1.69</v>
      </c>
      <c r="M19" s="28">
        <v>4.9169999999999998</v>
      </c>
      <c r="N19" s="28">
        <v>1.341</v>
      </c>
      <c r="O19" s="28">
        <v>1.34</v>
      </c>
      <c r="P19" s="28">
        <v>1.34</v>
      </c>
      <c r="Q19" s="28">
        <v>1.34</v>
      </c>
      <c r="R19" s="28">
        <v>10.068</v>
      </c>
      <c r="S19" s="28">
        <v>10.863</v>
      </c>
      <c r="T19" s="28">
        <v>12.984</v>
      </c>
      <c r="U19" s="28">
        <v>13.648</v>
      </c>
      <c r="V19" s="28">
        <v>16.062999999999999</v>
      </c>
      <c r="W19" s="28">
        <v>83.875</v>
      </c>
      <c r="X19" s="28">
        <v>71.653000000000006</v>
      </c>
      <c r="Y19" s="28">
        <v>71.843999999999994</v>
      </c>
      <c r="Z19" s="28">
        <v>63.612000000000002</v>
      </c>
      <c r="AA19" s="28">
        <v>64.915999999999997</v>
      </c>
      <c r="AB19" s="28">
        <v>83.554000000000002</v>
      </c>
      <c r="AC19" s="28">
        <v>70.984999999999999</v>
      </c>
      <c r="AD19" s="28">
        <v>70.441999999999993</v>
      </c>
      <c r="AE19" s="28">
        <v>71</v>
      </c>
      <c r="AF19" s="28">
        <v>70.418999999999997</v>
      </c>
      <c r="AG19" s="28">
        <v>86.796000000000006</v>
      </c>
      <c r="AH19" s="28">
        <v>100.248</v>
      </c>
      <c r="AI19" s="28">
        <v>198.35399999999998</v>
      </c>
      <c r="AJ19" s="28">
        <v>171.29499999999999</v>
      </c>
      <c r="AK19" s="28">
        <v>171.12100000000001</v>
      </c>
      <c r="AL19" s="28">
        <v>178.08499999999998</v>
      </c>
      <c r="AM19" s="28">
        <v>187.65899999999999</v>
      </c>
      <c r="AN19" s="28">
        <v>203.45</v>
      </c>
      <c r="AO19" s="28">
        <v>205.61700000000002</v>
      </c>
      <c r="AP19" s="28">
        <v>209.51900000000001</v>
      </c>
      <c r="AQ19" s="28">
        <v>214</v>
      </c>
      <c r="AR19" s="28">
        <v>224.08</v>
      </c>
      <c r="AS19" s="28">
        <f>101.758+69.713+53.268</f>
        <v>224.739</v>
      </c>
      <c r="AU19" s="28">
        <f>H19</f>
        <v>4.516</v>
      </c>
      <c r="AV19" s="28">
        <f>L19</f>
        <v>1.69</v>
      </c>
      <c r="AW19" s="28">
        <f>P19</f>
        <v>1.34</v>
      </c>
      <c r="AX19" s="28">
        <f>T19</f>
        <v>12.984</v>
      </c>
      <c r="AY19" s="28">
        <f>X19</f>
        <v>71.653000000000006</v>
      </c>
      <c r="AZ19" s="28">
        <f>AB19</f>
        <v>83.554000000000002</v>
      </c>
      <c r="BA19" s="28">
        <f>AF19</f>
        <v>70.418999999999997</v>
      </c>
      <c r="BB19" s="28">
        <f>AJ19</f>
        <v>171.29499999999999</v>
      </c>
      <c r="BC19" s="28">
        <f t="shared" si="12"/>
        <v>203.45</v>
      </c>
      <c r="BD19" s="28">
        <f t="shared" si="17"/>
        <v>224.08</v>
      </c>
      <c r="BE19" s="28">
        <f t="shared" si="17"/>
        <v>224.739</v>
      </c>
    </row>
    <row r="20" spans="2:57" ht="14.9" customHeight="1">
      <c r="B20" s="46"/>
      <c r="C20" s="47"/>
      <c r="D20" s="47"/>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U20" s="66"/>
      <c r="AV20" s="66"/>
      <c r="AW20" s="66"/>
      <c r="AX20" s="66"/>
      <c r="AY20" s="66"/>
      <c r="AZ20" s="66"/>
      <c r="BA20" s="66"/>
      <c r="BB20" s="66"/>
      <c r="BC20" s="66"/>
      <c r="BD20" s="66"/>
      <c r="BE20" s="66"/>
    </row>
    <row r="21" spans="2:57" ht="14.9" customHeight="1">
      <c r="B21" s="29" t="s">
        <v>272</v>
      </c>
      <c r="E21" s="28">
        <v>30.452000000000002</v>
      </c>
      <c r="F21" s="28">
        <v>31.684000000000001</v>
      </c>
      <c r="G21" s="28">
        <v>33.040999999999997</v>
      </c>
      <c r="H21" s="28">
        <v>33.164000000000001</v>
      </c>
      <c r="I21" s="28">
        <v>35.374000000000002</v>
      </c>
      <c r="J21" s="28">
        <v>36.109000000000002</v>
      </c>
      <c r="K21" s="28">
        <v>36.616</v>
      </c>
      <c r="L21" s="28">
        <v>29.286000000000001</v>
      </c>
      <c r="M21" s="28">
        <v>30.376000000000001</v>
      </c>
      <c r="N21" s="28">
        <v>30.733000000000001</v>
      </c>
      <c r="O21" s="28">
        <v>30.036000000000001</v>
      </c>
      <c r="P21" s="28">
        <v>490.142</v>
      </c>
      <c r="Q21" s="28">
        <v>494.97800000000001</v>
      </c>
      <c r="R21" s="28">
        <v>496.762</v>
      </c>
      <c r="S21" s="28">
        <v>504.589</v>
      </c>
      <c r="T21" s="28">
        <v>460.21899999999999</v>
      </c>
      <c r="U21" s="28">
        <v>458.84699999999998</v>
      </c>
      <c r="V21" s="28">
        <v>469.89400000000001</v>
      </c>
      <c r="W21" s="28">
        <v>474.43099999999998</v>
      </c>
      <c r="X21" s="28">
        <v>821.26300000000003</v>
      </c>
      <c r="Y21" s="28">
        <v>818.05499999999995</v>
      </c>
      <c r="Z21" s="28">
        <v>795.44200000000001</v>
      </c>
      <c r="AA21" s="28">
        <v>819.75900000000001</v>
      </c>
      <c r="AB21" s="28">
        <v>726.54300000000001</v>
      </c>
      <c r="AC21" s="28">
        <v>733.96900000000005</v>
      </c>
      <c r="AD21" s="28">
        <v>735.73299999999995</v>
      </c>
      <c r="AE21" s="28">
        <v>759.60900000000004</v>
      </c>
      <c r="AF21" s="28">
        <v>953.45500000000004</v>
      </c>
      <c r="AG21" s="28">
        <v>955.46600000000001</v>
      </c>
      <c r="AH21" s="28">
        <v>959.81600000000003</v>
      </c>
      <c r="AI21" s="28">
        <v>982.84</v>
      </c>
      <c r="AJ21" s="28">
        <v>968.15700000000004</v>
      </c>
      <c r="AK21" s="28">
        <v>49.889000000000003</v>
      </c>
      <c r="AL21" s="28">
        <v>57.722999999999999</v>
      </c>
      <c r="AM21" s="28">
        <v>57.823999999999998</v>
      </c>
      <c r="AN21" s="28">
        <v>57.924999999999997</v>
      </c>
      <c r="AO21" s="28">
        <v>61.218000000000004</v>
      </c>
      <c r="AP21" s="28">
        <v>56.058999999999997</v>
      </c>
      <c r="AQ21" s="28">
        <v>56.417999999999999</v>
      </c>
      <c r="AR21" s="28">
        <v>56.671999999999997</v>
      </c>
      <c r="AS21" s="28">
        <v>5.3369999999999997</v>
      </c>
      <c r="AU21" s="28">
        <f>H21</f>
        <v>33.164000000000001</v>
      </c>
      <c r="AV21" s="28">
        <f>L21</f>
        <v>29.286000000000001</v>
      </c>
      <c r="AW21" s="28">
        <f>P21</f>
        <v>490.142</v>
      </c>
      <c r="AX21" s="28">
        <f>T21</f>
        <v>460.21899999999999</v>
      </c>
      <c r="AY21" s="28">
        <f>X21</f>
        <v>821.26300000000003</v>
      </c>
      <c r="AZ21" s="28">
        <f>AB21</f>
        <v>726.54300000000001</v>
      </c>
      <c r="BA21" s="28">
        <f>AF21</f>
        <v>953.45500000000004</v>
      </c>
      <c r="BB21" s="28">
        <f>AJ21</f>
        <v>968.15700000000004</v>
      </c>
      <c r="BC21" s="28">
        <f t="shared" si="12"/>
        <v>57.924999999999997</v>
      </c>
      <c r="BD21" s="28">
        <f t="shared" ref="BD21:BE23" si="18">AR21</f>
        <v>56.671999999999997</v>
      </c>
      <c r="BE21" s="28">
        <f t="shared" si="18"/>
        <v>5.3369999999999997</v>
      </c>
    </row>
    <row r="22" spans="2:57" ht="14.9" customHeight="1">
      <c r="B22" s="29" t="s">
        <v>273</v>
      </c>
      <c r="E22" s="28">
        <v>605.64099999999996</v>
      </c>
      <c r="F22" s="28">
        <v>598.71199999999999</v>
      </c>
      <c r="G22" s="28">
        <v>591.76</v>
      </c>
      <c r="H22" s="28">
        <v>584.77700000000004</v>
      </c>
      <c r="I22" s="28">
        <v>577.79700000000003</v>
      </c>
      <c r="J22" s="28">
        <v>1192.2370000000001</v>
      </c>
      <c r="K22" s="28">
        <v>1164.173</v>
      </c>
      <c r="L22" s="28">
        <v>2735.29</v>
      </c>
      <c r="M22" s="28">
        <v>2717.605</v>
      </c>
      <c r="N22" s="28">
        <v>2695.31</v>
      </c>
      <c r="O22" s="28">
        <v>2673.7640000000001</v>
      </c>
      <c r="P22" s="28">
        <v>2648.212</v>
      </c>
      <c r="Q22" s="28">
        <v>3089.0230000000001</v>
      </c>
      <c r="R22" s="28">
        <v>4614.7939999999999</v>
      </c>
      <c r="S22" s="28">
        <v>4557.8519999999999</v>
      </c>
      <c r="T22" s="28">
        <v>4516.4219999999996</v>
      </c>
      <c r="U22" s="28">
        <v>5117.8620000000001</v>
      </c>
      <c r="V22" s="28">
        <v>5074.93</v>
      </c>
      <c r="W22" s="28">
        <v>5033.0460000000003</v>
      </c>
      <c r="X22" s="28">
        <v>6599.6779999999999</v>
      </c>
      <c r="Y22" s="28">
        <v>6527.0510000000004</v>
      </c>
      <c r="Z22" s="28">
        <v>6455.7910000000002</v>
      </c>
      <c r="AA22" s="28">
        <v>6369.2969999999996</v>
      </c>
      <c r="AB22" s="28">
        <v>7246.4709999999995</v>
      </c>
      <c r="AC22" s="28">
        <v>7421.9480000000003</v>
      </c>
      <c r="AD22" s="28">
        <v>7866.3280000000004</v>
      </c>
      <c r="AE22" s="28">
        <v>8632.0769999999993</v>
      </c>
      <c r="AF22" s="28">
        <v>9582.9760000000006</v>
      </c>
      <c r="AG22" s="28">
        <v>10021.821</v>
      </c>
      <c r="AH22" s="28">
        <v>10731.546</v>
      </c>
      <c r="AI22" s="28">
        <v>11146.044</v>
      </c>
      <c r="AJ22" s="28">
        <v>11819.939</v>
      </c>
      <c r="AK22" s="28">
        <v>13432.545</v>
      </c>
      <c r="AL22" s="28">
        <v>13612.508</v>
      </c>
      <c r="AM22" s="28">
        <v>13488.44</v>
      </c>
      <c r="AN22" s="28">
        <v>13799.785</v>
      </c>
      <c r="AO22" s="28">
        <v>13546.022000000001</v>
      </c>
      <c r="AP22" s="28">
        <v>13328.777</v>
      </c>
      <c r="AQ22" s="28">
        <v>13336.752</v>
      </c>
      <c r="AR22" s="28">
        <v>13373.29</v>
      </c>
      <c r="AS22" s="28">
        <v>13365.903</v>
      </c>
      <c r="AU22" s="28">
        <f>H22</f>
        <v>584.77700000000004</v>
      </c>
      <c r="AV22" s="28">
        <f>L22</f>
        <v>2735.29</v>
      </c>
      <c r="AW22" s="28">
        <f>P22</f>
        <v>2648.212</v>
      </c>
      <c r="AX22" s="28">
        <f>T22</f>
        <v>4516.4219999999996</v>
      </c>
      <c r="AY22" s="28">
        <f>X22</f>
        <v>6599.6779999999999</v>
      </c>
      <c r="AZ22" s="28">
        <f>AB22</f>
        <v>7246.4709999999995</v>
      </c>
      <c r="BA22" s="28">
        <f>AF22</f>
        <v>9582.9760000000006</v>
      </c>
      <c r="BB22" s="28">
        <f>AJ22</f>
        <v>11819.939</v>
      </c>
      <c r="BC22" s="28">
        <f t="shared" si="12"/>
        <v>13799.785</v>
      </c>
      <c r="BD22" s="28">
        <f t="shared" si="18"/>
        <v>13373.29</v>
      </c>
      <c r="BE22" s="28">
        <f t="shared" si="18"/>
        <v>13365.903</v>
      </c>
    </row>
    <row r="23" spans="2:57" ht="14.9" customHeight="1">
      <c r="B23" s="30" t="s">
        <v>274</v>
      </c>
      <c r="C23" s="31"/>
      <c r="D23" s="31"/>
      <c r="E23" s="70">
        <v>20.716000000000001</v>
      </c>
      <c r="F23" s="70">
        <v>20.346</v>
      </c>
      <c r="G23" s="70">
        <v>20.071000000000002</v>
      </c>
      <c r="H23" s="70">
        <v>19.695</v>
      </c>
      <c r="I23" s="70">
        <v>19.352</v>
      </c>
      <c r="J23" s="70">
        <v>19.952999999999999</v>
      </c>
      <c r="K23" s="70">
        <v>21.510999999999999</v>
      </c>
      <c r="L23" s="70">
        <v>460.22500000000002</v>
      </c>
      <c r="M23" s="70">
        <v>454.334</v>
      </c>
      <c r="N23" s="70">
        <v>449.06900000000002</v>
      </c>
      <c r="O23" s="70">
        <v>443.68200000000002</v>
      </c>
      <c r="P23" s="70">
        <v>438.14499999999998</v>
      </c>
      <c r="Q23" s="70">
        <v>497.72800000000001</v>
      </c>
      <c r="R23" s="70">
        <v>840.09299999999996</v>
      </c>
      <c r="S23" s="70">
        <v>831.74300000000005</v>
      </c>
      <c r="T23" s="70">
        <v>811.952</v>
      </c>
      <c r="U23" s="70">
        <v>957.80100000000004</v>
      </c>
      <c r="V23" s="70">
        <v>945.23900000000003</v>
      </c>
      <c r="W23" s="70">
        <v>949.83500000000004</v>
      </c>
      <c r="X23" s="70">
        <v>1119.4359999999999</v>
      </c>
      <c r="Y23" s="70">
        <v>1105.826</v>
      </c>
      <c r="Z23" s="70">
        <v>1093.652</v>
      </c>
      <c r="AA23" s="70">
        <v>1096.452</v>
      </c>
      <c r="AB23" s="70">
        <v>1111.6110000000001</v>
      </c>
      <c r="AC23" s="70">
        <v>1188.9159999999999</v>
      </c>
      <c r="AD23" s="70">
        <v>1588.885</v>
      </c>
      <c r="AE23" s="70">
        <v>1589.152</v>
      </c>
      <c r="AF23" s="70">
        <v>1565.9010000000001</v>
      </c>
      <c r="AG23" s="70">
        <v>1541.6790000000001</v>
      </c>
      <c r="AH23" s="70">
        <v>1550.54</v>
      </c>
      <c r="AI23" s="70">
        <v>1567.481</v>
      </c>
      <c r="AJ23" s="70">
        <v>1387.048</v>
      </c>
      <c r="AK23" s="70">
        <v>2373.4589999999998</v>
      </c>
      <c r="AL23" s="70">
        <v>2396.3319999999999</v>
      </c>
      <c r="AM23" s="70">
        <v>2358.0659999999998</v>
      </c>
      <c r="AN23" s="70">
        <v>2339.498</v>
      </c>
      <c r="AO23" s="70">
        <v>2280.3969999999999</v>
      </c>
      <c r="AP23" s="70">
        <v>2234.3910000000001</v>
      </c>
      <c r="AQ23" s="70">
        <v>2199.1170000000002</v>
      </c>
      <c r="AR23" s="70">
        <v>2186.7159999999999</v>
      </c>
      <c r="AS23" s="70">
        <v>2.1400579999999998</v>
      </c>
      <c r="AU23" s="70">
        <f>H23</f>
        <v>19.695</v>
      </c>
      <c r="AV23" s="70">
        <f>L23</f>
        <v>460.22500000000002</v>
      </c>
      <c r="AW23" s="70">
        <f>P23</f>
        <v>438.14499999999998</v>
      </c>
      <c r="AX23" s="70">
        <f>T23</f>
        <v>811.952</v>
      </c>
      <c r="AY23" s="70">
        <f>X23</f>
        <v>1119.4359999999999</v>
      </c>
      <c r="AZ23" s="70">
        <f>AB23</f>
        <v>1111.6110000000001</v>
      </c>
      <c r="BA23" s="70">
        <f>AF23</f>
        <v>1565.9010000000001</v>
      </c>
      <c r="BB23" s="70">
        <f>AJ23</f>
        <v>1387.048</v>
      </c>
      <c r="BC23" s="70">
        <f t="shared" si="12"/>
        <v>2339.498</v>
      </c>
      <c r="BD23" s="70">
        <f t="shared" si="18"/>
        <v>2186.7159999999999</v>
      </c>
      <c r="BE23" s="70">
        <f t="shared" si="18"/>
        <v>2.1400579999999998</v>
      </c>
    </row>
    <row r="24" spans="2:57" ht="14.9" customHeight="1">
      <c r="AN24" s="43"/>
      <c r="AO24" s="43"/>
      <c r="AP24" s="43"/>
      <c r="AQ24" s="43"/>
      <c r="AR24" s="43"/>
      <c r="AS24" s="43"/>
    </row>
    <row r="25" spans="2:57" ht="14.9" customHeight="1">
      <c r="B25" s="61" t="s">
        <v>275</v>
      </c>
      <c r="C25" s="12"/>
      <c r="D25" s="12"/>
      <c r="E25" s="24">
        <f t="shared" ref="E25:AN25" si="19">SUM(E9,E14)</f>
        <v>760.22299999999996</v>
      </c>
      <c r="F25" s="24">
        <f t="shared" si="19"/>
        <v>761.59799999999996</v>
      </c>
      <c r="G25" s="24">
        <f t="shared" si="19"/>
        <v>762.01400000000001</v>
      </c>
      <c r="H25" s="24">
        <f t="shared" si="19"/>
        <v>773.6070000000002</v>
      </c>
      <c r="I25" s="24">
        <f t="shared" si="19"/>
        <v>781.97699999999998</v>
      </c>
      <c r="J25" s="24">
        <f t="shared" si="19"/>
        <v>1439.8789999999999</v>
      </c>
      <c r="K25" s="24">
        <f t="shared" si="19"/>
        <v>1910.386</v>
      </c>
      <c r="L25" s="24">
        <f t="shared" si="19"/>
        <v>3905.7719999999995</v>
      </c>
      <c r="M25" s="24">
        <f t="shared" si="19"/>
        <v>3902.0769999999998</v>
      </c>
      <c r="N25" s="24">
        <f t="shared" si="19"/>
        <v>3828.19</v>
      </c>
      <c r="O25" s="24">
        <f t="shared" si="19"/>
        <v>3865.2760000000003</v>
      </c>
      <c r="P25" s="24">
        <f t="shared" si="19"/>
        <v>4105.1939999999995</v>
      </c>
      <c r="Q25" s="24">
        <f t="shared" si="19"/>
        <v>4681.3500000000004</v>
      </c>
      <c r="R25" s="24">
        <f t="shared" si="19"/>
        <v>6622.7730000000001</v>
      </c>
      <c r="S25" s="24">
        <f t="shared" si="19"/>
        <v>7431.7380000000003</v>
      </c>
      <c r="T25" s="24">
        <f t="shared" si="19"/>
        <v>7262.4710000000005</v>
      </c>
      <c r="U25" s="24">
        <f t="shared" si="19"/>
        <v>7728.4690000000001</v>
      </c>
      <c r="V25" s="24">
        <f t="shared" si="19"/>
        <v>7665.8119999999999</v>
      </c>
      <c r="W25" s="24">
        <f t="shared" si="19"/>
        <v>8855.0380000000005</v>
      </c>
      <c r="X25" s="24">
        <f t="shared" si="19"/>
        <v>10593.204</v>
      </c>
      <c r="Y25" s="24">
        <f t="shared" si="19"/>
        <v>11096.555</v>
      </c>
      <c r="Z25" s="24">
        <f t="shared" si="19"/>
        <v>10249.461000000001</v>
      </c>
      <c r="AA25" s="24">
        <f t="shared" si="19"/>
        <v>10175.706999999999</v>
      </c>
      <c r="AB25" s="24">
        <f t="shared" si="19"/>
        <v>12663.927</v>
      </c>
      <c r="AC25" s="24">
        <f t="shared" si="19"/>
        <v>13108.99</v>
      </c>
      <c r="AD25" s="24">
        <f t="shared" si="19"/>
        <v>14523.555</v>
      </c>
      <c r="AE25" s="24">
        <f t="shared" si="19"/>
        <v>15651.691999999999</v>
      </c>
      <c r="AF25" s="24">
        <f t="shared" si="19"/>
        <v>16877.601000000002</v>
      </c>
      <c r="AG25" s="24">
        <f t="shared" si="19"/>
        <v>16825.308000000001</v>
      </c>
      <c r="AH25" s="24">
        <f t="shared" si="19"/>
        <v>17163.781999999999</v>
      </c>
      <c r="AI25" s="24">
        <f t="shared" si="19"/>
        <v>17945.360999999997</v>
      </c>
      <c r="AJ25" s="24">
        <f t="shared" si="19"/>
        <v>17058.031000000003</v>
      </c>
      <c r="AK25" s="24">
        <f t="shared" si="19"/>
        <v>19000.416000000001</v>
      </c>
      <c r="AL25" s="24">
        <f t="shared" si="19"/>
        <v>19346.055999999997</v>
      </c>
      <c r="AM25" s="24">
        <f t="shared" si="19"/>
        <v>19897.815999999999</v>
      </c>
      <c r="AN25" s="24">
        <f t="shared" si="19"/>
        <v>20161.754000000001</v>
      </c>
      <c r="AO25" s="24">
        <f t="shared" ref="AO25:AR25" si="20">SUM(AO9,AO14)</f>
        <v>20668.903000000002</v>
      </c>
      <c r="AP25" s="24">
        <f t="shared" si="20"/>
        <v>20046.324999999997</v>
      </c>
      <c r="AQ25" s="24">
        <f t="shared" si="20"/>
        <v>20155.278999999999</v>
      </c>
      <c r="AR25" s="24">
        <f t="shared" si="20"/>
        <v>21670.38</v>
      </c>
      <c r="AS25" s="24">
        <f t="shared" ref="AS25" si="21">SUM(AS9,AS14)</f>
        <v>19555.014058000001</v>
      </c>
      <c r="AU25" s="24">
        <f t="shared" ref="AU25:BC25" si="22">SUM(AU9,AU14)</f>
        <v>773.6070000000002</v>
      </c>
      <c r="AV25" s="24">
        <f t="shared" si="22"/>
        <v>3905.7719999999995</v>
      </c>
      <c r="AW25" s="24">
        <f t="shared" si="22"/>
        <v>4105.1939999999995</v>
      </c>
      <c r="AX25" s="24">
        <f t="shared" si="22"/>
        <v>7262.4710000000005</v>
      </c>
      <c r="AY25" s="24">
        <f t="shared" si="22"/>
        <v>10593.204</v>
      </c>
      <c r="AZ25" s="24">
        <f t="shared" si="22"/>
        <v>12663.927</v>
      </c>
      <c r="BA25" s="24">
        <f t="shared" si="22"/>
        <v>16877.601000000002</v>
      </c>
      <c r="BB25" s="24">
        <f t="shared" si="22"/>
        <v>17058.031000000003</v>
      </c>
      <c r="BC25" s="24">
        <f t="shared" si="22"/>
        <v>20161.754000000001</v>
      </c>
      <c r="BD25" s="24">
        <f t="shared" ref="BD25:BE25" si="23">SUM(BD9,BD14)</f>
        <v>21670.38</v>
      </c>
      <c r="BE25" s="24">
        <f t="shared" si="23"/>
        <v>19555.014058000001</v>
      </c>
    </row>
    <row r="26" spans="2:57" s="8" customFormat="1" ht="14.9" customHeight="1">
      <c r="AL26" s="50"/>
      <c r="AM26" s="50"/>
      <c r="AN26" s="50"/>
      <c r="AO26" s="50"/>
      <c r="AP26" s="50"/>
      <c r="AQ26" s="50"/>
      <c r="AR26" s="50"/>
      <c r="AS26" s="50"/>
      <c r="AT26" s="50"/>
      <c r="AU26" s="50"/>
      <c r="AV26" s="50"/>
    </row>
    <row r="27" spans="2:57" ht="14.9" customHeight="1">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row>
    <row r="28" spans="2:57" ht="14.9" customHeight="1">
      <c r="B28" s="8" t="s">
        <v>276</v>
      </c>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50"/>
      <c r="AM28" s="50"/>
      <c r="AN28" s="50"/>
      <c r="AO28" s="50"/>
      <c r="AP28" s="50"/>
      <c r="AQ28" s="50"/>
      <c r="AR28" s="50"/>
      <c r="AS28" s="50"/>
      <c r="AT28" s="50"/>
      <c r="AU28" s="50"/>
      <c r="AV28" s="50"/>
      <c r="AW28" s="51"/>
      <c r="AX28" s="51"/>
      <c r="AY28" s="51"/>
      <c r="AZ28" s="51"/>
      <c r="BA28" s="51"/>
      <c r="BB28" s="51"/>
      <c r="BC28" s="51"/>
    </row>
    <row r="29" spans="2:57" ht="14.9" customHeight="1">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row>
    <row r="30" spans="2:57" ht="14.9" customHeight="1">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row>
    <row r="31" spans="2:57" ht="14.9" customHeight="1">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row>
    <row r="32" spans="2:57" ht="14.9" customHeight="1">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row>
    <row r="33" spans="6:48" ht="14.9" customHeight="1">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row>
    <row r="34" spans="6:48" ht="14.9" customHeight="1">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row>
    <row r="35" spans="6:48" ht="14.9" customHeight="1">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row>
    <row r="36" spans="6:48" ht="14.9" customHeight="1">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row>
    <row r="37" spans="6:48" ht="14.9" customHeight="1">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row>
    <row r="38" spans="6:48" ht="14.9" customHeight="1">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row>
    <row r="39" spans="6:48" ht="14.9" customHeight="1">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row>
    <row r="41" spans="6:48" ht="14.9" customHeight="1">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row>
  </sheetData>
  <pageMargins left="0.511811024" right="0.511811024" top="0.78740157499999996" bottom="0.78740157499999996" header="0.31496062000000002" footer="0.31496062000000002"/>
  <pageSetup paperSize="9" orientation="portrait" r:id="rId1"/>
  <ignoredErrors>
    <ignoredError sqref="AU14:BB14 AJ9"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C998-497D-4FA8-ABA2-0E7DC9934CAA}">
  <sheetPr codeName="Planilha15">
    <tabColor theme="1"/>
  </sheetPr>
  <dimension ref="A6:BE71"/>
  <sheetViews>
    <sheetView showGridLines="0" zoomScale="113" zoomScaleNormal="120" workbookViewId="0">
      <pane xSplit="3" ySplit="8" topLeftCell="AC9" activePane="bottomRight" state="frozen"/>
      <selection pane="topRight" activeCell="I56" sqref="I56"/>
      <selection pane="bottomLeft" activeCell="I56" sqref="I56"/>
      <selection pane="bottomRight" activeCell="BA17" sqref="BA17"/>
    </sheetView>
  </sheetViews>
  <sheetFormatPr defaultColWidth="10.54296875" defaultRowHeight="14.9" customHeight="1"/>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45" width="10.54296875" style="9" customWidth="1"/>
    <col min="46" max="46" width="2.54296875" style="9" customWidth="1"/>
    <col min="47" max="16384" width="10.54296875" style="9"/>
  </cols>
  <sheetData>
    <row r="6" spans="2:57" ht="14.9" customHeight="1">
      <c r="C6" s="3" t="s">
        <v>41</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 t="shared" ref="AK6:AQ6" si="1">EOMONTH(AJ6,3)</f>
        <v>45382</v>
      </c>
      <c r="AL6" s="4">
        <f t="shared" si="1"/>
        <v>45473</v>
      </c>
      <c r="AM6" s="4">
        <f t="shared" si="1"/>
        <v>45565</v>
      </c>
      <c r="AN6" s="4">
        <f t="shared" si="1"/>
        <v>45657</v>
      </c>
      <c r="AO6" s="4">
        <f t="shared" si="1"/>
        <v>45747</v>
      </c>
      <c r="AP6" s="4">
        <f t="shared" si="1"/>
        <v>45838</v>
      </c>
      <c r="AQ6" s="4">
        <f t="shared" si="1"/>
        <v>45930</v>
      </c>
      <c r="AR6" s="4">
        <f t="shared" ref="AR6" si="2">EOMONTH(AQ6,3)</f>
        <v>46022</v>
      </c>
      <c r="AS6" s="4">
        <f t="shared" ref="AS6" si="3">EOMONTH(AR6,3)</f>
        <v>46112</v>
      </c>
      <c r="AU6" s="22"/>
      <c r="AV6" s="22"/>
      <c r="AW6" s="22"/>
      <c r="AX6" s="22"/>
      <c r="AY6" s="22"/>
      <c r="AZ6" s="22"/>
      <c r="BA6" s="22"/>
      <c r="BB6" s="22"/>
      <c r="BC6" s="22"/>
    </row>
    <row r="7" spans="2:57" ht="14.9" customHeight="1">
      <c r="C7" s="3" t="s">
        <v>42</v>
      </c>
      <c r="D7" s="2"/>
      <c r="E7" s="3">
        <f t="shared" ref="E7:AI7" si="4">YEAR(E6)</f>
        <v>2016</v>
      </c>
      <c r="F7" s="3">
        <f t="shared" si="4"/>
        <v>2016</v>
      </c>
      <c r="G7" s="3">
        <f t="shared" si="4"/>
        <v>2016</v>
      </c>
      <c r="H7" s="3">
        <f t="shared" si="4"/>
        <v>2016</v>
      </c>
      <c r="I7" s="3">
        <f t="shared" si="4"/>
        <v>2017</v>
      </c>
      <c r="J7" s="3">
        <f t="shared" si="4"/>
        <v>2017</v>
      </c>
      <c r="K7" s="3">
        <f t="shared" si="4"/>
        <v>2017</v>
      </c>
      <c r="L7" s="3">
        <f t="shared" si="4"/>
        <v>2017</v>
      </c>
      <c r="M7" s="3">
        <f t="shared" si="4"/>
        <v>2018</v>
      </c>
      <c r="N7" s="3">
        <f t="shared" si="4"/>
        <v>2018</v>
      </c>
      <c r="O7" s="3">
        <f t="shared" si="4"/>
        <v>2018</v>
      </c>
      <c r="P7" s="3">
        <f t="shared" si="4"/>
        <v>2018</v>
      </c>
      <c r="Q7" s="3">
        <f t="shared" si="4"/>
        <v>2019</v>
      </c>
      <c r="R7" s="3">
        <f t="shared" si="4"/>
        <v>2019</v>
      </c>
      <c r="S7" s="3">
        <f t="shared" si="4"/>
        <v>2019</v>
      </c>
      <c r="T7" s="3">
        <f t="shared" si="4"/>
        <v>2019</v>
      </c>
      <c r="U7" s="3">
        <f t="shared" si="4"/>
        <v>2020</v>
      </c>
      <c r="V7" s="3">
        <f t="shared" si="4"/>
        <v>2020</v>
      </c>
      <c r="W7" s="3">
        <f t="shared" si="4"/>
        <v>2020</v>
      </c>
      <c r="X7" s="3">
        <f t="shared" si="4"/>
        <v>2020</v>
      </c>
      <c r="Y7" s="3">
        <f t="shared" si="4"/>
        <v>2021</v>
      </c>
      <c r="Z7" s="3">
        <f t="shared" si="4"/>
        <v>2021</v>
      </c>
      <c r="AA7" s="3">
        <f t="shared" si="4"/>
        <v>2021</v>
      </c>
      <c r="AB7" s="3">
        <f t="shared" si="4"/>
        <v>2021</v>
      </c>
      <c r="AC7" s="3">
        <f t="shared" si="4"/>
        <v>2022</v>
      </c>
      <c r="AD7" s="3">
        <f t="shared" si="4"/>
        <v>2022</v>
      </c>
      <c r="AE7" s="3">
        <f t="shared" si="4"/>
        <v>2022</v>
      </c>
      <c r="AF7" s="3">
        <f t="shared" si="4"/>
        <v>2022</v>
      </c>
      <c r="AG7" s="3">
        <f t="shared" si="4"/>
        <v>2023</v>
      </c>
      <c r="AH7" s="3">
        <f t="shared" si="4"/>
        <v>2023</v>
      </c>
      <c r="AI7" s="3">
        <f t="shared" si="4"/>
        <v>2023</v>
      </c>
      <c r="AJ7" s="3">
        <f t="shared" ref="AJ7:AP7" si="5">YEAR(AJ6)</f>
        <v>2023</v>
      </c>
      <c r="AK7" s="3">
        <f t="shared" si="5"/>
        <v>2024</v>
      </c>
      <c r="AL7" s="3">
        <f t="shared" si="5"/>
        <v>2024</v>
      </c>
      <c r="AM7" s="3">
        <f t="shared" si="5"/>
        <v>2024</v>
      </c>
      <c r="AN7" s="3">
        <f t="shared" si="5"/>
        <v>2024</v>
      </c>
      <c r="AO7" s="3">
        <f t="shared" si="5"/>
        <v>2025</v>
      </c>
      <c r="AP7" s="3">
        <f t="shared" si="5"/>
        <v>2025</v>
      </c>
      <c r="AQ7" s="3">
        <f t="shared" ref="AQ7:AS7" si="6">YEAR(AQ6)</f>
        <v>2025</v>
      </c>
      <c r="AR7" s="3">
        <f t="shared" si="6"/>
        <v>2025</v>
      </c>
      <c r="AS7" s="3">
        <f t="shared" si="6"/>
        <v>2026</v>
      </c>
      <c r="AU7" s="21"/>
      <c r="AV7" s="21"/>
      <c r="AW7" s="21"/>
      <c r="AX7" s="21"/>
      <c r="AY7" s="21"/>
      <c r="AZ7" s="21"/>
      <c r="BA7" s="21"/>
      <c r="BB7" s="21"/>
      <c r="BC7" s="21"/>
    </row>
    <row r="8" spans="2:57" ht="14.9" customHeight="1">
      <c r="B8" s="5" t="s">
        <v>277</v>
      </c>
      <c r="C8" s="6"/>
      <c r="D8" s="6"/>
      <c r="E8" s="7" t="str">
        <f t="shared" ref="E8:AJ8" si="7">MONTH(E$6)/3&amp;"Q"&amp;E$7</f>
        <v>1Q2016</v>
      </c>
      <c r="F8" s="7" t="str">
        <f t="shared" si="7"/>
        <v>2Q2016</v>
      </c>
      <c r="G8" s="7" t="str">
        <f t="shared" si="7"/>
        <v>3Q2016</v>
      </c>
      <c r="H8" s="7" t="str">
        <f t="shared" si="7"/>
        <v>4Q2016</v>
      </c>
      <c r="I8" s="7" t="str">
        <f t="shared" si="7"/>
        <v>1Q2017</v>
      </c>
      <c r="J8" s="7" t="str">
        <f t="shared" si="7"/>
        <v>2Q2017</v>
      </c>
      <c r="K8" s="7" t="str">
        <f t="shared" si="7"/>
        <v>3Q2017</v>
      </c>
      <c r="L8" s="7" t="str">
        <f t="shared" si="7"/>
        <v>4Q2017</v>
      </c>
      <c r="M8" s="7" t="str">
        <f t="shared" si="7"/>
        <v>1Q2018</v>
      </c>
      <c r="N8" s="7" t="str">
        <f t="shared" si="7"/>
        <v>2Q2018</v>
      </c>
      <c r="O8" s="7" t="str">
        <f t="shared" si="7"/>
        <v>3Q2018</v>
      </c>
      <c r="P8" s="7" t="str">
        <f t="shared" si="7"/>
        <v>4Q2018</v>
      </c>
      <c r="Q8" s="7" t="str">
        <f t="shared" si="7"/>
        <v>1Q2019</v>
      </c>
      <c r="R8" s="7" t="str">
        <f t="shared" si="7"/>
        <v>2Q2019</v>
      </c>
      <c r="S8" s="7" t="str">
        <f t="shared" si="7"/>
        <v>3Q2019</v>
      </c>
      <c r="T8" s="7" t="str">
        <f t="shared" si="7"/>
        <v>4Q2019</v>
      </c>
      <c r="U8" s="7" t="str">
        <f t="shared" si="7"/>
        <v>1Q2020</v>
      </c>
      <c r="V8" s="7" t="str">
        <f t="shared" si="7"/>
        <v>2Q2020</v>
      </c>
      <c r="W8" s="7" t="str">
        <f t="shared" si="7"/>
        <v>3Q2020</v>
      </c>
      <c r="X8" s="7" t="str">
        <f t="shared" si="7"/>
        <v>4Q2020</v>
      </c>
      <c r="Y8" s="7" t="str">
        <f t="shared" si="7"/>
        <v>1Q2021</v>
      </c>
      <c r="Z8" s="7" t="str">
        <f t="shared" si="7"/>
        <v>2Q2021</v>
      </c>
      <c r="AA8" s="7" t="str">
        <f t="shared" si="7"/>
        <v>3Q2021</v>
      </c>
      <c r="AB8" s="7" t="str">
        <f t="shared" si="7"/>
        <v>4Q2021</v>
      </c>
      <c r="AC8" s="7" t="str">
        <f t="shared" si="7"/>
        <v>1Q2022</v>
      </c>
      <c r="AD8" s="7" t="str">
        <f t="shared" si="7"/>
        <v>2Q2022</v>
      </c>
      <c r="AE8" s="7" t="str">
        <f t="shared" si="7"/>
        <v>3Q2022</v>
      </c>
      <c r="AF8" s="7" t="str">
        <f t="shared" si="7"/>
        <v>4Q2022</v>
      </c>
      <c r="AG8" s="7" t="str">
        <f t="shared" si="7"/>
        <v>1Q2023</v>
      </c>
      <c r="AH8" s="7" t="str">
        <f t="shared" si="7"/>
        <v>2Q2023</v>
      </c>
      <c r="AI8" s="7" t="str">
        <f t="shared" si="7"/>
        <v>3Q2023</v>
      </c>
      <c r="AJ8" s="7" t="str">
        <f t="shared" si="7"/>
        <v>4Q2023</v>
      </c>
      <c r="AK8" s="7" t="str">
        <f t="shared" ref="AK8:AS8" si="8">MONTH(AK$6)/3&amp;"Q"&amp;AK$7</f>
        <v>1Q2024</v>
      </c>
      <c r="AL8" s="7" t="str">
        <f t="shared" si="8"/>
        <v>2Q2024</v>
      </c>
      <c r="AM8" s="7" t="str">
        <f t="shared" si="8"/>
        <v>3Q2024</v>
      </c>
      <c r="AN8" s="7" t="str">
        <f t="shared" si="8"/>
        <v>4Q2024</v>
      </c>
      <c r="AO8" s="7" t="str">
        <f t="shared" si="8"/>
        <v>1Q2025</v>
      </c>
      <c r="AP8" s="7" t="str">
        <f t="shared" si="8"/>
        <v>2Q2025</v>
      </c>
      <c r="AQ8" s="7" t="str">
        <f t="shared" si="8"/>
        <v>3Q2025</v>
      </c>
      <c r="AR8" s="7" t="str">
        <f t="shared" si="8"/>
        <v>4Q2025</v>
      </c>
      <c r="AS8" s="7" t="str">
        <f t="shared" si="8"/>
        <v>1Q2026</v>
      </c>
      <c r="AT8" s="2"/>
      <c r="AU8" s="6">
        <v>2016</v>
      </c>
      <c r="AV8" s="6">
        <f t="shared" ref="AV8:BE8" si="9">AU8+1</f>
        <v>2017</v>
      </c>
      <c r="AW8" s="6">
        <f t="shared" si="9"/>
        <v>2018</v>
      </c>
      <c r="AX8" s="6">
        <f t="shared" si="9"/>
        <v>2019</v>
      </c>
      <c r="AY8" s="6">
        <f t="shared" si="9"/>
        <v>2020</v>
      </c>
      <c r="AZ8" s="6">
        <f t="shared" si="9"/>
        <v>2021</v>
      </c>
      <c r="BA8" s="6">
        <f t="shared" si="9"/>
        <v>2022</v>
      </c>
      <c r="BB8" s="6">
        <f t="shared" si="9"/>
        <v>2023</v>
      </c>
      <c r="BC8" s="6">
        <f t="shared" si="9"/>
        <v>2024</v>
      </c>
      <c r="BD8" s="6">
        <f t="shared" si="9"/>
        <v>2025</v>
      </c>
      <c r="BE8" s="6">
        <f t="shared" si="9"/>
        <v>2026</v>
      </c>
    </row>
    <row r="9" spans="2:57" ht="14.9" customHeight="1">
      <c r="B9" s="46" t="s">
        <v>278</v>
      </c>
      <c r="C9" s="47"/>
      <c r="D9" s="47"/>
      <c r="E9" s="66">
        <f t="shared" ref="E9:AI9" si="10">SUM(E10:E16)</f>
        <v>59.28</v>
      </c>
      <c r="F9" s="66">
        <f t="shared" si="10"/>
        <v>62.993000000000002</v>
      </c>
      <c r="G9" s="66">
        <f t="shared" si="10"/>
        <v>78.832999999999998</v>
      </c>
      <c r="H9" s="66">
        <f t="shared" si="10"/>
        <v>101.42599999999999</v>
      </c>
      <c r="I9" s="66">
        <f t="shared" si="10"/>
        <v>100.17699999999999</v>
      </c>
      <c r="J9" s="66">
        <f t="shared" si="10"/>
        <v>231.61499999999998</v>
      </c>
      <c r="K9" s="66">
        <f t="shared" si="10"/>
        <v>184.28</v>
      </c>
      <c r="L9" s="66">
        <f t="shared" si="10"/>
        <v>319.101</v>
      </c>
      <c r="M9" s="66">
        <f t="shared" si="10"/>
        <v>309.12599999999998</v>
      </c>
      <c r="N9" s="66">
        <f t="shared" si="10"/>
        <v>253.48399999999998</v>
      </c>
      <c r="O9" s="66">
        <f t="shared" si="10"/>
        <v>264.31700000000001</v>
      </c>
      <c r="P9" s="66">
        <f t="shared" si="10"/>
        <v>211.55899999999997</v>
      </c>
      <c r="Q9" s="66">
        <f t="shared" si="10"/>
        <v>279.15199999999999</v>
      </c>
      <c r="R9" s="66">
        <f t="shared" si="10"/>
        <v>343.572</v>
      </c>
      <c r="S9" s="66">
        <f t="shared" si="10"/>
        <v>513.12400000000002</v>
      </c>
      <c r="T9" s="66">
        <f t="shared" si="10"/>
        <v>334.82300000000004</v>
      </c>
      <c r="U9" s="66">
        <f t="shared" si="10"/>
        <v>404.41</v>
      </c>
      <c r="V9" s="66">
        <f t="shared" si="10"/>
        <v>395.858</v>
      </c>
      <c r="W9" s="66">
        <f t="shared" si="10"/>
        <v>408.84800000000001</v>
      </c>
      <c r="X9" s="66">
        <f t="shared" si="10"/>
        <v>608.33100000000002</v>
      </c>
      <c r="Y9" s="66">
        <f t="shared" si="10"/>
        <v>596.81399999999996</v>
      </c>
      <c r="Z9" s="66">
        <f t="shared" si="10"/>
        <v>646.92200000000003</v>
      </c>
      <c r="AA9" s="66">
        <f t="shared" si="10"/>
        <v>709.41099999999994</v>
      </c>
      <c r="AB9" s="66">
        <f t="shared" si="10"/>
        <v>1520.623</v>
      </c>
      <c r="AC9" s="66">
        <f t="shared" si="10"/>
        <v>1766.6990000000001</v>
      </c>
      <c r="AD9" s="66">
        <f t="shared" si="10"/>
        <v>2470.6840000000002</v>
      </c>
      <c r="AE9" s="66">
        <f t="shared" si="10"/>
        <v>2859.9760000000006</v>
      </c>
      <c r="AF9" s="66">
        <f t="shared" si="10"/>
        <v>3109.6549999999997</v>
      </c>
      <c r="AG9" s="66">
        <f t="shared" si="10"/>
        <v>2814.8920000000003</v>
      </c>
      <c r="AH9" s="66">
        <f t="shared" si="10"/>
        <v>3288.6890000000003</v>
      </c>
      <c r="AI9" s="66">
        <f t="shared" si="10"/>
        <v>4462.9430000000002</v>
      </c>
      <c r="AJ9" s="66">
        <f t="shared" ref="AJ9:AR9" si="11">SUM(AJ10:AJ16)</f>
        <v>4208.963999999999</v>
      </c>
      <c r="AK9" s="66">
        <f t="shared" si="11"/>
        <v>2515.5789999999997</v>
      </c>
      <c r="AL9" s="66">
        <f t="shared" si="11"/>
        <v>3210.4569999999999</v>
      </c>
      <c r="AM9" s="66">
        <f t="shared" si="11"/>
        <v>2800.5430000000001</v>
      </c>
      <c r="AN9" s="66">
        <f t="shared" si="11"/>
        <v>2851.1820000000007</v>
      </c>
      <c r="AO9" s="66">
        <f t="shared" si="11"/>
        <v>2896.5510000000004</v>
      </c>
      <c r="AP9" s="66">
        <f t="shared" si="11"/>
        <v>2913.373</v>
      </c>
      <c r="AQ9" s="66">
        <f t="shared" si="11"/>
        <v>4015.59</v>
      </c>
      <c r="AR9" s="82">
        <f t="shared" si="11"/>
        <v>3359.6509999999998</v>
      </c>
      <c r="AS9" s="66">
        <f t="shared" ref="AS9" si="12">SUM(AS10:AS16)</f>
        <v>2879.3690000000006</v>
      </c>
      <c r="AU9" s="66">
        <f>SUM(AU10:AU16)</f>
        <v>101.42599999999999</v>
      </c>
      <c r="AV9" s="66">
        <f t="shared" ref="AV9:BB9" si="13">SUM(AV10:AV16)</f>
        <v>319.101</v>
      </c>
      <c r="AW9" s="66">
        <f t="shared" si="13"/>
        <v>211.55899999999997</v>
      </c>
      <c r="AX9" s="66">
        <f t="shared" si="13"/>
        <v>334.82300000000004</v>
      </c>
      <c r="AY9" s="66">
        <f t="shared" si="13"/>
        <v>608.33100000000002</v>
      </c>
      <c r="AZ9" s="66">
        <f t="shared" si="13"/>
        <v>1520.623</v>
      </c>
      <c r="BA9" s="66">
        <f t="shared" si="13"/>
        <v>3109.6549999999997</v>
      </c>
      <c r="BB9" s="66">
        <f t="shared" si="13"/>
        <v>4208.963999999999</v>
      </c>
      <c r="BC9" s="66">
        <f>SUM(BC10:BC16)</f>
        <v>2851.1820000000007</v>
      </c>
      <c r="BD9" s="66">
        <f>SUM(BD10:BD16)</f>
        <v>3359.6509999999998</v>
      </c>
      <c r="BE9" s="66">
        <f>SUM(BE10:BE16)</f>
        <v>2879.3690000000006</v>
      </c>
    </row>
    <row r="10" spans="2:57" ht="14.9" customHeight="1">
      <c r="B10" s="29" t="s">
        <v>279</v>
      </c>
      <c r="E10" s="28">
        <v>3.6930000000000001</v>
      </c>
      <c r="F10" s="28">
        <v>6.3840000000000003</v>
      </c>
      <c r="G10" s="28">
        <v>17.379000000000001</v>
      </c>
      <c r="H10" s="28">
        <v>27.478000000000002</v>
      </c>
      <c r="I10" s="28">
        <v>29.47</v>
      </c>
      <c r="J10" s="28">
        <v>61.884</v>
      </c>
      <c r="K10" s="28">
        <v>63.305</v>
      </c>
      <c r="L10" s="28">
        <v>95.173000000000002</v>
      </c>
      <c r="M10" s="28">
        <v>88.262</v>
      </c>
      <c r="N10" s="28">
        <v>49.139000000000003</v>
      </c>
      <c r="O10" s="28">
        <v>70.055000000000007</v>
      </c>
      <c r="P10" s="28">
        <v>67.010000000000005</v>
      </c>
      <c r="Q10" s="28">
        <v>104.955</v>
      </c>
      <c r="R10" s="28">
        <v>83.119</v>
      </c>
      <c r="S10" s="28">
        <v>70.022999999999996</v>
      </c>
      <c r="T10" s="28">
        <v>69.19</v>
      </c>
      <c r="U10" s="28">
        <v>78.697999999999993</v>
      </c>
      <c r="V10" s="28">
        <v>87.534000000000006</v>
      </c>
      <c r="W10" s="28">
        <v>80.206000000000003</v>
      </c>
      <c r="X10" s="28">
        <v>84.814999999999998</v>
      </c>
      <c r="Y10" s="28">
        <v>73.712000000000003</v>
      </c>
      <c r="Z10" s="28">
        <v>104.806</v>
      </c>
      <c r="AA10" s="28">
        <v>194.98599999999999</v>
      </c>
      <c r="AB10" s="28">
        <v>219.251</v>
      </c>
      <c r="AC10" s="28">
        <v>217.34399999999999</v>
      </c>
      <c r="AD10" s="28">
        <v>195.761</v>
      </c>
      <c r="AE10" s="28">
        <v>235.18</v>
      </c>
      <c r="AF10" s="28">
        <v>236.73400000000001</v>
      </c>
      <c r="AG10" s="28">
        <v>251.042</v>
      </c>
      <c r="AH10" s="28">
        <v>174.48500000000001</v>
      </c>
      <c r="AI10" s="28">
        <v>252.44</v>
      </c>
      <c r="AJ10" s="28">
        <v>395.78699999999998</v>
      </c>
      <c r="AK10" s="28">
        <v>262.31700000000001</v>
      </c>
      <c r="AL10" s="28">
        <v>273.79000000000002</v>
      </c>
      <c r="AM10" s="28">
        <v>334.69600000000003</v>
      </c>
      <c r="AN10" s="28">
        <v>292.524</v>
      </c>
      <c r="AO10" s="28">
        <v>333.01600000000002</v>
      </c>
      <c r="AP10" s="28">
        <v>391.98700000000002</v>
      </c>
      <c r="AQ10" s="28">
        <v>514.30100000000004</v>
      </c>
      <c r="AR10" s="28">
        <v>539.01900000000001</v>
      </c>
      <c r="AS10" s="28">
        <v>608.101</v>
      </c>
      <c r="AU10" s="28">
        <f t="shared" ref="AU10:AU16" si="14">H10</f>
        <v>27.478000000000002</v>
      </c>
      <c r="AV10" s="28">
        <f t="shared" ref="AV10:AV16" si="15">L10</f>
        <v>95.173000000000002</v>
      </c>
      <c r="AW10" s="28">
        <f t="shared" ref="AW10:AW16" si="16">P10</f>
        <v>67.010000000000005</v>
      </c>
      <c r="AX10" s="28">
        <f t="shared" ref="AX10:AX16" si="17">T10</f>
        <v>69.19</v>
      </c>
      <c r="AY10" s="28">
        <f t="shared" ref="AY10:AY16" si="18">X10</f>
        <v>84.814999999999998</v>
      </c>
      <c r="AZ10" s="28">
        <f t="shared" ref="AZ10:AZ16" si="19">AB10</f>
        <v>219.251</v>
      </c>
      <c r="BA10" s="28">
        <f t="shared" ref="BA10:BA16" si="20">AF10</f>
        <v>236.73400000000001</v>
      </c>
      <c r="BB10" s="28">
        <f t="shared" ref="BB10:BB16" si="21">AJ10</f>
        <v>395.78699999999998</v>
      </c>
      <c r="BC10" s="28">
        <f>AN10</f>
        <v>292.524</v>
      </c>
      <c r="BD10" s="28">
        <f>AR10</f>
        <v>539.01900000000001</v>
      </c>
      <c r="BE10" s="28">
        <f>AS10</f>
        <v>608.101</v>
      </c>
    </row>
    <row r="11" spans="2:57" ht="14.9" customHeight="1">
      <c r="B11" s="29" t="s">
        <v>280</v>
      </c>
      <c r="E11" s="28">
        <v>34.206000000000003</v>
      </c>
      <c r="F11" s="28">
        <v>34.029000000000003</v>
      </c>
      <c r="G11" s="28">
        <v>34.085000000000001</v>
      </c>
      <c r="H11" s="28">
        <v>34.351999999999997</v>
      </c>
      <c r="I11" s="28">
        <v>32.536999999999999</v>
      </c>
      <c r="J11" s="28">
        <v>125.051</v>
      </c>
      <c r="K11" s="28">
        <v>65.59</v>
      </c>
      <c r="L11" s="28">
        <v>135.47999999999999</v>
      </c>
      <c r="M11" s="28">
        <v>134.15199999999999</v>
      </c>
      <c r="N11" s="28">
        <v>143.87799999999999</v>
      </c>
      <c r="O11" s="28">
        <v>146.21700000000001</v>
      </c>
      <c r="P11" s="28">
        <v>107.86799999999999</v>
      </c>
      <c r="Q11" s="28">
        <v>132.62299999999999</v>
      </c>
      <c r="R11" s="28">
        <v>188.303</v>
      </c>
      <c r="S11" s="28">
        <v>200.78200000000001</v>
      </c>
      <c r="T11" s="28">
        <v>193.666</v>
      </c>
      <c r="U11" s="28">
        <v>241.45599999999999</v>
      </c>
      <c r="V11" s="28">
        <v>215.423</v>
      </c>
      <c r="W11" s="28">
        <v>242.405</v>
      </c>
      <c r="X11" s="28">
        <v>373.86099999999999</v>
      </c>
      <c r="Y11" s="28">
        <v>385.74</v>
      </c>
      <c r="Z11" s="28">
        <v>298.86200000000002</v>
      </c>
      <c r="AA11" s="28">
        <v>320.99599999999998</v>
      </c>
      <c r="AB11" s="28">
        <v>482.08800000000002</v>
      </c>
      <c r="AC11" s="28">
        <v>561.49099999999999</v>
      </c>
      <c r="AD11" s="28">
        <v>1329.1969999999999</v>
      </c>
      <c r="AE11" s="28">
        <v>1637.6790000000001</v>
      </c>
      <c r="AF11" s="28">
        <v>1724.473</v>
      </c>
      <c r="AG11" s="28">
        <v>1549.3689999999999</v>
      </c>
      <c r="AH11" s="28">
        <v>2142.88</v>
      </c>
      <c r="AI11" s="28">
        <v>3184.7440000000001</v>
      </c>
      <c r="AJ11" s="28">
        <v>3204.0419999999999</v>
      </c>
      <c r="AK11" s="28">
        <v>1672.4159999999999</v>
      </c>
      <c r="AL11" s="28">
        <v>2466.1550000000002</v>
      </c>
      <c r="AM11" s="28">
        <v>1516.105</v>
      </c>
      <c r="AN11" s="28">
        <v>1906.412</v>
      </c>
      <c r="AO11" s="28">
        <v>1272.1010000000001</v>
      </c>
      <c r="AP11" s="28">
        <v>1399.502</v>
      </c>
      <c r="AQ11" s="28">
        <v>2515.87</v>
      </c>
      <c r="AR11" s="28">
        <v>1420.663</v>
      </c>
      <c r="AS11" s="28">
        <v>1094.9380000000001</v>
      </c>
      <c r="AU11" s="28">
        <f t="shared" si="14"/>
        <v>34.351999999999997</v>
      </c>
      <c r="AV11" s="28">
        <f t="shared" si="15"/>
        <v>135.47999999999999</v>
      </c>
      <c r="AW11" s="28">
        <f t="shared" si="16"/>
        <v>107.86799999999999</v>
      </c>
      <c r="AX11" s="28">
        <f t="shared" si="17"/>
        <v>193.666</v>
      </c>
      <c r="AY11" s="28">
        <f t="shared" si="18"/>
        <v>373.86099999999999</v>
      </c>
      <c r="AZ11" s="28">
        <f t="shared" si="19"/>
        <v>482.08800000000002</v>
      </c>
      <c r="BA11" s="28">
        <f t="shared" si="20"/>
        <v>1724.473</v>
      </c>
      <c r="BB11" s="28">
        <f t="shared" si="21"/>
        <v>3204.0419999999999</v>
      </c>
      <c r="BC11" s="28">
        <f t="shared" ref="BC11:BC24" si="22">AN11</f>
        <v>1906.412</v>
      </c>
      <c r="BD11" s="28">
        <f t="shared" ref="BD11:BE16" si="23">AR11</f>
        <v>1420.663</v>
      </c>
      <c r="BE11" s="28">
        <f t="shared" si="23"/>
        <v>1094.9380000000001</v>
      </c>
    </row>
    <row r="12" spans="2:57" ht="14.9" customHeight="1">
      <c r="B12" s="29" t="s">
        <v>281</v>
      </c>
      <c r="E12" s="28">
        <v>3.306</v>
      </c>
      <c r="F12" s="28">
        <v>4.375</v>
      </c>
      <c r="G12" s="28">
        <v>4.601</v>
      </c>
      <c r="H12" s="28">
        <v>5.5380000000000003</v>
      </c>
      <c r="I12" s="28">
        <v>6.194</v>
      </c>
      <c r="J12" s="28">
        <v>10.569000000000001</v>
      </c>
      <c r="K12" s="28">
        <v>12.244</v>
      </c>
      <c r="L12" s="28">
        <v>24.949000000000002</v>
      </c>
      <c r="M12" s="28">
        <v>26.603999999999999</v>
      </c>
      <c r="N12" s="28">
        <v>33.582000000000001</v>
      </c>
      <c r="O12" s="28">
        <v>36.250999999999998</v>
      </c>
      <c r="P12" s="28">
        <v>22.039000000000001</v>
      </c>
      <c r="Q12" s="28">
        <v>25.143999999999998</v>
      </c>
      <c r="R12" s="28">
        <v>20.584</v>
      </c>
      <c r="S12" s="28">
        <v>31.108000000000001</v>
      </c>
      <c r="T12" s="28">
        <v>38.725999999999999</v>
      </c>
      <c r="U12" s="28">
        <v>47.942</v>
      </c>
      <c r="V12" s="28">
        <v>41.597999999999999</v>
      </c>
      <c r="W12" s="28">
        <v>41.052</v>
      </c>
      <c r="X12" s="28">
        <v>44.536999999999999</v>
      </c>
      <c r="Y12" s="28">
        <v>37.439</v>
      </c>
      <c r="Z12" s="28">
        <v>42.069000000000003</v>
      </c>
      <c r="AA12" s="28">
        <v>55.253</v>
      </c>
      <c r="AB12" s="28">
        <v>62.372999999999998</v>
      </c>
      <c r="AC12" s="28">
        <v>63.508000000000003</v>
      </c>
      <c r="AD12" s="28">
        <v>66.393000000000001</v>
      </c>
      <c r="AE12" s="28">
        <v>86.738</v>
      </c>
      <c r="AF12" s="28">
        <v>102.535</v>
      </c>
      <c r="AG12" s="28">
        <v>89.111000000000004</v>
      </c>
      <c r="AH12" s="28">
        <v>94.021000000000001</v>
      </c>
      <c r="AI12" s="28">
        <v>119.83799999999999</v>
      </c>
      <c r="AJ12" s="28">
        <v>146.42699999999999</v>
      </c>
      <c r="AK12" s="28">
        <v>109.837</v>
      </c>
      <c r="AL12" s="28">
        <v>127.372</v>
      </c>
      <c r="AM12" s="28">
        <v>163.09200000000001</v>
      </c>
      <c r="AN12" s="28">
        <v>214.10300000000001</v>
      </c>
      <c r="AO12" s="28">
        <v>153.083</v>
      </c>
      <c r="AP12" s="28">
        <v>167.767</v>
      </c>
      <c r="AQ12" s="28">
        <v>189.965</v>
      </c>
      <c r="AR12" s="28">
        <v>217.202</v>
      </c>
      <c r="AS12" s="28">
        <v>219.214</v>
      </c>
      <c r="AU12" s="28">
        <f t="shared" si="14"/>
        <v>5.5380000000000003</v>
      </c>
      <c r="AV12" s="28">
        <f t="shared" si="15"/>
        <v>24.949000000000002</v>
      </c>
      <c r="AW12" s="28">
        <f t="shared" si="16"/>
        <v>22.039000000000001</v>
      </c>
      <c r="AX12" s="28">
        <f t="shared" si="17"/>
        <v>38.725999999999999</v>
      </c>
      <c r="AY12" s="28">
        <f t="shared" si="18"/>
        <v>44.536999999999999</v>
      </c>
      <c r="AZ12" s="28">
        <f t="shared" si="19"/>
        <v>62.372999999999998</v>
      </c>
      <c r="BA12" s="28">
        <f t="shared" si="20"/>
        <v>102.535</v>
      </c>
      <c r="BB12" s="28">
        <f t="shared" si="21"/>
        <v>146.42699999999999</v>
      </c>
      <c r="BC12" s="28">
        <f t="shared" si="22"/>
        <v>214.10300000000001</v>
      </c>
      <c r="BD12" s="28">
        <f t="shared" si="23"/>
        <v>217.202</v>
      </c>
      <c r="BE12" s="28">
        <f t="shared" si="23"/>
        <v>219.214</v>
      </c>
    </row>
    <row r="13" spans="2:57" ht="14.9" customHeight="1">
      <c r="B13" s="29" t="s">
        <v>282</v>
      </c>
      <c r="E13" s="28">
        <v>0</v>
      </c>
      <c r="F13" s="28">
        <v>0</v>
      </c>
      <c r="G13" s="28">
        <v>0</v>
      </c>
      <c r="H13" s="28">
        <v>0</v>
      </c>
      <c r="I13" s="28">
        <v>0</v>
      </c>
      <c r="J13" s="28">
        <v>0</v>
      </c>
      <c r="K13" s="28">
        <v>0</v>
      </c>
      <c r="L13" s="28">
        <v>0</v>
      </c>
      <c r="M13" s="28">
        <v>0</v>
      </c>
      <c r="N13" s="28">
        <v>0</v>
      </c>
      <c r="O13" s="28">
        <v>0</v>
      </c>
      <c r="P13" s="28">
        <v>0</v>
      </c>
      <c r="Q13" s="28">
        <v>0</v>
      </c>
      <c r="R13" s="28">
        <v>4.5629999999999997</v>
      </c>
      <c r="S13" s="28">
        <v>4.5960000000000001</v>
      </c>
      <c r="T13" s="28">
        <v>4.9340000000000002</v>
      </c>
      <c r="U13" s="28">
        <v>5.5449999999999999</v>
      </c>
      <c r="V13" s="28">
        <v>5.556</v>
      </c>
      <c r="W13" s="28">
        <v>7.601</v>
      </c>
      <c r="X13" s="28">
        <v>20.056999999999999</v>
      </c>
      <c r="Y13" s="28">
        <v>20.806000000000001</v>
      </c>
      <c r="Z13" s="28">
        <v>16.141999999999999</v>
      </c>
      <c r="AA13" s="28">
        <v>16.43</v>
      </c>
      <c r="AB13" s="28">
        <v>16.794</v>
      </c>
      <c r="AC13" s="28">
        <v>16.834</v>
      </c>
      <c r="AD13" s="28">
        <v>16.532</v>
      </c>
      <c r="AE13" s="28">
        <v>16.393000000000001</v>
      </c>
      <c r="AF13" s="28">
        <v>17.484999999999999</v>
      </c>
      <c r="AG13" s="28">
        <v>17.533999999999999</v>
      </c>
      <c r="AH13" s="28">
        <v>13.497999999999999</v>
      </c>
      <c r="AI13" s="28">
        <v>12.826000000000001</v>
      </c>
      <c r="AJ13" s="28">
        <v>12.289</v>
      </c>
      <c r="AK13" s="28">
        <v>14.085000000000001</v>
      </c>
      <c r="AL13" s="28">
        <v>14.734999999999999</v>
      </c>
      <c r="AM13" s="28">
        <v>15.513999999999999</v>
      </c>
      <c r="AN13" s="28">
        <v>15.887</v>
      </c>
      <c r="AO13" s="28">
        <v>14.012</v>
      </c>
      <c r="AP13" s="28">
        <v>12.851000000000001</v>
      </c>
      <c r="AQ13" s="28">
        <v>12.082000000000001</v>
      </c>
      <c r="AR13" s="28">
        <v>14.32</v>
      </c>
      <c r="AS13" s="28">
        <v>15.061999999999999</v>
      </c>
      <c r="AU13" s="28">
        <f t="shared" si="14"/>
        <v>0</v>
      </c>
      <c r="AV13" s="28">
        <f t="shared" si="15"/>
        <v>0</v>
      </c>
      <c r="AW13" s="28">
        <f t="shared" si="16"/>
        <v>0</v>
      </c>
      <c r="AX13" s="28">
        <f t="shared" si="17"/>
        <v>4.9340000000000002</v>
      </c>
      <c r="AY13" s="28">
        <f t="shared" si="18"/>
        <v>20.056999999999999</v>
      </c>
      <c r="AZ13" s="28">
        <f t="shared" si="19"/>
        <v>16.794</v>
      </c>
      <c r="BA13" s="28">
        <f t="shared" si="20"/>
        <v>17.484999999999999</v>
      </c>
      <c r="BB13" s="28">
        <f t="shared" si="21"/>
        <v>12.289</v>
      </c>
      <c r="BC13" s="28">
        <f t="shared" si="22"/>
        <v>15.887</v>
      </c>
      <c r="BD13" s="28">
        <f t="shared" si="23"/>
        <v>14.32</v>
      </c>
      <c r="BE13" s="28">
        <f t="shared" si="23"/>
        <v>15.061999999999999</v>
      </c>
    </row>
    <row r="14" spans="2:57" ht="14.9" customHeight="1">
      <c r="B14" s="29" t="s">
        <v>267</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591.84799999999996</v>
      </c>
      <c r="AC14" s="28">
        <v>718.91499999999996</v>
      </c>
      <c r="AD14" s="28">
        <v>779.80899999999997</v>
      </c>
      <c r="AE14" s="28">
        <v>818.49</v>
      </c>
      <c r="AF14" s="28">
        <v>949.54200000000003</v>
      </c>
      <c r="AG14" s="28">
        <v>828.81100000000004</v>
      </c>
      <c r="AH14" s="28">
        <v>788.35199999999998</v>
      </c>
      <c r="AI14" s="28">
        <v>796.91</v>
      </c>
      <c r="AJ14" s="28">
        <v>339.77100000000002</v>
      </c>
      <c r="AK14" s="28">
        <v>262.67899999999997</v>
      </c>
      <c r="AL14" s="28">
        <v>197.09</v>
      </c>
      <c r="AM14" s="28">
        <v>650.25800000000004</v>
      </c>
      <c r="AN14" s="28">
        <v>276.25900000000001</v>
      </c>
      <c r="AO14" s="28">
        <v>909.30499999999995</v>
      </c>
      <c r="AP14" s="28">
        <v>749.37</v>
      </c>
      <c r="AQ14" s="28">
        <v>658.99599999999998</v>
      </c>
      <c r="AR14" s="28">
        <v>980.97900000000004</v>
      </c>
      <c r="AS14" s="28">
        <v>768.61900000000003</v>
      </c>
      <c r="AU14" s="28">
        <f t="shared" si="14"/>
        <v>0</v>
      </c>
      <c r="AV14" s="28">
        <f t="shared" si="15"/>
        <v>0</v>
      </c>
      <c r="AW14" s="28">
        <f t="shared" si="16"/>
        <v>0</v>
      </c>
      <c r="AX14" s="28">
        <f t="shared" si="17"/>
        <v>0</v>
      </c>
      <c r="AY14" s="28">
        <f t="shared" si="18"/>
        <v>0</v>
      </c>
      <c r="AZ14" s="28">
        <f t="shared" si="19"/>
        <v>591.84799999999996</v>
      </c>
      <c r="BA14" s="28">
        <f t="shared" si="20"/>
        <v>949.54200000000003</v>
      </c>
      <c r="BB14" s="28">
        <f t="shared" si="21"/>
        <v>339.77100000000002</v>
      </c>
      <c r="BC14" s="28">
        <f t="shared" si="22"/>
        <v>276.25900000000001</v>
      </c>
      <c r="BD14" s="28">
        <f t="shared" si="23"/>
        <v>980.97900000000004</v>
      </c>
      <c r="BE14" s="28">
        <f t="shared" si="23"/>
        <v>768.61900000000003</v>
      </c>
    </row>
    <row r="15" spans="2:57" ht="14.9" customHeight="1">
      <c r="B15" s="29" t="s">
        <v>283</v>
      </c>
      <c r="E15" s="28">
        <v>0</v>
      </c>
      <c r="F15" s="28">
        <v>0</v>
      </c>
      <c r="G15" s="28">
        <v>0</v>
      </c>
      <c r="H15" s="28">
        <v>0</v>
      </c>
      <c r="I15" s="28">
        <v>0</v>
      </c>
      <c r="J15" s="28">
        <v>0</v>
      </c>
      <c r="K15" s="28">
        <v>0</v>
      </c>
      <c r="L15" s="28">
        <v>0</v>
      </c>
      <c r="M15" s="28">
        <v>0</v>
      </c>
      <c r="N15" s="28">
        <v>0</v>
      </c>
      <c r="O15" s="28">
        <v>0</v>
      </c>
      <c r="P15" s="28">
        <v>0</v>
      </c>
      <c r="Q15" s="28">
        <v>0</v>
      </c>
      <c r="R15" s="28">
        <v>28.268999999999998</v>
      </c>
      <c r="S15" s="28">
        <v>188.96600000000001</v>
      </c>
      <c r="T15" s="28">
        <v>1.204</v>
      </c>
      <c r="U15" s="28">
        <v>1.663</v>
      </c>
      <c r="V15" s="28">
        <v>23.17</v>
      </c>
      <c r="W15" s="28">
        <v>17.771000000000001</v>
      </c>
      <c r="X15" s="28">
        <v>18.542999999999999</v>
      </c>
      <c r="Y15" s="28">
        <v>19.428999999999998</v>
      </c>
      <c r="Z15" s="28">
        <v>127.782</v>
      </c>
      <c r="AA15" s="28">
        <v>83.037999999999997</v>
      </c>
      <c r="AB15" s="28">
        <v>88.204999999999998</v>
      </c>
      <c r="AC15" s="28">
        <v>92.506</v>
      </c>
      <c r="AD15" s="28">
        <v>53.436</v>
      </c>
      <c r="AE15" s="28">
        <v>55.469000000000001</v>
      </c>
      <c r="AF15" s="28">
        <v>65.161999999999992</v>
      </c>
      <c r="AG15" s="28">
        <v>69.614000000000004</v>
      </c>
      <c r="AH15" s="28">
        <v>66.036000000000001</v>
      </c>
      <c r="AI15" s="28">
        <v>69.811999999999998</v>
      </c>
      <c r="AJ15" s="28">
        <v>73.248000000000005</v>
      </c>
      <c r="AK15" s="28">
        <v>128.006</v>
      </c>
      <c r="AL15" s="28">
        <v>67.978999999999999</v>
      </c>
      <c r="AM15" s="28">
        <v>70.311000000000007</v>
      </c>
      <c r="AN15" s="28">
        <v>78.396000000000001</v>
      </c>
      <c r="AO15" s="28">
        <v>5.9139999999999997</v>
      </c>
      <c r="AP15" s="28">
        <v>6.0259999999999998</v>
      </c>
      <c r="AQ15" s="28">
        <v>6.1159999999999997</v>
      </c>
      <c r="AR15" s="28">
        <v>5.13</v>
      </c>
      <c r="AS15" s="28">
        <v>5.2309999999999999</v>
      </c>
      <c r="AU15" s="28">
        <f t="shared" si="14"/>
        <v>0</v>
      </c>
      <c r="AV15" s="28">
        <f t="shared" si="15"/>
        <v>0</v>
      </c>
      <c r="AW15" s="28">
        <f t="shared" si="16"/>
        <v>0</v>
      </c>
      <c r="AX15" s="28">
        <f t="shared" si="17"/>
        <v>1.204</v>
      </c>
      <c r="AY15" s="28">
        <f t="shared" si="18"/>
        <v>18.542999999999999</v>
      </c>
      <c r="AZ15" s="28">
        <f t="shared" si="19"/>
        <v>88.204999999999998</v>
      </c>
      <c r="BA15" s="28">
        <f t="shared" si="20"/>
        <v>65.161999999999992</v>
      </c>
      <c r="BB15" s="28">
        <f t="shared" si="21"/>
        <v>73.248000000000005</v>
      </c>
      <c r="BC15" s="28">
        <f t="shared" si="22"/>
        <v>78.396000000000001</v>
      </c>
      <c r="BD15" s="28">
        <f t="shared" si="23"/>
        <v>5.13</v>
      </c>
      <c r="BE15" s="28">
        <f t="shared" si="23"/>
        <v>5.2309999999999999</v>
      </c>
    </row>
    <row r="16" spans="2:57" ht="14.9" customHeight="1">
      <c r="B16" s="29" t="s">
        <v>268</v>
      </c>
      <c r="E16" s="28">
        <v>18.074999999999999</v>
      </c>
      <c r="F16" s="28">
        <v>18.204999999999998</v>
      </c>
      <c r="G16" s="28">
        <v>22.768000000000001</v>
      </c>
      <c r="H16" s="28">
        <v>34.058</v>
      </c>
      <c r="I16" s="28">
        <v>31.975999999999999</v>
      </c>
      <c r="J16" s="28">
        <v>34.110999999999997</v>
      </c>
      <c r="K16" s="28">
        <v>43.140999999999998</v>
      </c>
      <c r="L16" s="28">
        <v>63.499000000000002</v>
      </c>
      <c r="M16" s="28">
        <v>60.107999999999997</v>
      </c>
      <c r="N16" s="28">
        <v>26.885000000000002</v>
      </c>
      <c r="O16" s="28">
        <v>11.794</v>
      </c>
      <c r="P16" s="28">
        <v>14.641999999999999</v>
      </c>
      <c r="Q16" s="28">
        <v>16.43</v>
      </c>
      <c r="R16" s="28">
        <v>18.734000000000002</v>
      </c>
      <c r="S16" s="28">
        <v>17.649000000000001</v>
      </c>
      <c r="T16" s="28">
        <v>27.103000000000002</v>
      </c>
      <c r="U16" s="28">
        <v>29.106000000000002</v>
      </c>
      <c r="V16" s="28">
        <v>22.577000000000002</v>
      </c>
      <c r="W16" s="28">
        <v>19.812999999999999</v>
      </c>
      <c r="X16" s="28">
        <v>66.518000000000001</v>
      </c>
      <c r="Y16" s="28">
        <v>59.688000000000002</v>
      </c>
      <c r="Z16" s="28">
        <v>57.261000000000003</v>
      </c>
      <c r="AA16" s="28">
        <v>38.707999999999998</v>
      </c>
      <c r="AB16" s="28">
        <v>60.064</v>
      </c>
      <c r="AC16" s="28">
        <v>96.100999999999999</v>
      </c>
      <c r="AD16" s="28">
        <v>29.556000000000001</v>
      </c>
      <c r="AE16" s="28">
        <v>10.026999999999999</v>
      </c>
      <c r="AF16" s="28">
        <v>13.724</v>
      </c>
      <c r="AG16" s="28">
        <v>9.4109999999999996</v>
      </c>
      <c r="AH16" s="28">
        <v>9.4169999999999998</v>
      </c>
      <c r="AI16" s="28">
        <v>26.373000000000001</v>
      </c>
      <c r="AJ16" s="28">
        <v>37.4</v>
      </c>
      <c r="AK16" s="28">
        <v>66.239000000000004</v>
      </c>
      <c r="AL16" s="28">
        <v>63.335999999999999</v>
      </c>
      <c r="AM16" s="28">
        <v>50.567</v>
      </c>
      <c r="AN16" s="28">
        <v>67.600999999999999</v>
      </c>
      <c r="AO16" s="28">
        <v>209.12</v>
      </c>
      <c r="AP16" s="28">
        <v>185.86999999999998</v>
      </c>
      <c r="AQ16" s="28">
        <v>118.26</v>
      </c>
      <c r="AR16" s="28">
        <v>182.33799999999974</v>
      </c>
      <c r="AS16" s="28">
        <f>168.204</f>
        <v>168.20400000000001</v>
      </c>
      <c r="AU16" s="28">
        <f t="shared" si="14"/>
        <v>34.058</v>
      </c>
      <c r="AV16" s="28">
        <f t="shared" si="15"/>
        <v>63.499000000000002</v>
      </c>
      <c r="AW16" s="28">
        <f t="shared" si="16"/>
        <v>14.641999999999999</v>
      </c>
      <c r="AX16" s="28">
        <f t="shared" si="17"/>
        <v>27.103000000000002</v>
      </c>
      <c r="AY16" s="28">
        <f t="shared" si="18"/>
        <v>66.518000000000001</v>
      </c>
      <c r="AZ16" s="28">
        <f t="shared" si="19"/>
        <v>60.064</v>
      </c>
      <c r="BA16" s="28">
        <f t="shared" si="20"/>
        <v>13.724</v>
      </c>
      <c r="BB16" s="28">
        <f t="shared" si="21"/>
        <v>37.4</v>
      </c>
      <c r="BC16" s="28">
        <f t="shared" si="22"/>
        <v>67.600999999999999</v>
      </c>
      <c r="BD16" s="28">
        <f t="shared" si="23"/>
        <v>182.33799999999974</v>
      </c>
      <c r="BE16" s="28">
        <f t="shared" si="23"/>
        <v>168.20400000000001</v>
      </c>
    </row>
    <row r="17" spans="2:57" ht="14.9" customHeight="1">
      <c r="B17" s="46" t="s">
        <v>284</v>
      </c>
      <c r="C17" s="47"/>
      <c r="D17" s="47"/>
      <c r="E17" s="66">
        <f t="shared" ref="E17:AJ17" si="24">SUM(E18:E24)</f>
        <v>328.66699999999997</v>
      </c>
      <c r="F17" s="66">
        <f t="shared" si="24"/>
        <v>323.19</v>
      </c>
      <c r="G17" s="66">
        <f t="shared" si="24"/>
        <v>308.13200000000006</v>
      </c>
      <c r="H17" s="66">
        <f t="shared" si="24"/>
        <v>302.43399999999997</v>
      </c>
      <c r="I17" s="66">
        <f t="shared" si="24"/>
        <v>298.28800000000001</v>
      </c>
      <c r="J17" s="66">
        <f t="shared" si="24"/>
        <v>702.04199999999992</v>
      </c>
      <c r="K17" s="66">
        <f t="shared" si="24"/>
        <v>697.38800000000003</v>
      </c>
      <c r="L17" s="66">
        <f t="shared" si="24"/>
        <v>1776.1550000000002</v>
      </c>
      <c r="M17" s="66">
        <f t="shared" si="24"/>
        <v>1795.913</v>
      </c>
      <c r="N17" s="66">
        <f t="shared" si="24"/>
        <v>1793.1679999999999</v>
      </c>
      <c r="O17" s="66">
        <f t="shared" si="24"/>
        <v>2043.627</v>
      </c>
      <c r="P17" s="66">
        <f t="shared" si="24"/>
        <v>2038.097</v>
      </c>
      <c r="Q17" s="66">
        <f t="shared" si="24"/>
        <v>2420.6779999999999</v>
      </c>
      <c r="R17" s="66">
        <f t="shared" si="24"/>
        <v>4307.473</v>
      </c>
      <c r="S17" s="66">
        <f t="shared" si="24"/>
        <v>4106.5420000000004</v>
      </c>
      <c r="T17" s="66">
        <f t="shared" si="24"/>
        <v>4065.9850000000001</v>
      </c>
      <c r="U17" s="66">
        <f t="shared" si="24"/>
        <v>4515.4909999999991</v>
      </c>
      <c r="V17" s="66">
        <f t="shared" si="24"/>
        <v>4495.0220000000018</v>
      </c>
      <c r="W17" s="66">
        <f t="shared" si="24"/>
        <v>4679.5479999999998</v>
      </c>
      <c r="X17" s="66">
        <f t="shared" si="24"/>
        <v>6130.0330000000004</v>
      </c>
      <c r="Y17" s="66">
        <f t="shared" si="24"/>
        <v>6738.6350000000002</v>
      </c>
      <c r="Z17" s="66">
        <f t="shared" si="24"/>
        <v>5813.0879999999997</v>
      </c>
      <c r="AA17" s="66">
        <f t="shared" si="24"/>
        <v>5698.5400000000009</v>
      </c>
      <c r="AB17" s="66">
        <f t="shared" si="24"/>
        <v>6837.0550000000003</v>
      </c>
      <c r="AC17" s="66">
        <f t="shared" si="24"/>
        <v>7131.9509999999991</v>
      </c>
      <c r="AD17" s="66">
        <f t="shared" si="24"/>
        <v>7912.8490000000011</v>
      </c>
      <c r="AE17" s="66">
        <f t="shared" si="24"/>
        <v>8598.5420000000013</v>
      </c>
      <c r="AF17" s="66">
        <f t="shared" si="24"/>
        <v>8588.5800000000017</v>
      </c>
      <c r="AG17" s="66">
        <f t="shared" si="24"/>
        <v>8923.1490000000013</v>
      </c>
      <c r="AH17" s="66">
        <f t="shared" si="24"/>
        <v>8901.3670000000002</v>
      </c>
      <c r="AI17" s="66">
        <f t="shared" si="24"/>
        <v>8371.58</v>
      </c>
      <c r="AJ17" s="66">
        <f t="shared" si="24"/>
        <v>7607.3189999999995</v>
      </c>
      <c r="AK17" s="66">
        <f t="shared" ref="AK17:AR17" si="25">SUM(AK18:AK24)</f>
        <v>11077.942000000001</v>
      </c>
      <c r="AL17" s="66">
        <f t="shared" si="25"/>
        <v>10767.826000000003</v>
      </c>
      <c r="AM17" s="66">
        <f t="shared" si="25"/>
        <v>11695.071</v>
      </c>
      <c r="AN17" s="66">
        <f t="shared" si="25"/>
        <v>11610.350999999999</v>
      </c>
      <c r="AO17" s="66">
        <f t="shared" si="25"/>
        <v>12260.436000000003</v>
      </c>
      <c r="AP17" s="66">
        <f t="shared" si="25"/>
        <v>11680.178</v>
      </c>
      <c r="AQ17" s="66">
        <f t="shared" si="25"/>
        <v>10681.422999999999</v>
      </c>
      <c r="AR17" s="66">
        <f t="shared" si="25"/>
        <v>12633.415000000001</v>
      </c>
      <c r="AS17" s="66">
        <f t="shared" ref="AS17" si="26">SUM(AS18:AS24)</f>
        <v>13331.625</v>
      </c>
      <c r="AU17" s="66">
        <f>SUM(AU18:AU24)</f>
        <v>302.43399999999997</v>
      </c>
      <c r="AV17" s="66">
        <f t="shared" ref="AV17:BB17" si="27">SUM(AV18:AV24)</f>
        <v>1776.1550000000002</v>
      </c>
      <c r="AW17" s="66">
        <f t="shared" si="27"/>
        <v>2038.097</v>
      </c>
      <c r="AX17" s="66">
        <f t="shared" si="27"/>
        <v>4065.9850000000001</v>
      </c>
      <c r="AY17" s="66">
        <f t="shared" si="27"/>
        <v>6130.0330000000004</v>
      </c>
      <c r="AZ17" s="66">
        <f t="shared" si="27"/>
        <v>6837.0550000000003</v>
      </c>
      <c r="BA17" s="66">
        <f t="shared" si="27"/>
        <v>8588.5800000000017</v>
      </c>
      <c r="BB17" s="66">
        <f t="shared" si="27"/>
        <v>7607.3189999999995</v>
      </c>
      <c r="BC17" s="66">
        <f>SUM(BC18:BC24)</f>
        <v>11610.350999999999</v>
      </c>
      <c r="BD17" s="66">
        <f>SUM(BD18:BD24)</f>
        <v>12633.415000000001</v>
      </c>
      <c r="BE17" s="66">
        <f>SUM(BE18:BE24)</f>
        <v>13331.625</v>
      </c>
    </row>
    <row r="18" spans="2:57" ht="14.9" customHeight="1">
      <c r="B18" s="29" t="s">
        <v>285</v>
      </c>
      <c r="E18" s="28">
        <v>20.907</v>
      </c>
      <c r="F18" s="28">
        <v>21.689</v>
      </c>
      <c r="G18" s="28">
        <v>12.05</v>
      </c>
      <c r="H18" s="28">
        <v>11.936999999999999</v>
      </c>
      <c r="I18" s="28">
        <v>12.137</v>
      </c>
      <c r="J18" s="28">
        <v>12.327999999999999</v>
      </c>
      <c r="K18" s="28">
        <v>15.515000000000001</v>
      </c>
      <c r="L18" s="28">
        <v>15.615</v>
      </c>
      <c r="M18" s="28">
        <v>13.805</v>
      </c>
      <c r="N18" s="28">
        <v>12.298999999999999</v>
      </c>
      <c r="O18" s="28">
        <v>12.958</v>
      </c>
      <c r="P18" s="28">
        <v>12.864000000000001</v>
      </c>
      <c r="Q18" s="28">
        <v>33.640999999999998</v>
      </c>
      <c r="R18" s="28">
        <v>62.805</v>
      </c>
      <c r="S18" s="28">
        <v>32.451999999999998</v>
      </c>
      <c r="T18" s="28">
        <v>28.59</v>
      </c>
      <c r="U18" s="28">
        <v>57.99</v>
      </c>
      <c r="V18" s="28">
        <v>97.626999999999995</v>
      </c>
      <c r="W18" s="28">
        <v>85.433999999999997</v>
      </c>
      <c r="X18" s="28">
        <v>214.68199999999999</v>
      </c>
      <c r="Y18" s="28">
        <v>223.34899999999999</v>
      </c>
      <c r="Z18" s="28">
        <v>252.923</v>
      </c>
      <c r="AA18" s="28">
        <v>160.417</v>
      </c>
      <c r="AB18" s="28">
        <v>168.50800000000001</v>
      </c>
      <c r="AC18" s="28">
        <v>204.81200000000001</v>
      </c>
      <c r="AD18" s="28">
        <v>256.07299999999998</v>
      </c>
      <c r="AE18" s="28">
        <v>225.99199999999999</v>
      </c>
      <c r="AF18" s="28">
        <v>179.523</v>
      </c>
      <c r="AG18" s="28">
        <v>206.429</v>
      </c>
      <c r="AH18" s="28">
        <v>253.65299999999999</v>
      </c>
      <c r="AI18" s="28">
        <v>217.02099999999999</v>
      </c>
      <c r="AJ18" s="28">
        <v>98.21</v>
      </c>
      <c r="AK18" s="28">
        <v>86.635999999999996</v>
      </c>
      <c r="AL18" s="28">
        <v>120.351</v>
      </c>
      <c r="AM18" s="28">
        <v>96.052000000000007</v>
      </c>
      <c r="AN18" s="28">
        <v>0</v>
      </c>
      <c r="AO18" s="28">
        <v>0</v>
      </c>
      <c r="AP18" s="28">
        <v>0</v>
      </c>
      <c r="AQ18" s="28">
        <v>0</v>
      </c>
      <c r="AR18" s="28">
        <v>0</v>
      </c>
      <c r="AS18" s="28">
        <v>0</v>
      </c>
      <c r="AU18" s="28">
        <f t="shared" ref="AU18:AU24" si="28">H18</f>
        <v>11.936999999999999</v>
      </c>
      <c r="AV18" s="28">
        <f t="shared" ref="AV18:AV24" si="29">L18</f>
        <v>15.615</v>
      </c>
      <c r="AW18" s="28">
        <f t="shared" ref="AW18:AW24" si="30">P18</f>
        <v>12.864000000000001</v>
      </c>
      <c r="AX18" s="28">
        <f t="shared" ref="AX18:AX24" si="31">T18</f>
        <v>28.59</v>
      </c>
      <c r="AY18" s="28">
        <f t="shared" ref="AY18:AY24" si="32">X18</f>
        <v>214.68199999999999</v>
      </c>
      <c r="AZ18" s="28">
        <f t="shared" ref="AZ18:AZ24" si="33">AB18</f>
        <v>168.50800000000001</v>
      </c>
      <c r="BA18" s="28">
        <f t="shared" ref="BA18:BA24" si="34">AF18</f>
        <v>179.523</v>
      </c>
      <c r="BB18" s="28">
        <f t="shared" ref="BB18:BB24" si="35">AJ18</f>
        <v>98.21</v>
      </c>
      <c r="BC18" s="28">
        <f t="shared" si="22"/>
        <v>0</v>
      </c>
      <c r="BD18" s="28">
        <f t="shared" ref="BD18:BE24" si="36">AR18</f>
        <v>0</v>
      </c>
      <c r="BE18" s="28">
        <f t="shared" si="36"/>
        <v>0</v>
      </c>
    </row>
    <row r="19" spans="2:57" ht="14.9" customHeight="1">
      <c r="B19" s="29" t="s">
        <v>280</v>
      </c>
      <c r="E19" s="28">
        <v>301.52199999999999</v>
      </c>
      <c r="F19" s="28">
        <v>295.214</v>
      </c>
      <c r="G19" s="28">
        <v>288.70800000000003</v>
      </c>
      <c r="H19" s="28">
        <v>281.95499999999998</v>
      </c>
      <c r="I19" s="28">
        <v>277.06799999999998</v>
      </c>
      <c r="J19" s="28">
        <v>678.71699999999998</v>
      </c>
      <c r="K19" s="28">
        <v>669.93799999999999</v>
      </c>
      <c r="L19" s="28">
        <v>1747.249</v>
      </c>
      <c r="M19" s="28">
        <v>1768.5250000000001</v>
      </c>
      <c r="N19" s="28">
        <v>1766.8340000000001</v>
      </c>
      <c r="O19" s="28">
        <v>2015.154</v>
      </c>
      <c r="P19" s="28">
        <v>2001.1420000000001</v>
      </c>
      <c r="Q19" s="28">
        <v>2301.16</v>
      </c>
      <c r="R19" s="28">
        <v>3819.4290000000001</v>
      </c>
      <c r="S19" s="28">
        <v>3800.05</v>
      </c>
      <c r="T19" s="28">
        <v>3757.2179999999998</v>
      </c>
      <c r="U19" s="28">
        <v>4174.09</v>
      </c>
      <c r="V19" s="28">
        <v>4130.6980000000003</v>
      </c>
      <c r="W19" s="28">
        <v>4308.2520000000004</v>
      </c>
      <c r="X19" s="28">
        <v>5522.9930000000004</v>
      </c>
      <c r="Y19" s="28">
        <v>6118.335</v>
      </c>
      <c r="Z19" s="28">
        <v>5363.9719999999998</v>
      </c>
      <c r="AA19" s="28">
        <v>5342.1170000000002</v>
      </c>
      <c r="AB19" s="28">
        <v>5556.3450000000003</v>
      </c>
      <c r="AC19" s="28">
        <v>5523.3850000000002</v>
      </c>
      <c r="AD19" s="28">
        <v>5818.2790000000005</v>
      </c>
      <c r="AE19" s="28">
        <v>6433.73</v>
      </c>
      <c r="AF19" s="28">
        <v>6651.5309999999999</v>
      </c>
      <c r="AG19" s="28">
        <v>7018.81</v>
      </c>
      <c r="AH19" s="28">
        <v>6752.6379999999999</v>
      </c>
      <c r="AI19" s="28">
        <v>6072.2669999999998</v>
      </c>
      <c r="AJ19" s="28">
        <v>6548.5029999999997</v>
      </c>
      <c r="AK19" s="28">
        <v>9428.9</v>
      </c>
      <c r="AL19" s="28">
        <v>9076.6980000000003</v>
      </c>
      <c r="AM19" s="28">
        <v>9988.0349999999999</v>
      </c>
      <c r="AN19" s="28">
        <v>9829.7369999999992</v>
      </c>
      <c r="AO19" s="28">
        <v>10350.121999999999</v>
      </c>
      <c r="AP19" s="28">
        <v>9832.9259999999995</v>
      </c>
      <c r="AQ19" s="28">
        <v>8897.1350000000002</v>
      </c>
      <c r="AR19" s="28">
        <v>10514.68</v>
      </c>
      <c r="AS19" s="28">
        <v>11048.995999999999</v>
      </c>
      <c r="AU19" s="28">
        <f t="shared" si="28"/>
        <v>281.95499999999998</v>
      </c>
      <c r="AV19" s="28">
        <f t="shared" si="29"/>
        <v>1747.249</v>
      </c>
      <c r="AW19" s="28">
        <f t="shared" si="30"/>
        <v>2001.1420000000001</v>
      </c>
      <c r="AX19" s="28">
        <f t="shared" si="31"/>
        <v>3757.2179999999998</v>
      </c>
      <c r="AY19" s="28">
        <f t="shared" si="32"/>
        <v>5522.9930000000004</v>
      </c>
      <c r="AZ19" s="28">
        <f t="shared" si="33"/>
        <v>5556.3450000000003</v>
      </c>
      <c r="BA19" s="28">
        <f t="shared" si="34"/>
        <v>6651.5309999999999</v>
      </c>
      <c r="BB19" s="28">
        <f t="shared" si="35"/>
        <v>6548.5029999999997</v>
      </c>
      <c r="BC19" s="28">
        <f t="shared" si="22"/>
        <v>9829.7369999999992</v>
      </c>
      <c r="BD19" s="28">
        <f t="shared" si="36"/>
        <v>10514.68</v>
      </c>
      <c r="BE19" s="28">
        <f t="shared" si="36"/>
        <v>11048.995999999999</v>
      </c>
    </row>
    <row r="20" spans="2:57" ht="14.9" customHeight="1">
      <c r="B20" s="29" t="s">
        <v>282</v>
      </c>
      <c r="E20" s="28">
        <v>0</v>
      </c>
      <c r="F20" s="28">
        <v>0</v>
      </c>
      <c r="G20" s="28">
        <v>0</v>
      </c>
      <c r="H20" s="28">
        <v>0</v>
      </c>
      <c r="I20" s="28">
        <v>0</v>
      </c>
      <c r="J20" s="28">
        <v>0</v>
      </c>
      <c r="K20" s="28">
        <v>0</v>
      </c>
      <c r="L20" s="28">
        <v>0</v>
      </c>
      <c r="M20" s="28">
        <v>0</v>
      </c>
      <c r="N20" s="28">
        <v>0</v>
      </c>
      <c r="O20" s="28">
        <v>0</v>
      </c>
      <c r="P20" s="28">
        <v>0</v>
      </c>
      <c r="Q20" s="28">
        <v>66.149000000000001</v>
      </c>
      <c r="R20" s="28">
        <v>61.061</v>
      </c>
      <c r="S20" s="28">
        <v>61.104999999999997</v>
      </c>
      <c r="T20" s="28">
        <v>48.19</v>
      </c>
      <c r="U20" s="28">
        <v>53.378</v>
      </c>
      <c r="V20" s="28">
        <v>53.359000000000002</v>
      </c>
      <c r="W20" s="28">
        <v>66.933000000000007</v>
      </c>
      <c r="X20" s="28">
        <v>105.33</v>
      </c>
      <c r="Y20" s="28">
        <v>104.09399999999999</v>
      </c>
      <c r="Z20" s="28">
        <v>107.74299999999999</v>
      </c>
      <c r="AA20" s="28">
        <v>106.53700000000001</v>
      </c>
      <c r="AB20" s="28">
        <v>105.215</v>
      </c>
      <c r="AC20" s="28">
        <v>104.137</v>
      </c>
      <c r="AD20" s="28">
        <v>103.137</v>
      </c>
      <c r="AE20" s="28">
        <v>101.901</v>
      </c>
      <c r="AF20" s="28">
        <v>101.66</v>
      </c>
      <c r="AG20" s="28">
        <v>100.166</v>
      </c>
      <c r="AH20" s="28">
        <v>141.27600000000001</v>
      </c>
      <c r="AI20" s="28">
        <v>156.71199999999999</v>
      </c>
      <c r="AJ20" s="28">
        <v>173.62899999999999</v>
      </c>
      <c r="AK20" s="28">
        <v>205.16800000000001</v>
      </c>
      <c r="AL20" s="28">
        <v>206.08799999999999</v>
      </c>
      <c r="AM20" s="28">
        <v>205.82300000000001</v>
      </c>
      <c r="AN20" s="28">
        <v>351.71199999999999</v>
      </c>
      <c r="AO20" s="28">
        <v>346.68299999999999</v>
      </c>
      <c r="AP20" s="28">
        <v>338.75700000000001</v>
      </c>
      <c r="AQ20" s="28">
        <v>335.07</v>
      </c>
      <c r="AR20" s="28">
        <v>347.39600000000002</v>
      </c>
      <c r="AS20" s="28">
        <v>336.928</v>
      </c>
      <c r="AU20" s="28">
        <f t="shared" si="28"/>
        <v>0</v>
      </c>
      <c r="AV20" s="28">
        <f t="shared" si="29"/>
        <v>0</v>
      </c>
      <c r="AW20" s="28">
        <f t="shared" si="30"/>
        <v>0</v>
      </c>
      <c r="AX20" s="28">
        <f t="shared" si="31"/>
        <v>48.19</v>
      </c>
      <c r="AY20" s="28">
        <f t="shared" si="32"/>
        <v>105.33</v>
      </c>
      <c r="AZ20" s="28">
        <f t="shared" si="33"/>
        <v>105.215</v>
      </c>
      <c r="BA20" s="28">
        <f t="shared" si="34"/>
        <v>101.66</v>
      </c>
      <c r="BB20" s="28">
        <f t="shared" si="35"/>
        <v>173.62899999999999</v>
      </c>
      <c r="BC20" s="28">
        <f t="shared" si="22"/>
        <v>351.71199999999999</v>
      </c>
      <c r="BD20" s="28">
        <f t="shared" si="36"/>
        <v>347.39600000000002</v>
      </c>
      <c r="BE20" s="28">
        <f t="shared" si="36"/>
        <v>336.928</v>
      </c>
    </row>
    <row r="21" spans="2:57" ht="14.9" customHeight="1">
      <c r="B21" s="29" t="s">
        <v>286</v>
      </c>
      <c r="E21" s="28">
        <v>6.2380000000000004</v>
      </c>
      <c r="F21" s="28">
        <v>6.2869999999999999</v>
      </c>
      <c r="G21" s="28">
        <v>7.3739999999999997</v>
      </c>
      <c r="H21" s="28">
        <v>8.5419999999999998</v>
      </c>
      <c r="I21" s="28">
        <v>9.0830000000000002</v>
      </c>
      <c r="J21" s="28">
        <v>10.113</v>
      </c>
      <c r="K21" s="28">
        <v>11.086</v>
      </c>
      <c r="L21" s="28">
        <v>12.064</v>
      </c>
      <c r="M21" s="28">
        <v>12.387</v>
      </c>
      <c r="N21" s="28">
        <v>12.387</v>
      </c>
      <c r="O21" s="28">
        <v>12.387</v>
      </c>
      <c r="P21" s="28">
        <v>20.907</v>
      </c>
      <c r="Q21" s="28">
        <v>17.09</v>
      </c>
      <c r="R21" s="28">
        <v>18.786000000000001</v>
      </c>
      <c r="S21" s="28">
        <v>20.945</v>
      </c>
      <c r="T21" s="28">
        <v>32.988</v>
      </c>
      <c r="U21" s="28">
        <v>24.82</v>
      </c>
      <c r="V21" s="28">
        <v>23.206</v>
      </c>
      <c r="W21" s="28">
        <v>22.864999999999998</v>
      </c>
      <c r="X21" s="28">
        <v>62.021999999999998</v>
      </c>
      <c r="Y21" s="28">
        <v>62.113</v>
      </c>
      <c r="Z21" s="28">
        <v>64.34</v>
      </c>
      <c r="AA21" s="28">
        <v>69.435000000000002</v>
      </c>
      <c r="AB21" s="28">
        <v>63.832000000000001</v>
      </c>
      <c r="AC21" s="28">
        <v>65.602000000000004</v>
      </c>
      <c r="AD21" s="28">
        <v>62.234000000000002</v>
      </c>
      <c r="AE21" s="28">
        <v>68.777000000000001</v>
      </c>
      <c r="AF21" s="28">
        <v>54.947000000000003</v>
      </c>
      <c r="AG21" s="28">
        <v>54.273000000000003</v>
      </c>
      <c r="AH21" s="28">
        <v>57.36</v>
      </c>
      <c r="AI21" s="28">
        <v>69.879000000000005</v>
      </c>
      <c r="AJ21" s="28">
        <v>73.766000000000005</v>
      </c>
      <c r="AK21" s="28">
        <v>544.93600000000004</v>
      </c>
      <c r="AL21" s="28">
        <v>544.65499999999997</v>
      </c>
      <c r="AM21" s="28">
        <v>542.34699999999998</v>
      </c>
      <c r="AN21" s="28">
        <v>539.55799999999999</v>
      </c>
      <c r="AO21" s="28">
        <v>529.16499999999996</v>
      </c>
      <c r="AP21" s="28">
        <v>528.83699999999999</v>
      </c>
      <c r="AQ21" s="28">
        <v>527.40700000000004</v>
      </c>
      <c r="AR21" s="28">
        <v>525.35699999999997</v>
      </c>
      <c r="AS21" s="28">
        <v>502.35899999999998</v>
      </c>
      <c r="AU21" s="28">
        <f t="shared" si="28"/>
        <v>8.5419999999999998</v>
      </c>
      <c r="AV21" s="28">
        <f t="shared" si="29"/>
        <v>12.064</v>
      </c>
      <c r="AW21" s="28">
        <f t="shared" si="30"/>
        <v>20.907</v>
      </c>
      <c r="AX21" s="28">
        <f t="shared" si="31"/>
        <v>32.988</v>
      </c>
      <c r="AY21" s="28">
        <f t="shared" si="32"/>
        <v>62.021999999999998</v>
      </c>
      <c r="AZ21" s="28">
        <f t="shared" si="33"/>
        <v>63.832000000000001</v>
      </c>
      <c r="BA21" s="28">
        <f t="shared" si="34"/>
        <v>54.947000000000003</v>
      </c>
      <c r="BB21" s="28">
        <f t="shared" si="35"/>
        <v>73.766000000000005</v>
      </c>
      <c r="BC21" s="28">
        <f t="shared" si="22"/>
        <v>539.55799999999999</v>
      </c>
      <c r="BD21" s="28">
        <f t="shared" si="36"/>
        <v>525.35699999999997</v>
      </c>
      <c r="BE21" s="28">
        <f t="shared" si="36"/>
        <v>502.35899999999998</v>
      </c>
    </row>
    <row r="22" spans="2:57" ht="14.9" customHeight="1">
      <c r="B22" s="29" t="s">
        <v>267</v>
      </c>
      <c r="E22" s="28">
        <v>0</v>
      </c>
      <c r="F22" s="28">
        <v>0</v>
      </c>
      <c r="G22" s="28">
        <v>0</v>
      </c>
      <c r="H22" s="28">
        <v>0</v>
      </c>
      <c r="I22" s="28">
        <v>0</v>
      </c>
      <c r="J22" s="28">
        <v>0</v>
      </c>
      <c r="K22" s="28">
        <v>0</v>
      </c>
      <c r="L22" s="28">
        <v>0</v>
      </c>
      <c r="M22" s="28">
        <v>0</v>
      </c>
      <c r="N22" s="28">
        <v>0</v>
      </c>
      <c r="O22" s="28">
        <v>0</v>
      </c>
      <c r="P22" s="28">
        <v>0</v>
      </c>
      <c r="Q22" s="28">
        <v>0</v>
      </c>
      <c r="R22" s="28">
        <v>0</v>
      </c>
      <c r="S22" s="28">
        <v>0</v>
      </c>
      <c r="T22" s="28">
        <v>0</v>
      </c>
      <c r="U22" s="28">
        <v>0</v>
      </c>
      <c r="V22" s="28">
        <v>0</v>
      </c>
      <c r="W22" s="28">
        <v>0</v>
      </c>
      <c r="X22" s="28">
        <v>0</v>
      </c>
      <c r="Y22" s="28">
        <v>0</v>
      </c>
      <c r="Z22" s="28">
        <v>0</v>
      </c>
      <c r="AA22" s="28">
        <v>0</v>
      </c>
      <c r="AB22" s="28">
        <v>928.33299999999997</v>
      </c>
      <c r="AC22" s="28">
        <v>1126.596</v>
      </c>
      <c r="AD22" s="28">
        <v>1325.25</v>
      </c>
      <c r="AE22" s="28">
        <v>1411.046</v>
      </c>
      <c r="AF22" s="28">
        <v>1394.0630000000001</v>
      </c>
      <c r="AG22" s="28">
        <v>1388.69</v>
      </c>
      <c r="AH22" s="28">
        <v>1430.5360000000001</v>
      </c>
      <c r="AI22" s="28">
        <v>1474.7460000000001</v>
      </c>
      <c r="AJ22" s="28">
        <v>278.30399999999997</v>
      </c>
      <c r="AK22" s="28">
        <v>238.04</v>
      </c>
      <c r="AL22" s="28">
        <v>220.15600000000001</v>
      </c>
      <c r="AM22" s="28">
        <v>256.93099999999998</v>
      </c>
      <c r="AN22" s="28">
        <v>158.31299999999999</v>
      </c>
      <c r="AO22" s="28">
        <v>384.78</v>
      </c>
      <c r="AP22" s="28">
        <v>338.28100000000001</v>
      </c>
      <c r="AQ22" s="28">
        <v>352.12900000000002</v>
      </c>
      <c r="AR22" s="28">
        <v>744.94500000000005</v>
      </c>
      <c r="AS22" s="28">
        <v>914.46500000000003</v>
      </c>
      <c r="AU22" s="28">
        <f t="shared" si="28"/>
        <v>0</v>
      </c>
      <c r="AV22" s="28">
        <f t="shared" si="29"/>
        <v>0</v>
      </c>
      <c r="AW22" s="28">
        <f t="shared" si="30"/>
        <v>0</v>
      </c>
      <c r="AX22" s="28">
        <f t="shared" si="31"/>
        <v>0</v>
      </c>
      <c r="AY22" s="28">
        <f t="shared" si="32"/>
        <v>0</v>
      </c>
      <c r="AZ22" s="28">
        <f t="shared" si="33"/>
        <v>928.33299999999997</v>
      </c>
      <c r="BA22" s="28">
        <f t="shared" si="34"/>
        <v>1394.0630000000001</v>
      </c>
      <c r="BB22" s="28">
        <f t="shared" si="35"/>
        <v>278.30399999999997</v>
      </c>
      <c r="BC22" s="28">
        <f t="shared" si="22"/>
        <v>158.31299999999999</v>
      </c>
      <c r="BD22" s="28">
        <f t="shared" si="36"/>
        <v>744.94500000000005</v>
      </c>
      <c r="BE22" s="28">
        <f t="shared" si="36"/>
        <v>914.46500000000003</v>
      </c>
    </row>
    <row r="23" spans="2:57" ht="14.9" customHeight="1">
      <c r="B23" s="29" t="s">
        <v>283</v>
      </c>
      <c r="E23" s="28">
        <v>0</v>
      </c>
      <c r="F23" s="28">
        <v>0</v>
      </c>
      <c r="G23" s="28">
        <v>0</v>
      </c>
      <c r="H23" s="28">
        <v>0</v>
      </c>
      <c r="I23" s="28">
        <v>0</v>
      </c>
      <c r="J23" s="28">
        <v>0</v>
      </c>
      <c r="K23" s="28">
        <v>0</v>
      </c>
      <c r="L23" s="28">
        <v>0</v>
      </c>
      <c r="M23" s="28">
        <v>0</v>
      </c>
      <c r="N23" s="28">
        <v>0</v>
      </c>
      <c r="O23" s="28">
        <v>0</v>
      </c>
      <c r="P23" s="28">
        <v>0</v>
      </c>
      <c r="Q23" s="28">
        <v>0</v>
      </c>
      <c r="R23" s="28">
        <v>330.35399999999998</v>
      </c>
      <c r="S23" s="28">
        <v>178.709</v>
      </c>
      <c r="T23" s="28">
        <v>186.84899999999999</v>
      </c>
      <c r="U23" s="28">
        <v>192.98500000000001</v>
      </c>
      <c r="V23" s="28">
        <v>177.881</v>
      </c>
      <c r="W23" s="28">
        <v>183.70400000000001</v>
      </c>
      <c r="X23" s="28">
        <v>191.148</v>
      </c>
      <c r="Y23" s="28">
        <v>200.5</v>
      </c>
      <c r="Z23" s="28">
        <v>0</v>
      </c>
      <c r="AA23" s="28">
        <v>0</v>
      </c>
      <c r="AB23" s="28">
        <v>0</v>
      </c>
      <c r="AC23" s="28">
        <v>92.561999999999998</v>
      </c>
      <c r="AD23" s="28">
        <v>332.99</v>
      </c>
      <c r="AE23" s="28">
        <v>343.53899999999999</v>
      </c>
      <c r="AF23" s="28">
        <v>193.423</v>
      </c>
      <c r="AG23" s="28">
        <v>132.18100000000001</v>
      </c>
      <c r="AH23" s="28">
        <v>128.02000000000001</v>
      </c>
      <c r="AI23" s="28">
        <v>131.02099999999999</v>
      </c>
      <c r="AJ23" s="28">
        <v>128.37200000000001</v>
      </c>
      <c r="AK23" s="28">
        <v>79.588999999999999</v>
      </c>
      <c r="AL23" s="28">
        <v>88.552999999999997</v>
      </c>
      <c r="AM23" s="28">
        <v>86.787999999999997</v>
      </c>
      <c r="AN23" s="28">
        <v>105.03100000000001</v>
      </c>
      <c r="AO23" s="28">
        <v>97.861000000000004</v>
      </c>
      <c r="AP23" s="28">
        <v>93.319000000000003</v>
      </c>
      <c r="AQ23" s="28">
        <v>91.113</v>
      </c>
      <c r="AR23" s="28">
        <v>88.930999999999997</v>
      </c>
      <c r="AS23" s="28">
        <v>84.423000000000002</v>
      </c>
      <c r="AU23" s="28">
        <f t="shared" si="28"/>
        <v>0</v>
      </c>
      <c r="AV23" s="28">
        <f t="shared" si="29"/>
        <v>0</v>
      </c>
      <c r="AW23" s="28">
        <f t="shared" si="30"/>
        <v>0</v>
      </c>
      <c r="AX23" s="28">
        <f t="shared" si="31"/>
        <v>186.84899999999999</v>
      </c>
      <c r="AY23" s="28">
        <f t="shared" si="32"/>
        <v>191.148</v>
      </c>
      <c r="AZ23" s="28">
        <f t="shared" si="33"/>
        <v>0</v>
      </c>
      <c r="BA23" s="28">
        <f t="shared" si="34"/>
        <v>193.423</v>
      </c>
      <c r="BB23" s="28">
        <f t="shared" si="35"/>
        <v>128.37200000000001</v>
      </c>
      <c r="BC23" s="28">
        <f t="shared" si="22"/>
        <v>105.03100000000001</v>
      </c>
      <c r="BD23" s="28">
        <f t="shared" si="36"/>
        <v>88.930999999999997</v>
      </c>
      <c r="BE23" s="28">
        <f t="shared" si="36"/>
        <v>84.423000000000002</v>
      </c>
    </row>
    <row r="24" spans="2:57" ht="14.9" customHeight="1">
      <c r="B24" s="29" t="s">
        <v>268</v>
      </c>
      <c r="E24" s="28">
        <v>0</v>
      </c>
      <c r="F24" s="28">
        <v>0</v>
      </c>
      <c r="G24" s="28">
        <v>0</v>
      </c>
      <c r="H24" s="28">
        <v>0</v>
      </c>
      <c r="I24" s="28">
        <v>0</v>
      </c>
      <c r="J24" s="28">
        <v>0.88400000000000001</v>
      </c>
      <c r="K24" s="28">
        <v>0.84899999999999998</v>
      </c>
      <c r="L24" s="28">
        <v>1.2270000000000001</v>
      </c>
      <c r="M24" s="28">
        <v>1.196</v>
      </c>
      <c r="N24" s="28">
        <v>1.6479999999999999</v>
      </c>
      <c r="O24" s="28">
        <v>3.1280000000000001</v>
      </c>
      <c r="P24" s="28">
        <v>3.1840000000000002</v>
      </c>
      <c r="Q24" s="28">
        <v>2.6379999999999999</v>
      </c>
      <c r="R24" s="28">
        <v>15.038</v>
      </c>
      <c r="S24" s="28">
        <v>13.281000000000001</v>
      </c>
      <c r="T24" s="28">
        <v>12.15</v>
      </c>
      <c r="U24" s="28">
        <v>12.228</v>
      </c>
      <c r="V24" s="28">
        <v>12.250999999999999</v>
      </c>
      <c r="W24" s="28">
        <v>12.36</v>
      </c>
      <c r="X24" s="28">
        <v>33.857999999999997</v>
      </c>
      <c r="Y24" s="28">
        <v>30.244</v>
      </c>
      <c r="Z24" s="28">
        <v>24.11</v>
      </c>
      <c r="AA24" s="28">
        <v>20.033999999999999</v>
      </c>
      <c r="AB24" s="28">
        <v>14.821999999999999</v>
      </c>
      <c r="AC24" s="28">
        <v>14.856999999999999</v>
      </c>
      <c r="AD24" s="28">
        <v>14.885999999999999</v>
      </c>
      <c r="AE24" s="28">
        <v>13.557</v>
      </c>
      <c r="AF24" s="28">
        <v>13.433</v>
      </c>
      <c r="AG24" s="28">
        <v>22.6</v>
      </c>
      <c r="AH24" s="28">
        <v>137.88399999999999</v>
      </c>
      <c r="AI24" s="28">
        <v>249.934</v>
      </c>
      <c r="AJ24" s="28">
        <v>306.53500000000003</v>
      </c>
      <c r="AK24" s="28">
        <v>494.673</v>
      </c>
      <c r="AL24" s="28">
        <v>511.32499999999999</v>
      </c>
      <c r="AM24" s="28">
        <v>519.09500000000003</v>
      </c>
      <c r="AN24" s="28">
        <v>626</v>
      </c>
      <c r="AO24" s="28">
        <v>551.82500000000005</v>
      </c>
      <c r="AP24" s="28">
        <v>548.05799999999999</v>
      </c>
      <c r="AQ24" s="28">
        <v>478.56900000000002</v>
      </c>
      <c r="AR24" s="28">
        <v>412.10599999999999</v>
      </c>
      <c r="AS24" s="28">
        <v>444.45400000000001</v>
      </c>
      <c r="AU24" s="28">
        <f t="shared" si="28"/>
        <v>0</v>
      </c>
      <c r="AV24" s="28">
        <f t="shared" si="29"/>
        <v>1.2270000000000001</v>
      </c>
      <c r="AW24" s="28">
        <f t="shared" si="30"/>
        <v>3.1840000000000002</v>
      </c>
      <c r="AX24" s="28">
        <f t="shared" si="31"/>
        <v>12.15</v>
      </c>
      <c r="AY24" s="28">
        <f t="shared" si="32"/>
        <v>33.857999999999997</v>
      </c>
      <c r="AZ24" s="28">
        <f t="shared" si="33"/>
        <v>14.821999999999999</v>
      </c>
      <c r="BA24" s="28">
        <f t="shared" si="34"/>
        <v>13.433</v>
      </c>
      <c r="BB24" s="28">
        <f t="shared" si="35"/>
        <v>306.53500000000003</v>
      </c>
      <c r="BC24" s="28">
        <f t="shared" si="22"/>
        <v>626</v>
      </c>
      <c r="BD24" s="28">
        <f t="shared" si="36"/>
        <v>412.10599999999999</v>
      </c>
      <c r="BE24" s="28">
        <f t="shared" si="36"/>
        <v>444.45400000000001</v>
      </c>
    </row>
    <row r="25" spans="2:57" ht="14.9" customHeight="1">
      <c r="B25" s="35" t="s">
        <v>287</v>
      </c>
      <c r="C25" s="36"/>
      <c r="D25" s="36"/>
      <c r="E25" s="37">
        <f>SUM(E1,E9)</f>
        <v>59.28</v>
      </c>
      <c r="F25" s="37">
        <f>SUM(F1,F9)</f>
        <v>62.993000000000002</v>
      </c>
      <c r="G25" s="37">
        <f t="shared" ref="G25:AJ25" si="37">SUM(G9,G17)</f>
        <v>386.96500000000003</v>
      </c>
      <c r="H25" s="37">
        <f t="shared" si="37"/>
        <v>403.85999999999996</v>
      </c>
      <c r="I25" s="37">
        <f t="shared" si="37"/>
        <v>398.46500000000003</v>
      </c>
      <c r="J25" s="37">
        <f t="shared" si="37"/>
        <v>933.65699999999993</v>
      </c>
      <c r="K25" s="37">
        <f t="shared" si="37"/>
        <v>881.66800000000001</v>
      </c>
      <c r="L25" s="37">
        <f t="shared" si="37"/>
        <v>2095.2560000000003</v>
      </c>
      <c r="M25" s="37">
        <f t="shared" si="37"/>
        <v>2105.0389999999998</v>
      </c>
      <c r="N25" s="37">
        <f t="shared" si="37"/>
        <v>2046.6519999999998</v>
      </c>
      <c r="O25" s="37">
        <f t="shared" si="37"/>
        <v>2307.944</v>
      </c>
      <c r="P25" s="37">
        <f t="shared" si="37"/>
        <v>2249.6559999999999</v>
      </c>
      <c r="Q25" s="37">
        <f t="shared" si="37"/>
        <v>2699.83</v>
      </c>
      <c r="R25" s="37">
        <f t="shared" si="37"/>
        <v>4651.0450000000001</v>
      </c>
      <c r="S25" s="37">
        <f t="shared" si="37"/>
        <v>4619.6660000000002</v>
      </c>
      <c r="T25" s="37">
        <f t="shared" si="37"/>
        <v>4400.808</v>
      </c>
      <c r="U25" s="37">
        <f t="shared" si="37"/>
        <v>4919.9009999999989</v>
      </c>
      <c r="V25" s="37">
        <f t="shared" si="37"/>
        <v>4890.8800000000019</v>
      </c>
      <c r="W25" s="37">
        <f t="shared" si="37"/>
        <v>5088.3959999999997</v>
      </c>
      <c r="X25" s="37">
        <f t="shared" si="37"/>
        <v>6738.3640000000005</v>
      </c>
      <c r="Y25" s="37">
        <f t="shared" si="37"/>
        <v>7335.4490000000005</v>
      </c>
      <c r="Z25" s="37">
        <f t="shared" si="37"/>
        <v>6460.01</v>
      </c>
      <c r="AA25" s="37">
        <f t="shared" si="37"/>
        <v>6407.9510000000009</v>
      </c>
      <c r="AB25" s="37">
        <f t="shared" si="37"/>
        <v>8357.6779999999999</v>
      </c>
      <c r="AC25" s="37">
        <f t="shared" si="37"/>
        <v>8898.65</v>
      </c>
      <c r="AD25" s="37">
        <f t="shared" si="37"/>
        <v>10383.533000000001</v>
      </c>
      <c r="AE25" s="37">
        <f t="shared" si="37"/>
        <v>11458.518000000002</v>
      </c>
      <c r="AF25" s="37">
        <f t="shared" si="37"/>
        <v>11698.235000000001</v>
      </c>
      <c r="AG25" s="37">
        <f t="shared" si="37"/>
        <v>11738.041000000001</v>
      </c>
      <c r="AH25" s="37">
        <f t="shared" si="37"/>
        <v>12190.056</v>
      </c>
      <c r="AI25" s="37">
        <f t="shared" si="37"/>
        <v>12834.523000000001</v>
      </c>
      <c r="AJ25" s="37">
        <f t="shared" si="37"/>
        <v>11816.282999999999</v>
      </c>
      <c r="AK25" s="37">
        <f t="shared" ref="AK25:AQ25" si="38">SUM(AK9,AK17)</f>
        <v>13593.521000000001</v>
      </c>
      <c r="AL25" s="37">
        <f t="shared" si="38"/>
        <v>13978.283000000003</v>
      </c>
      <c r="AM25" s="37">
        <f t="shared" si="38"/>
        <v>14495.614</v>
      </c>
      <c r="AN25" s="37">
        <f t="shared" si="38"/>
        <v>14461.532999999999</v>
      </c>
      <c r="AO25" s="37">
        <f t="shared" si="38"/>
        <v>15156.987000000005</v>
      </c>
      <c r="AP25" s="37">
        <f t="shared" si="38"/>
        <v>14593.550999999999</v>
      </c>
      <c r="AQ25" s="37">
        <f t="shared" si="38"/>
        <v>14697.012999999999</v>
      </c>
      <c r="AR25" s="37">
        <f>SUM(AR9,AR17)</f>
        <v>15993.066000000001</v>
      </c>
      <c r="AS25" s="37">
        <f t="shared" ref="AS25" si="39">SUM(AS9,AS17)</f>
        <v>16210.994000000001</v>
      </c>
      <c r="AU25" s="37">
        <f t="shared" ref="AU25:BB25" si="40">SUM(AU9,AU17)</f>
        <v>403.85999999999996</v>
      </c>
      <c r="AV25" s="37">
        <f t="shared" si="40"/>
        <v>2095.2560000000003</v>
      </c>
      <c r="AW25" s="37">
        <f t="shared" si="40"/>
        <v>2249.6559999999999</v>
      </c>
      <c r="AX25" s="37">
        <f t="shared" si="40"/>
        <v>4400.808</v>
      </c>
      <c r="AY25" s="37">
        <f t="shared" si="40"/>
        <v>6738.3640000000005</v>
      </c>
      <c r="AZ25" s="37">
        <f t="shared" si="40"/>
        <v>8357.6779999999999</v>
      </c>
      <c r="BA25" s="37">
        <f t="shared" si="40"/>
        <v>11698.235000000001</v>
      </c>
      <c r="BB25" s="37">
        <f t="shared" si="40"/>
        <v>11816.282999999999</v>
      </c>
      <c r="BC25" s="37">
        <f>SUM(BC9,BC17)</f>
        <v>14461.532999999999</v>
      </c>
      <c r="BD25" s="37">
        <f>SUM(BD9,BD17)</f>
        <v>15993.066000000001</v>
      </c>
      <c r="BE25" s="37">
        <f>SUM(BE9,BE17)</f>
        <v>16210.994000000001</v>
      </c>
    </row>
    <row r="26" spans="2:57" ht="14.9" customHeight="1">
      <c r="B26" s="29"/>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U26" s="43"/>
      <c r="AV26" s="43"/>
      <c r="AW26" s="43"/>
      <c r="AX26" s="43"/>
      <c r="AY26" s="43"/>
      <c r="AZ26" s="43"/>
      <c r="BA26" s="43"/>
      <c r="BB26" s="43"/>
      <c r="BC26" s="43"/>
      <c r="BD26" s="43"/>
      <c r="BE26" s="43"/>
    </row>
    <row r="27" spans="2:57" ht="14.9" customHeight="1">
      <c r="B27" s="48" t="s">
        <v>288</v>
      </c>
      <c r="C27" s="36"/>
      <c r="D27" s="36"/>
      <c r="E27" s="37">
        <f t="shared" ref="E27:AJ27" si="41">SUM(E28:E37)</f>
        <v>372.27600000000007</v>
      </c>
      <c r="F27" s="37">
        <f t="shared" si="41"/>
        <v>375.41500000000002</v>
      </c>
      <c r="G27" s="37">
        <f t="shared" si="41"/>
        <v>375.04899999999998</v>
      </c>
      <c r="H27" s="37">
        <f t="shared" si="41"/>
        <v>369.74700000000007</v>
      </c>
      <c r="I27" s="37">
        <f t="shared" si="41"/>
        <v>383.512</v>
      </c>
      <c r="J27" s="37">
        <f t="shared" si="41"/>
        <v>506.22199999999998</v>
      </c>
      <c r="K27" s="37">
        <f t="shared" si="41"/>
        <v>1028.7180000000001</v>
      </c>
      <c r="L27" s="37">
        <f t="shared" si="41"/>
        <v>1810.5160000000001</v>
      </c>
      <c r="M27" s="37">
        <f t="shared" si="41"/>
        <v>1797.038</v>
      </c>
      <c r="N27" s="37">
        <f t="shared" si="41"/>
        <v>1781.5380000000002</v>
      </c>
      <c r="O27" s="37">
        <f t="shared" si="41"/>
        <v>1805.7580000000003</v>
      </c>
      <c r="P27" s="37">
        <f t="shared" si="41"/>
        <v>1855.538</v>
      </c>
      <c r="Q27" s="37">
        <f t="shared" si="41"/>
        <v>1981.52</v>
      </c>
      <c r="R27" s="37">
        <f t="shared" si="41"/>
        <v>1971.7280000000001</v>
      </c>
      <c r="S27" s="37">
        <f t="shared" si="41"/>
        <v>2812.0719999999997</v>
      </c>
      <c r="T27" s="37">
        <f t="shared" si="41"/>
        <v>2861.6629999999996</v>
      </c>
      <c r="U27" s="37">
        <f t="shared" si="41"/>
        <v>2808.5679999999998</v>
      </c>
      <c r="V27" s="37">
        <f t="shared" si="41"/>
        <v>2774.9319999999998</v>
      </c>
      <c r="W27" s="37">
        <f t="shared" si="41"/>
        <v>3766.6419999999994</v>
      </c>
      <c r="X27" s="37">
        <f t="shared" si="41"/>
        <v>3854.84</v>
      </c>
      <c r="Y27" s="37">
        <f t="shared" si="41"/>
        <v>3761.1059999999998</v>
      </c>
      <c r="Z27" s="37">
        <f t="shared" si="41"/>
        <v>3789.4509999999996</v>
      </c>
      <c r="AA27" s="37">
        <f t="shared" si="41"/>
        <v>3767.7560000000003</v>
      </c>
      <c r="AB27" s="37">
        <f t="shared" si="41"/>
        <v>4306.2489999999998</v>
      </c>
      <c r="AC27" s="37">
        <f t="shared" si="41"/>
        <v>4210.3419999999996</v>
      </c>
      <c r="AD27" s="37">
        <f t="shared" si="41"/>
        <v>4140.0219999999999</v>
      </c>
      <c r="AE27" s="37">
        <f t="shared" si="41"/>
        <v>4193.1719999999996</v>
      </c>
      <c r="AF27" s="37">
        <f t="shared" si="41"/>
        <v>5179.3670000000002</v>
      </c>
      <c r="AG27" s="37">
        <f t="shared" si="41"/>
        <v>5087.2730000000001</v>
      </c>
      <c r="AH27" s="37">
        <f t="shared" si="41"/>
        <v>4973.7259999999997</v>
      </c>
      <c r="AI27" s="37">
        <f t="shared" si="41"/>
        <v>5110.76</v>
      </c>
      <c r="AJ27" s="37">
        <f t="shared" si="41"/>
        <v>5241.7469999999994</v>
      </c>
      <c r="AK27" s="37">
        <f t="shared" ref="AK27:AR27" si="42">SUM(AK28:AK37)</f>
        <v>5406.8949999999995</v>
      </c>
      <c r="AL27" s="37">
        <f t="shared" si="42"/>
        <v>5367.7729999999992</v>
      </c>
      <c r="AM27" s="37">
        <f t="shared" si="42"/>
        <v>5402.2019999999993</v>
      </c>
      <c r="AN27" s="37">
        <f t="shared" si="42"/>
        <v>5700.2210000000005</v>
      </c>
      <c r="AO27" s="37">
        <f t="shared" si="42"/>
        <v>5511.9159999999983</v>
      </c>
      <c r="AP27" s="37">
        <f t="shared" si="42"/>
        <v>5452.7739999999985</v>
      </c>
      <c r="AQ27" s="37">
        <f t="shared" si="42"/>
        <v>5458.3009999999986</v>
      </c>
      <c r="AR27" s="132">
        <f t="shared" si="42"/>
        <v>5677.3179999999993</v>
      </c>
      <c r="AS27" s="37">
        <f t="shared" ref="AS27" si="43">SUM(AS28:AS37)</f>
        <v>5481.9379999999992</v>
      </c>
      <c r="AU27" s="37">
        <f>SUM(AU28:AU37)</f>
        <v>369.74700000000007</v>
      </c>
      <c r="AV27" s="37">
        <f t="shared" ref="AV27:BB27" si="44">SUM(AV28:AV37)</f>
        <v>1810.5160000000001</v>
      </c>
      <c r="AW27" s="37">
        <f t="shared" si="44"/>
        <v>1855.538</v>
      </c>
      <c r="AX27" s="37">
        <f t="shared" si="44"/>
        <v>2861.6629999999996</v>
      </c>
      <c r="AY27" s="37">
        <f t="shared" si="44"/>
        <v>3854.84</v>
      </c>
      <c r="AZ27" s="37">
        <f t="shared" si="44"/>
        <v>4306.2489999999998</v>
      </c>
      <c r="BA27" s="37">
        <f t="shared" si="44"/>
        <v>5179.3670000000002</v>
      </c>
      <c r="BB27" s="37">
        <f t="shared" si="44"/>
        <v>5241.7469999999994</v>
      </c>
      <c r="BC27" s="37">
        <f>SUM(BC28:BC37)</f>
        <v>5700.2210000000005</v>
      </c>
      <c r="BD27" s="37">
        <f>SUM(BD28:BD37)</f>
        <v>5467.1349999999993</v>
      </c>
      <c r="BE27" s="37">
        <f>SUM(BE28:BE37)</f>
        <v>5481.9379999999992</v>
      </c>
    </row>
    <row r="28" spans="2:57" ht="14.9" customHeight="1">
      <c r="B28" s="29" t="s">
        <v>289</v>
      </c>
      <c r="E28" s="28">
        <v>265.29599999999999</v>
      </c>
      <c r="F28" s="28">
        <v>265.29599999999999</v>
      </c>
      <c r="G28" s="28">
        <v>265.29599999999999</v>
      </c>
      <c r="H28" s="28">
        <v>265.29599999999999</v>
      </c>
      <c r="I28" s="28">
        <v>265.29599999999999</v>
      </c>
      <c r="J28" s="28">
        <v>432.15699999999998</v>
      </c>
      <c r="K28" s="28">
        <v>970.69500000000005</v>
      </c>
      <c r="L28" s="28">
        <v>1754.463</v>
      </c>
      <c r="M28" s="28">
        <v>1754.463</v>
      </c>
      <c r="N28" s="28">
        <v>1754.463</v>
      </c>
      <c r="O28" s="28">
        <v>1754.463</v>
      </c>
      <c r="P28" s="28">
        <v>1754.463</v>
      </c>
      <c r="Q28" s="28">
        <v>1829.6369999999999</v>
      </c>
      <c r="R28" s="28">
        <v>1830.297</v>
      </c>
      <c r="S28" s="28">
        <v>2662.5039999999999</v>
      </c>
      <c r="T28" s="28">
        <v>2664.0140000000001</v>
      </c>
      <c r="U28" s="28">
        <v>2865.03</v>
      </c>
      <c r="V28" s="28">
        <v>2867.2739999999999</v>
      </c>
      <c r="W28" s="28">
        <v>3831.1109999999999</v>
      </c>
      <c r="X28" s="28">
        <v>3833.2449999999999</v>
      </c>
      <c r="Y28" s="28">
        <v>3834.9450000000002</v>
      </c>
      <c r="Z28" s="28">
        <v>3839.1889999999999</v>
      </c>
      <c r="AA28" s="28">
        <v>3843.9720000000002</v>
      </c>
      <c r="AB28" s="28">
        <v>3736.3249999999998</v>
      </c>
      <c r="AC28" s="28">
        <v>3736.3249999999998</v>
      </c>
      <c r="AD28" s="28">
        <v>3759.268</v>
      </c>
      <c r="AE28" s="28">
        <v>3759.268</v>
      </c>
      <c r="AF28" s="28">
        <v>4439.3599999999997</v>
      </c>
      <c r="AG28" s="28">
        <v>4439.3599999999997</v>
      </c>
      <c r="AH28" s="28">
        <v>4439.3599999999997</v>
      </c>
      <c r="AI28" s="28">
        <v>4439.3599999999997</v>
      </c>
      <c r="AJ28" s="28">
        <v>4439.3599999999997</v>
      </c>
      <c r="AK28" s="28">
        <v>4439.3599999999997</v>
      </c>
      <c r="AL28" s="28">
        <v>4439.3599999999997</v>
      </c>
      <c r="AM28" s="28">
        <v>4439.3599999999997</v>
      </c>
      <c r="AN28" s="28">
        <v>4439.3599999999997</v>
      </c>
      <c r="AO28" s="28">
        <v>4439.3599999999997</v>
      </c>
      <c r="AP28" s="28">
        <v>4439.3599999999997</v>
      </c>
      <c r="AQ28" s="28">
        <v>4439.3599999999997</v>
      </c>
      <c r="AR28" s="28">
        <v>4439.3599999999997</v>
      </c>
      <c r="AS28" s="28">
        <v>4449.8689999999997</v>
      </c>
      <c r="AU28" s="28">
        <f t="shared" ref="AU28:AU37" si="45">H28</f>
        <v>265.29599999999999</v>
      </c>
      <c r="AV28" s="28">
        <f t="shared" ref="AV28:AV37" si="46">L28</f>
        <v>1754.463</v>
      </c>
      <c r="AW28" s="28">
        <f t="shared" ref="AW28:AW37" si="47">P28</f>
        <v>1754.463</v>
      </c>
      <c r="AX28" s="28">
        <f t="shared" ref="AX28:AX37" si="48">T28</f>
        <v>2664.0140000000001</v>
      </c>
      <c r="AY28" s="28">
        <f t="shared" ref="AY28:AY37" si="49">X28</f>
        <v>3833.2449999999999</v>
      </c>
      <c r="AZ28" s="28">
        <f t="shared" ref="AZ28:AZ37" si="50">AB28</f>
        <v>3736.3249999999998</v>
      </c>
      <c r="BA28" s="28">
        <f t="shared" ref="BA28:BA37" si="51">AF28</f>
        <v>4439.3599999999997</v>
      </c>
      <c r="BB28" s="28">
        <f t="shared" ref="BB28:BB37" si="52">AJ28</f>
        <v>4439.3599999999997</v>
      </c>
      <c r="BC28" s="28">
        <f t="shared" ref="BC28:BC37" si="53">AN28</f>
        <v>4439.3599999999997</v>
      </c>
      <c r="BD28" s="28">
        <f t="shared" ref="BD28:BE37" si="54">AR28</f>
        <v>4439.3599999999997</v>
      </c>
      <c r="BE28" s="28">
        <f t="shared" si="54"/>
        <v>4449.8689999999997</v>
      </c>
    </row>
    <row r="29" spans="2:57" ht="14.9" customHeight="1">
      <c r="B29" s="29" t="s">
        <v>290</v>
      </c>
      <c r="E29" s="28">
        <v>0</v>
      </c>
      <c r="F29" s="28">
        <v>0</v>
      </c>
      <c r="G29" s="28">
        <v>0</v>
      </c>
      <c r="H29" s="28">
        <v>0</v>
      </c>
      <c r="I29" s="28">
        <v>0</v>
      </c>
      <c r="J29" s="28">
        <v>0</v>
      </c>
      <c r="K29" s="28">
        <v>0</v>
      </c>
      <c r="L29" s="28">
        <v>-33.067999999999998</v>
      </c>
      <c r="M29" s="28">
        <v>0</v>
      </c>
      <c r="N29" s="28">
        <v>0</v>
      </c>
      <c r="O29" s="28">
        <v>0</v>
      </c>
      <c r="P29" s="28">
        <v>0</v>
      </c>
      <c r="Q29" s="28">
        <v>0</v>
      </c>
      <c r="R29" s="28">
        <v>0</v>
      </c>
      <c r="S29" s="28">
        <v>0</v>
      </c>
      <c r="T29" s="28">
        <v>0</v>
      </c>
      <c r="U29" s="28">
        <v>0</v>
      </c>
      <c r="V29" s="28">
        <v>0</v>
      </c>
      <c r="W29" s="28">
        <v>0</v>
      </c>
      <c r="X29" s="28">
        <v>0</v>
      </c>
      <c r="Y29" s="28">
        <v>-1.6639999999999999</v>
      </c>
      <c r="Z29" s="28">
        <v>-1.6639999999999999</v>
      </c>
      <c r="AA29" s="28">
        <v>-1.6639999999999999</v>
      </c>
      <c r="AB29" s="28">
        <v>0</v>
      </c>
      <c r="AC29" s="28">
        <v>0</v>
      </c>
      <c r="AD29" s="28">
        <v>0</v>
      </c>
      <c r="AE29" s="28">
        <v>0</v>
      </c>
      <c r="AF29" s="28">
        <v>0</v>
      </c>
      <c r="AG29" s="28">
        <v>0</v>
      </c>
      <c r="AH29" s="28">
        <v>0</v>
      </c>
      <c r="AI29" s="28">
        <v>0</v>
      </c>
      <c r="AJ29" s="28">
        <v>-0.33700000000000002</v>
      </c>
      <c r="AK29" s="28">
        <v>-0.33700000000000002</v>
      </c>
      <c r="AL29" s="28">
        <v>-0.33700000000000002</v>
      </c>
      <c r="AM29" s="28">
        <v>-0.33700000000000002</v>
      </c>
      <c r="AN29" s="28">
        <v>-0.33700000000000002</v>
      </c>
      <c r="AO29" s="28">
        <v>-0.33700000000000002</v>
      </c>
      <c r="AP29" s="28">
        <v>-0.33700000000000002</v>
      </c>
      <c r="AQ29" s="28">
        <v>-0.33700000000000002</v>
      </c>
      <c r="AR29" s="28">
        <v>-210.52</v>
      </c>
      <c r="AS29" s="28">
        <v>-210.52</v>
      </c>
      <c r="AU29" s="28">
        <f t="shared" si="45"/>
        <v>0</v>
      </c>
      <c r="AV29" s="28">
        <f t="shared" si="46"/>
        <v>-33.067999999999998</v>
      </c>
      <c r="AW29" s="28">
        <f t="shared" si="47"/>
        <v>0</v>
      </c>
      <c r="AX29" s="28">
        <f t="shared" si="48"/>
        <v>0</v>
      </c>
      <c r="AY29" s="28">
        <f t="shared" si="49"/>
        <v>0</v>
      </c>
      <c r="AZ29" s="28">
        <f t="shared" si="50"/>
        <v>0</v>
      </c>
      <c r="BA29" s="28">
        <f t="shared" si="51"/>
        <v>0</v>
      </c>
      <c r="BB29" s="28">
        <f t="shared" si="52"/>
        <v>-0.33700000000000002</v>
      </c>
      <c r="BC29" s="28">
        <f t="shared" si="53"/>
        <v>-0.33700000000000002</v>
      </c>
      <c r="BD29" s="28">
        <f t="shared" si="54"/>
        <v>-210.52</v>
      </c>
      <c r="BE29" s="28">
        <f t="shared" si="54"/>
        <v>-210.52</v>
      </c>
    </row>
    <row r="30" spans="2:57" ht="14.9" customHeight="1">
      <c r="B30" s="29" t="s">
        <v>550</v>
      </c>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v>210.18299999999999</v>
      </c>
      <c r="AS30" s="28">
        <v>0</v>
      </c>
      <c r="AU30" s="28"/>
      <c r="AV30" s="28"/>
      <c r="AW30" s="28"/>
      <c r="AX30" s="28"/>
      <c r="AY30" s="28"/>
      <c r="AZ30" s="28"/>
      <c r="BA30" s="28"/>
      <c r="BB30" s="28"/>
      <c r="BC30" s="28"/>
      <c r="BD30" s="28"/>
      <c r="BE30" s="28"/>
    </row>
    <row r="31" spans="2:57" ht="14.9" customHeight="1">
      <c r="B31" s="29" t="s">
        <v>291</v>
      </c>
      <c r="E31" s="28">
        <v>0</v>
      </c>
      <c r="F31" s="28">
        <v>0</v>
      </c>
      <c r="G31" s="28">
        <v>0</v>
      </c>
      <c r="H31" s="28">
        <v>-2.3540000000000001</v>
      </c>
      <c r="I31" s="28">
        <v>31.06</v>
      </c>
      <c r="J31" s="28">
        <v>35.073999999999998</v>
      </c>
      <c r="K31" s="28">
        <v>6.742</v>
      </c>
      <c r="L31" s="28">
        <v>0</v>
      </c>
      <c r="M31" s="28">
        <v>-33.067999999999998</v>
      </c>
      <c r="N31" s="28">
        <v>-33.067999999999998</v>
      </c>
      <c r="O31" s="28">
        <v>-33.067999999999998</v>
      </c>
      <c r="P31" s="28">
        <v>-33.067999999999998</v>
      </c>
      <c r="Q31" s="28">
        <v>-33.067999999999998</v>
      </c>
      <c r="R31" s="28">
        <v>-33.067999999999998</v>
      </c>
      <c r="S31" s="28">
        <v>-55.81</v>
      </c>
      <c r="T31" s="28">
        <v>-55.81</v>
      </c>
      <c r="U31" s="28">
        <v>-55.81</v>
      </c>
      <c r="V31" s="28">
        <v>-55.81</v>
      </c>
      <c r="W31" s="28">
        <v>-72.944000000000003</v>
      </c>
      <c r="X31" s="28">
        <v>-72.944000000000003</v>
      </c>
      <c r="Y31" s="28">
        <v>-72.944000000000003</v>
      </c>
      <c r="Z31" s="28">
        <v>-72.944000000000003</v>
      </c>
      <c r="AA31" s="28">
        <v>-72.944000000000003</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U31" s="28">
        <f t="shared" si="45"/>
        <v>-2.3540000000000001</v>
      </c>
      <c r="AV31" s="28">
        <f t="shared" si="46"/>
        <v>0</v>
      </c>
      <c r="AW31" s="28">
        <f t="shared" si="47"/>
        <v>-33.067999999999998</v>
      </c>
      <c r="AX31" s="28">
        <f t="shared" si="48"/>
        <v>-55.81</v>
      </c>
      <c r="AY31" s="28">
        <f t="shared" si="49"/>
        <v>-72.944000000000003</v>
      </c>
      <c r="AZ31" s="28">
        <f t="shared" si="50"/>
        <v>0</v>
      </c>
      <c r="BA31" s="28">
        <f t="shared" si="51"/>
        <v>0</v>
      </c>
      <c r="BB31" s="28">
        <f t="shared" si="52"/>
        <v>0</v>
      </c>
      <c r="BC31" s="28">
        <f t="shared" si="53"/>
        <v>0</v>
      </c>
      <c r="BD31" s="28">
        <f t="shared" si="54"/>
        <v>0</v>
      </c>
      <c r="BE31" s="28">
        <f t="shared" si="54"/>
        <v>0</v>
      </c>
    </row>
    <row r="32" spans="2:57" ht="14.9" customHeight="1">
      <c r="B32" s="29" t="s">
        <v>292</v>
      </c>
      <c r="E32" s="28">
        <v>35.581000000000003</v>
      </c>
      <c r="F32" s="28">
        <v>34.451000000000001</v>
      </c>
      <c r="G32" s="28">
        <v>33.320999999999998</v>
      </c>
      <c r="H32" s="28">
        <v>34.545000000000002</v>
      </c>
      <c r="I32" s="28">
        <v>0</v>
      </c>
      <c r="J32" s="28">
        <v>0</v>
      </c>
      <c r="K32" s="28">
        <v>0</v>
      </c>
      <c r="L32" s="28">
        <v>35.920999999999999</v>
      </c>
      <c r="M32" s="28">
        <v>39.384999999999998</v>
      </c>
      <c r="N32" s="28">
        <v>44.256999999999998</v>
      </c>
      <c r="O32" s="28">
        <v>45.707999999999998</v>
      </c>
      <c r="P32" s="28">
        <v>45.820999999999998</v>
      </c>
      <c r="Q32" s="28">
        <v>121.48699999999999</v>
      </c>
      <c r="R32" s="28">
        <v>121.557</v>
      </c>
      <c r="S32" s="28">
        <v>121.584</v>
      </c>
      <c r="T32" s="28">
        <v>121.584</v>
      </c>
      <c r="U32" s="28">
        <v>121.584</v>
      </c>
      <c r="V32" s="28">
        <v>123.932</v>
      </c>
      <c r="W32" s="28">
        <v>132.077</v>
      </c>
      <c r="X32" s="28">
        <v>132.077</v>
      </c>
      <c r="Y32" s="28">
        <v>132.077</v>
      </c>
      <c r="Z32" s="28">
        <v>135.483</v>
      </c>
      <c r="AA32" s="28">
        <v>135.483</v>
      </c>
      <c r="AB32" s="28">
        <v>0</v>
      </c>
      <c r="AC32" s="28">
        <v>0</v>
      </c>
      <c r="AD32" s="28">
        <v>0</v>
      </c>
      <c r="AE32" s="28">
        <v>0</v>
      </c>
      <c r="AF32" s="28">
        <v>170.024</v>
      </c>
      <c r="AG32" s="28">
        <v>170.023</v>
      </c>
      <c r="AH32" s="28">
        <v>170.023</v>
      </c>
      <c r="AI32" s="28">
        <v>178.678</v>
      </c>
      <c r="AJ32" s="28">
        <v>176.12299999999999</v>
      </c>
      <c r="AK32" s="28">
        <v>176.12299999999999</v>
      </c>
      <c r="AL32" s="28">
        <v>176.05699999999999</v>
      </c>
      <c r="AM32" s="28">
        <v>176.05699999999999</v>
      </c>
      <c r="AN32" s="28">
        <v>176.059</v>
      </c>
      <c r="AO32" s="28">
        <v>175.98500000000001</v>
      </c>
      <c r="AP32" s="28">
        <v>175.98500000000001</v>
      </c>
      <c r="AQ32" s="28">
        <v>175.98599999999999</v>
      </c>
      <c r="AR32" s="28">
        <v>175.98599999999999</v>
      </c>
      <c r="AS32" s="28">
        <v>375.66</v>
      </c>
      <c r="AU32" s="28">
        <f t="shared" si="45"/>
        <v>34.545000000000002</v>
      </c>
      <c r="AV32" s="28">
        <f t="shared" si="46"/>
        <v>35.920999999999999</v>
      </c>
      <c r="AW32" s="28">
        <f t="shared" si="47"/>
        <v>45.820999999999998</v>
      </c>
      <c r="AX32" s="28">
        <f t="shared" si="48"/>
        <v>121.584</v>
      </c>
      <c r="AY32" s="28">
        <f t="shared" si="49"/>
        <v>132.077</v>
      </c>
      <c r="AZ32" s="28">
        <f t="shared" si="50"/>
        <v>0</v>
      </c>
      <c r="BA32" s="28">
        <f t="shared" si="51"/>
        <v>170.024</v>
      </c>
      <c r="BB32" s="28">
        <f t="shared" si="52"/>
        <v>176.12299999999999</v>
      </c>
      <c r="BC32" s="28">
        <f t="shared" si="53"/>
        <v>176.059</v>
      </c>
      <c r="BD32" s="28">
        <f t="shared" si="54"/>
        <v>175.98599999999999</v>
      </c>
      <c r="BE32" s="28">
        <f t="shared" si="54"/>
        <v>375.66</v>
      </c>
    </row>
    <row r="33" spans="2:57" ht="14.9" customHeight="1">
      <c r="B33" s="29" t="s">
        <v>293</v>
      </c>
      <c r="E33" s="28">
        <v>0</v>
      </c>
      <c r="F33" s="28">
        <v>0</v>
      </c>
      <c r="G33" s="28">
        <v>0</v>
      </c>
      <c r="H33" s="28">
        <v>0</v>
      </c>
      <c r="I33" s="28">
        <v>0</v>
      </c>
      <c r="J33" s="28">
        <v>0</v>
      </c>
      <c r="K33" s="28">
        <v>0</v>
      </c>
      <c r="L33" s="28">
        <v>98.593000000000004</v>
      </c>
      <c r="M33" s="28">
        <v>98.593000000000004</v>
      </c>
      <c r="N33" s="28">
        <v>98.593000000000004</v>
      </c>
      <c r="O33" s="28">
        <v>98.593000000000004</v>
      </c>
      <c r="P33" s="28">
        <v>140.47900000000001</v>
      </c>
      <c r="Q33" s="28">
        <v>140.47900000000001</v>
      </c>
      <c r="R33" s="28">
        <v>155.30799999999999</v>
      </c>
      <c r="S33" s="28">
        <v>155.30799999999999</v>
      </c>
      <c r="T33" s="28">
        <v>182.45699999999999</v>
      </c>
      <c r="U33" s="28">
        <v>182.45699999999999</v>
      </c>
      <c r="V33" s="28">
        <v>182.45699999999999</v>
      </c>
      <c r="W33" s="28">
        <v>182.45699999999999</v>
      </c>
      <c r="X33" s="28">
        <v>241.61799999999999</v>
      </c>
      <c r="Y33" s="28">
        <v>241.61799999999999</v>
      </c>
      <c r="Z33" s="28">
        <v>241.61799999999999</v>
      </c>
      <c r="AA33" s="28">
        <v>241.61799999999999</v>
      </c>
      <c r="AB33" s="28">
        <v>598.23099999999999</v>
      </c>
      <c r="AC33" s="28">
        <v>580.20000000000005</v>
      </c>
      <c r="AD33" s="28">
        <v>580.20000000000005</v>
      </c>
      <c r="AE33" s="28">
        <v>580.20000000000005</v>
      </c>
      <c r="AF33" s="28">
        <v>587.21500000000003</v>
      </c>
      <c r="AG33" s="28">
        <v>590.19799999999998</v>
      </c>
      <c r="AH33" s="28">
        <v>590.19799999999998</v>
      </c>
      <c r="AI33" s="28">
        <v>590.19799999999998</v>
      </c>
      <c r="AJ33" s="28">
        <v>653.04</v>
      </c>
      <c r="AK33" s="28">
        <v>653.04</v>
      </c>
      <c r="AL33" s="28">
        <v>653.04</v>
      </c>
      <c r="AM33" s="28">
        <v>653.04</v>
      </c>
      <c r="AN33" s="28">
        <v>952.452</v>
      </c>
      <c r="AO33" s="28">
        <v>952.452</v>
      </c>
      <c r="AP33" s="28">
        <v>952.452</v>
      </c>
      <c r="AQ33" s="28">
        <v>952.452</v>
      </c>
      <c r="AR33" s="28">
        <v>964.26900000000001</v>
      </c>
      <c r="AS33" s="28">
        <v>964.26900000000001</v>
      </c>
      <c r="AU33" s="28">
        <f t="shared" si="45"/>
        <v>0</v>
      </c>
      <c r="AV33" s="28">
        <f t="shared" si="46"/>
        <v>98.593000000000004</v>
      </c>
      <c r="AW33" s="28">
        <f t="shared" si="47"/>
        <v>140.47900000000001</v>
      </c>
      <c r="AX33" s="28">
        <f t="shared" si="48"/>
        <v>182.45699999999999</v>
      </c>
      <c r="AY33" s="28">
        <f t="shared" si="49"/>
        <v>241.61799999999999</v>
      </c>
      <c r="AZ33" s="28">
        <f t="shared" si="50"/>
        <v>598.23099999999999</v>
      </c>
      <c r="BA33" s="28">
        <f t="shared" si="51"/>
        <v>587.21500000000003</v>
      </c>
      <c r="BB33" s="28">
        <f t="shared" si="52"/>
        <v>653.04</v>
      </c>
      <c r="BC33" s="28">
        <f t="shared" si="53"/>
        <v>952.452</v>
      </c>
      <c r="BD33" s="28">
        <f t="shared" si="54"/>
        <v>964.26900000000001</v>
      </c>
      <c r="BE33" s="28">
        <f t="shared" si="54"/>
        <v>964.26900000000001</v>
      </c>
    </row>
    <row r="34" spans="2:57" ht="14.9" customHeight="1">
      <c r="B34" s="29" t="s">
        <v>294</v>
      </c>
      <c r="E34" s="28">
        <v>0</v>
      </c>
      <c r="F34" s="28">
        <v>0</v>
      </c>
      <c r="G34" s="28">
        <v>0</v>
      </c>
      <c r="H34" s="28">
        <v>0</v>
      </c>
      <c r="I34" s="28">
        <v>0</v>
      </c>
      <c r="J34" s="28">
        <v>0</v>
      </c>
      <c r="K34" s="28">
        <v>0</v>
      </c>
      <c r="L34" s="28">
        <v>0</v>
      </c>
      <c r="M34" s="28">
        <v>0</v>
      </c>
      <c r="N34" s="28">
        <v>0</v>
      </c>
      <c r="O34" s="28">
        <v>0</v>
      </c>
      <c r="P34" s="28">
        <v>0</v>
      </c>
      <c r="Q34" s="28">
        <v>0</v>
      </c>
      <c r="R34" s="28">
        <v>0</v>
      </c>
      <c r="S34" s="28">
        <v>0</v>
      </c>
      <c r="T34" s="28">
        <v>0</v>
      </c>
      <c r="U34" s="28">
        <v>0</v>
      </c>
      <c r="V34" s="28">
        <v>0</v>
      </c>
      <c r="W34" s="28">
        <v>0</v>
      </c>
      <c r="X34" s="28">
        <v>0</v>
      </c>
      <c r="Y34" s="28">
        <v>0</v>
      </c>
      <c r="Z34" s="28">
        <v>0</v>
      </c>
      <c r="AA34" s="28">
        <v>0</v>
      </c>
      <c r="AB34" s="28">
        <v>0</v>
      </c>
      <c r="AC34" s="28">
        <v>0</v>
      </c>
      <c r="AD34" s="28">
        <v>0</v>
      </c>
      <c r="AE34" s="28">
        <v>0</v>
      </c>
      <c r="AF34" s="28">
        <v>0</v>
      </c>
      <c r="AG34" s="28">
        <v>0</v>
      </c>
      <c r="AH34" s="28">
        <v>0</v>
      </c>
      <c r="AI34" s="28">
        <v>0</v>
      </c>
      <c r="AJ34" s="28">
        <v>0</v>
      </c>
      <c r="AK34" s="28">
        <v>0</v>
      </c>
      <c r="AL34" s="28">
        <v>0</v>
      </c>
      <c r="AM34" s="28">
        <v>0</v>
      </c>
      <c r="AN34" s="28">
        <v>0</v>
      </c>
      <c r="AO34" s="28">
        <v>0</v>
      </c>
      <c r="AP34" s="28">
        <v>0</v>
      </c>
      <c r="AQ34" s="28">
        <v>0</v>
      </c>
      <c r="AR34" s="28">
        <v>0</v>
      </c>
      <c r="AS34" s="28">
        <v>0</v>
      </c>
      <c r="AU34" s="28">
        <f t="shared" si="45"/>
        <v>0</v>
      </c>
      <c r="AV34" s="28">
        <f t="shared" si="46"/>
        <v>0</v>
      </c>
      <c r="AW34" s="28">
        <f t="shared" si="47"/>
        <v>0</v>
      </c>
      <c r="AX34" s="28">
        <f t="shared" si="48"/>
        <v>0</v>
      </c>
      <c r="AY34" s="28">
        <f t="shared" si="49"/>
        <v>0</v>
      </c>
      <c r="AZ34" s="28">
        <f t="shared" si="50"/>
        <v>0</v>
      </c>
      <c r="BA34" s="28">
        <f t="shared" si="51"/>
        <v>0</v>
      </c>
      <c r="BB34" s="28">
        <f t="shared" si="52"/>
        <v>0</v>
      </c>
      <c r="BC34" s="28">
        <f t="shared" si="53"/>
        <v>0</v>
      </c>
      <c r="BD34" s="28">
        <f t="shared" si="54"/>
        <v>0</v>
      </c>
      <c r="BE34" s="28">
        <f t="shared" si="54"/>
        <v>0</v>
      </c>
    </row>
    <row r="35" spans="2:57" ht="14.9" customHeight="1">
      <c r="B35" s="29" t="s">
        <v>295</v>
      </c>
      <c r="E35" s="28">
        <v>0</v>
      </c>
      <c r="F35" s="28">
        <v>0</v>
      </c>
      <c r="G35" s="28">
        <v>0</v>
      </c>
      <c r="H35" s="28">
        <v>0</v>
      </c>
      <c r="I35" s="28">
        <v>0</v>
      </c>
      <c r="J35" s="28">
        <v>0</v>
      </c>
      <c r="K35" s="28">
        <v>0</v>
      </c>
      <c r="L35" s="28">
        <v>-95.733000000000004</v>
      </c>
      <c r="M35" s="28">
        <v>-95.733000000000004</v>
      </c>
      <c r="N35" s="28">
        <v>-95.733000000000004</v>
      </c>
      <c r="O35" s="28">
        <v>-95.733000000000004</v>
      </c>
      <c r="P35" s="28">
        <v>-95.733000000000004</v>
      </c>
      <c r="Q35" s="28">
        <v>-95.733000000000004</v>
      </c>
      <c r="R35" s="28">
        <v>-95.733000000000004</v>
      </c>
      <c r="S35" s="28">
        <v>-95.733000000000004</v>
      </c>
      <c r="T35" s="28">
        <v>-95.733000000000004</v>
      </c>
      <c r="U35" s="28">
        <v>-297.44</v>
      </c>
      <c r="V35" s="28">
        <v>-301.08199999999999</v>
      </c>
      <c r="W35" s="28">
        <v>-301.08199999999999</v>
      </c>
      <c r="X35" s="28">
        <v>-391.02499999999998</v>
      </c>
      <c r="Y35" s="28">
        <v>-391.02499999999998</v>
      </c>
      <c r="Z35" s="28">
        <v>-391.02499999999998</v>
      </c>
      <c r="AA35" s="28">
        <v>-391.75599999999997</v>
      </c>
      <c r="AB35" s="28">
        <v>-28.306999999999999</v>
      </c>
      <c r="AC35" s="28">
        <v>-28.306999999999999</v>
      </c>
      <c r="AD35" s="28">
        <v>-28.306999999999999</v>
      </c>
      <c r="AE35" s="28">
        <v>-45.51</v>
      </c>
      <c r="AF35" s="28">
        <v>-45.51</v>
      </c>
      <c r="AG35" s="28">
        <v>-28.306999999999999</v>
      </c>
      <c r="AH35" s="28">
        <v>-59.366999999999997</v>
      </c>
      <c r="AI35" s="28">
        <v>-46.073999999999998</v>
      </c>
      <c r="AJ35" s="28">
        <v>-61.396000000000001</v>
      </c>
      <c r="AK35" s="28">
        <v>-43.289000000000001</v>
      </c>
      <c r="AL35" s="28">
        <v>10.362</v>
      </c>
      <c r="AM35" s="28">
        <v>-0.23100000000000001</v>
      </c>
      <c r="AN35" s="28">
        <v>67.501999999999995</v>
      </c>
      <c r="AO35" s="28">
        <v>31.966999999999999</v>
      </c>
      <c r="AP35" s="28">
        <v>7.3579999999999997</v>
      </c>
      <c r="AQ35" s="28">
        <v>-3.76</v>
      </c>
      <c r="AR35" s="28">
        <v>21.056999999999999</v>
      </c>
      <c r="AS35" s="28">
        <v>41.706000000000003</v>
      </c>
      <c r="AU35" s="28">
        <f t="shared" si="45"/>
        <v>0</v>
      </c>
      <c r="AV35" s="28">
        <f t="shared" si="46"/>
        <v>-95.733000000000004</v>
      </c>
      <c r="AW35" s="28">
        <f t="shared" si="47"/>
        <v>-95.733000000000004</v>
      </c>
      <c r="AX35" s="28">
        <f t="shared" si="48"/>
        <v>-95.733000000000004</v>
      </c>
      <c r="AY35" s="28">
        <f t="shared" si="49"/>
        <v>-391.02499999999998</v>
      </c>
      <c r="AZ35" s="28">
        <f t="shared" si="50"/>
        <v>-28.306999999999999</v>
      </c>
      <c r="BA35" s="28">
        <f t="shared" si="51"/>
        <v>-45.51</v>
      </c>
      <c r="BB35" s="28">
        <f t="shared" si="52"/>
        <v>-61.396000000000001</v>
      </c>
      <c r="BC35" s="28">
        <f t="shared" si="53"/>
        <v>67.501999999999995</v>
      </c>
      <c r="BD35" s="28">
        <f t="shared" si="54"/>
        <v>21.056999999999999</v>
      </c>
      <c r="BE35" s="28">
        <f t="shared" si="54"/>
        <v>41.706000000000003</v>
      </c>
    </row>
    <row r="36" spans="2:57" ht="14.9" customHeight="1">
      <c r="B36" s="29" t="s">
        <v>296</v>
      </c>
      <c r="E36" s="28">
        <v>-8.5299999999999994</v>
      </c>
      <c r="F36" s="28">
        <v>-1.06</v>
      </c>
      <c r="G36" s="28">
        <v>-1.9410000000000001</v>
      </c>
      <c r="H36" s="28">
        <v>-1.9530000000000001</v>
      </c>
      <c r="I36" s="28">
        <v>10.164999999999999</v>
      </c>
      <c r="J36" s="28">
        <v>-12.487</v>
      </c>
      <c r="K36" s="28">
        <v>-1.8720000000000001</v>
      </c>
      <c r="L36" s="28">
        <v>0</v>
      </c>
      <c r="M36" s="28">
        <v>-16.422999999999998</v>
      </c>
      <c r="N36" s="28">
        <v>-36.161999999999999</v>
      </c>
      <c r="O36" s="28">
        <v>-11.847</v>
      </c>
      <c r="P36" s="28">
        <v>0</v>
      </c>
      <c r="Q36" s="28">
        <v>-25.172999999999998</v>
      </c>
      <c r="R36" s="28">
        <v>-50.392000000000003</v>
      </c>
      <c r="S36" s="28">
        <v>-20.053000000000001</v>
      </c>
      <c r="T36" s="28">
        <v>0</v>
      </c>
      <c r="U36" s="28">
        <v>-52.933999999999997</v>
      </c>
      <c r="V36" s="28">
        <v>-84.911000000000001</v>
      </c>
      <c r="W36" s="28">
        <v>-49.424999999999997</v>
      </c>
      <c r="X36" s="28">
        <v>0</v>
      </c>
      <c r="Y36" s="28">
        <v>-91.304000000000002</v>
      </c>
      <c r="Z36" s="28">
        <v>-241.77</v>
      </c>
      <c r="AA36" s="28">
        <v>-271.14</v>
      </c>
      <c r="AB36" s="28">
        <v>0</v>
      </c>
      <c r="AC36" s="28">
        <v>-77.876000000000005</v>
      </c>
      <c r="AD36" s="28">
        <v>-171.13900000000001</v>
      </c>
      <c r="AE36" s="28">
        <v>-126.937</v>
      </c>
      <c r="AF36" s="28">
        <v>0</v>
      </c>
      <c r="AG36" s="28">
        <v>-84.001000000000005</v>
      </c>
      <c r="AH36" s="28">
        <v>-185.22900000000001</v>
      </c>
      <c r="AI36" s="28">
        <v>-82.200999999999993</v>
      </c>
      <c r="AJ36" s="28">
        <v>0</v>
      </c>
      <c r="AK36" s="28">
        <v>137.78299999999999</v>
      </c>
      <c r="AL36" s="28">
        <v>35.1</v>
      </c>
      <c r="AM36" s="28">
        <v>71.284000000000006</v>
      </c>
      <c r="AN36" s="28">
        <v>0</v>
      </c>
      <c r="AO36" s="28">
        <v>-155.80000000000001</v>
      </c>
      <c r="AP36" s="28">
        <v>-191.899</v>
      </c>
      <c r="AQ36" s="28">
        <v>-176.47900000000001</v>
      </c>
      <c r="AR36" s="28">
        <v>0</v>
      </c>
      <c r="AS36" s="28">
        <v>-217.76499999999999</v>
      </c>
      <c r="AU36" s="28">
        <f t="shared" si="45"/>
        <v>-1.9530000000000001</v>
      </c>
      <c r="AV36" s="28">
        <f t="shared" si="46"/>
        <v>0</v>
      </c>
      <c r="AW36" s="28">
        <f t="shared" si="47"/>
        <v>0</v>
      </c>
      <c r="AX36" s="28">
        <f t="shared" si="48"/>
        <v>0</v>
      </c>
      <c r="AY36" s="28">
        <f t="shared" si="49"/>
        <v>0</v>
      </c>
      <c r="AZ36" s="28">
        <f t="shared" si="50"/>
        <v>0</v>
      </c>
      <c r="BA36" s="28">
        <f t="shared" si="51"/>
        <v>0</v>
      </c>
      <c r="BB36" s="28">
        <f t="shared" si="52"/>
        <v>0</v>
      </c>
      <c r="BC36" s="28">
        <f t="shared" si="53"/>
        <v>0</v>
      </c>
      <c r="BD36" s="28">
        <f t="shared" si="54"/>
        <v>0</v>
      </c>
      <c r="BE36" s="28">
        <f t="shared" si="54"/>
        <v>-217.76499999999999</v>
      </c>
    </row>
    <row r="37" spans="2:57" ht="14.9" customHeight="1">
      <c r="B37" s="52" t="s">
        <v>297</v>
      </c>
      <c r="C37" s="53"/>
      <c r="D37" s="53"/>
      <c r="E37" s="70">
        <v>79.929000000000002</v>
      </c>
      <c r="F37" s="70">
        <v>76.727999999999994</v>
      </c>
      <c r="G37" s="70">
        <v>78.373000000000005</v>
      </c>
      <c r="H37" s="70">
        <v>74.212999999999994</v>
      </c>
      <c r="I37" s="70">
        <v>76.991</v>
      </c>
      <c r="J37" s="70">
        <v>51.478000000000002</v>
      </c>
      <c r="K37" s="70">
        <v>53.152999999999999</v>
      </c>
      <c r="L37" s="70">
        <v>50.34</v>
      </c>
      <c r="M37" s="70">
        <v>49.820999999999998</v>
      </c>
      <c r="N37" s="70">
        <v>49.188000000000002</v>
      </c>
      <c r="O37" s="70">
        <v>47.642000000000003</v>
      </c>
      <c r="P37" s="70">
        <v>43.576000000000001</v>
      </c>
      <c r="Q37" s="70">
        <v>43.890999999999998</v>
      </c>
      <c r="R37" s="70">
        <v>43.759</v>
      </c>
      <c r="S37" s="70">
        <v>44.271999999999998</v>
      </c>
      <c r="T37" s="70">
        <v>45.151000000000003</v>
      </c>
      <c r="U37" s="70">
        <v>45.680999999999997</v>
      </c>
      <c r="V37" s="70">
        <v>43.072000000000003</v>
      </c>
      <c r="W37" s="70">
        <v>44.448</v>
      </c>
      <c r="X37" s="70">
        <v>111.869</v>
      </c>
      <c r="Y37" s="70">
        <v>109.40300000000001</v>
      </c>
      <c r="Z37" s="70">
        <v>280.56400000000002</v>
      </c>
      <c r="AA37" s="70">
        <v>284.18700000000001</v>
      </c>
      <c r="AB37" s="70">
        <v>0</v>
      </c>
      <c r="AC37" s="70">
        <v>0</v>
      </c>
      <c r="AD37" s="70">
        <v>0</v>
      </c>
      <c r="AE37" s="70">
        <v>26.151</v>
      </c>
      <c r="AF37" s="70">
        <v>28.277999999999999</v>
      </c>
      <c r="AG37" s="70">
        <v>0</v>
      </c>
      <c r="AH37" s="70">
        <v>18.741</v>
      </c>
      <c r="AI37" s="70">
        <v>30.798999999999999</v>
      </c>
      <c r="AJ37" s="70">
        <v>34.957000000000001</v>
      </c>
      <c r="AK37" s="70">
        <v>44.215000000000003</v>
      </c>
      <c r="AL37" s="70">
        <v>54.191000000000003</v>
      </c>
      <c r="AM37" s="70">
        <v>63.029000000000003</v>
      </c>
      <c r="AN37" s="70">
        <v>65.185000000000002</v>
      </c>
      <c r="AO37" s="70">
        <v>68.289000000000001</v>
      </c>
      <c r="AP37" s="70">
        <v>69.855000000000004</v>
      </c>
      <c r="AQ37" s="70">
        <v>71.078999999999994</v>
      </c>
      <c r="AR37" s="70">
        <v>76.983000000000004</v>
      </c>
      <c r="AS37" s="70">
        <v>78.718999999999994</v>
      </c>
      <c r="AU37" s="70">
        <f t="shared" si="45"/>
        <v>74.212999999999994</v>
      </c>
      <c r="AV37" s="70">
        <f t="shared" si="46"/>
        <v>50.34</v>
      </c>
      <c r="AW37" s="70">
        <f t="shared" si="47"/>
        <v>43.576000000000001</v>
      </c>
      <c r="AX37" s="70">
        <f t="shared" si="48"/>
        <v>45.151000000000003</v>
      </c>
      <c r="AY37" s="70">
        <f t="shared" si="49"/>
        <v>111.869</v>
      </c>
      <c r="AZ37" s="70">
        <f t="shared" si="50"/>
        <v>0</v>
      </c>
      <c r="BA37" s="70">
        <f t="shared" si="51"/>
        <v>28.277999999999999</v>
      </c>
      <c r="BB37" s="70">
        <f t="shared" si="52"/>
        <v>34.957000000000001</v>
      </c>
      <c r="BC37" s="70">
        <f t="shared" si="53"/>
        <v>65.185000000000002</v>
      </c>
      <c r="BD37" s="70">
        <f t="shared" si="54"/>
        <v>76.983000000000004</v>
      </c>
      <c r="BE37" s="70">
        <f t="shared" si="54"/>
        <v>78.718999999999994</v>
      </c>
    </row>
    <row r="38" spans="2:57" ht="14.9" customHeight="1">
      <c r="B38" s="29"/>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U38" s="43"/>
      <c r="AV38" s="43"/>
      <c r="AW38" s="43"/>
      <c r="AX38" s="43"/>
      <c r="AY38" s="43"/>
      <c r="AZ38" s="43"/>
      <c r="BA38" s="43"/>
      <c r="BB38" s="43"/>
      <c r="BC38" s="43"/>
      <c r="BD38" s="43"/>
      <c r="BE38" s="43"/>
    </row>
    <row r="39" spans="2:57" ht="14.9" customHeight="1">
      <c r="B39" s="61" t="s">
        <v>298</v>
      </c>
      <c r="C39" s="12"/>
      <c r="D39" s="12"/>
      <c r="E39" s="24">
        <f t="shared" ref="E39:AJ39" si="55">SUM(E25,E27)</f>
        <v>431.55600000000004</v>
      </c>
      <c r="F39" s="24">
        <f t="shared" si="55"/>
        <v>438.40800000000002</v>
      </c>
      <c r="G39" s="24">
        <f t="shared" si="55"/>
        <v>762.01400000000001</v>
      </c>
      <c r="H39" s="24">
        <f t="shared" si="55"/>
        <v>773.60699999999997</v>
      </c>
      <c r="I39" s="24">
        <f t="shared" si="55"/>
        <v>781.97700000000009</v>
      </c>
      <c r="J39" s="24">
        <f t="shared" si="55"/>
        <v>1439.8789999999999</v>
      </c>
      <c r="K39" s="24">
        <f t="shared" si="55"/>
        <v>1910.386</v>
      </c>
      <c r="L39" s="24">
        <f t="shared" si="55"/>
        <v>3905.7720000000004</v>
      </c>
      <c r="M39" s="24">
        <f t="shared" si="55"/>
        <v>3902.0769999999998</v>
      </c>
      <c r="N39" s="24">
        <f t="shared" si="55"/>
        <v>3828.19</v>
      </c>
      <c r="O39" s="24">
        <f t="shared" si="55"/>
        <v>4113.7020000000002</v>
      </c>
      <c r="P39" s="24">
        <f t="shared" si="55"/>
        <v>4105.1939999999995</v>
      </c>
      <c r="Q39" s="24">
        <f t="shared" si="55"/>
        <v>4681.3500000000004</v>
      </c>
      <c r="R39" s="24">
        <f t="shared" si="55"/>
        <v>6622.7730000000001</v>
      </c>
      <c r="S39" s="24">
        <f t="shared" si="55"/>
        <v>7431.7379999999994</v>
      </c>
      <c r="T39" s="24">
        <f t="shared" si="55"/>
        <v>7262.4709999999995</v>
      </c>
      <c r="U39" s="24">
        <f t="shared" si="55"/>
        <v>7728.4689999999991</v>
      </c>
      <c r="V39" s="24">
        <f t="shared" si="55"/>
        <v>7665.8120000000017</v>
      </c>
      <c r="W39" s="24">
        <f t="shared" si="55"/>
        <v>8855.0379999999986</v>
      </c>
      <c r="X39" s="24">
        <f t="shared" si="55"/>
        <v>10593.204000000002</v>
      </c>
      <c r="Y39" s="24">
        <f t="shared" si="55"/>
        <v>11096.555</v>
      </c>
      <c r="Z39" s="24">
        <f t="shared" si="55"/>
        <v>10249.460999999999</v>
      </c>
      <c r="AA39" s="24">
        <f t="shared" si="55"/>
        <v>10175.707000000002</v>
      </c>
      <c r="AB39" s="24">
        <f t="shared" si="55"/>
        <v>12663.927</v>
      </c>
      <c r="AC39" s="24">
        <f t="shared" si="55"/>
        <v>13108.991999999998</v>
      </c>
      <c r="AD39" s="24">
        <f t="shared" si="55"/>
        <v>14523.555</v>
      </c>
      <c r="AE39" s="24">
        <f t="shared" si="55"/>
        <v>15651.690000000002</v>
      </c>
      <c r="AF39" s="24">
        <f t="shared" si="55"/>
        <v>16877.601999999999</v>
      </c>
      <c r="AG39" s="24">
        <f t="shared" si="55"/>
        <v>16825.314000000002</v>
      </c>
      <c r="AH39" s="24">
        <f t="shared" si="55"/>
        <v>17163.781999999999</v>
      </c>
      <c r="AI39" s="24">
        <f t="shared" si="55"/>
        <v>17945.283000000003</v>
      </c>
      <c r="AJ39" s="24">
        <f t="shared" si="55"/>
        <v>17058.03</v>
      </c>
      <c r="AK39" s="24">
        <f t="shared" ref="AK39:AR39" si="56">SUM(AK25,AK27)</f>
        <v>19000.416000000001</v>
      </c>
      <c r="AL39" s="24">
        <f t="shared" si="56"/>
        <v>19346.056000000004</v>
      </c>
      <c r="AM39" s="24">
        <f t="shared" si="56"/>
        <v>19897.815999999999</v>
      </c>
      <c r="AN39" s="24">
        <f t="shared" si="56"/>
        <v>20161.754000000001</v>
      </c>
      <c r="AO39" s="24">
        <f t="shared" si="56"/>
        <v>20668.903000000002</v>
      </c>
      <c r="AP39" s="24">
        <f t="shared" si="56"/>
        <v>20046.324999999997</v>
      </c>
      <c r="AQ39" s="24">
        <f t="shared" si="56"/>
        <v>20155.313999999998</v>
      </c>
      <c r="AR39" s="150">
        <f t="shared" si="56"/>
        <v>21670.383999999998</v>
      </c>
      <c r="AS39" s="24">
        <f t="shared" ref="AS39" si="57">SUM(AS25,AS27)</f>
        <v>21692.932000000001</v>
      </c>
      <c r="AU39" s="24">
        <f>SUM(AU25,AU27)</f>
        <v>773.60699999999997</v>
      </c>
      <c r="AV39" s="24">
        <f t="shared" ref="AV39:BB39" si="58">SUM(AV25,AV27)</f>
        <v>3905.7720000000004</v>
      </c>
      <c r="AW39" s="24">
        <f t="shared" si="58"/>
        <v>4105.1939999999995</v>
      </c>
      <c r="AX39" s="24">
        <f t="shared" si="58"/>
        <v>7262.4709999999995</v>
      </c>
      <c r="AY39" s="24">
        <f t="shared" si="58"/>
        <v>10593.204000000002</v>
      </c>
      <c r="AZ39" s="24">
        <f t="shared" si="58"/>
        <v>12663.927</v>
      </c>
      <c r="BA39" s="24">
        <f t="shared" si="58"/>
        <v>16877.601999999999</v>
      </c>
      <c r="BB39" s="24">
        <f t="shared" si="58"/>
        <v>17058.03</v>
      </c>
      <c r="BC39" s="24">
        <f>SUM(BC25,BC27)</f>
        <v>20161.754000000001</v>
      </c>
      <c r="BD39" s="24">
        <f>SUM(BD25,BD27)</f>
        <v>21460.201000000001</v>
      </c>
      <c r="BE39" s="24">
        <f>SUM(BE25,BE27)</f>
        <v>21692.932000000001</v>
      </c>
    </row>
    <row r="40" spans="2:57" ht="14.9" customHeight="1">
      <c r="B40" s="29"/>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U40" s="43"/>
      <c r="AV40" s="43"/>
      <c r="AW40" s="43"/>
      <c r="AX40" s="43"/>
      <c r="AY40" s="43"/>
      <c r="AZ40" s="43"/>
      <c r="BA40" s="43"/>
      <c r="BB40" s="43"/>
      <c r="BC40" s="43"/>
    </row>
    <row r="41" spans="2:57" ht="14.9" customHeight="1">
      <c r="B41" s="8" t="s">
        <v>276</v>
      </c>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U41" s="43"/>
      <c r="AV41" s="43"/>
      <c r="AW41" s="43"/>
      <c r="AX41" s="43"/>
      <c r="AY41" s="43"/>
      <c r="AZ41" s="43"/>
      <c r="BA41" s="43"/>
      <c r="BB41" s="43"/>
      <c r="BC41" s="43"/>
    </row>
    <row r="42" spans="2:57" ht="14.9" customHeight="1">
      <c r="B42" s="29"/>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row>
    <row r="43" spans="2:57" ht="14.9" customHeight="1">
      <c r="B43" s="29"/>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row>
    <row r="44" spans="2:57" ht="14.9" customHeight="1">
      <c r="B44" s="29"/>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row>
    <row r="45" spans="2:57" ht="14.9" customHeight="1">
      <c r="B45" s="29"/>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row>
    <row r="46" spans="2:57" ht="14.9" customHeight="1">
      <c r="B46" s="29"/>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row>
    <row r="47" spans="2:57" ht="14.9" customHeight="1">
      <c r="B47" s="29"/>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row>
    <row r="48" spans="2:57" ht="14.9" customHeight="1">
      <c r="B48" s="29"/>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U48" s="43"/>
      <c r="AV48" s="43"/>
      <c r="AW48" s="43"/>
      <c r="AX48" s="43"/>
      <c r="AY48" s="43"/>
      <c r="AZ48" s="43"/>
      <c r="BA48" s="43"/>
      <c r="BB48" s="43"/>
      <c r="BC48" s="43"/>
    </row>
    <row r="49" spans="2:55" ht="14.9" customHeight="1">
      <c r="B49" s="29"/>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U49" s="43"/>
      <c r="AV49" s="43"/>
      <c r="AW49" s="43"/>
      <c r="AX49" s="43"/>
      <c r="AY49" s="43"/>
      <c r="AZ49" s="43"/>
      <c r="BA49" s="43"/>
      <c r="BB49" s="43"/>
      <c r="BC49" s="43"/>
    </row>
    <row r="50" spans="2:55" ht="14.9" customHeight="1">
      <c r="B50" s="29"/>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U50" s="43"/>
      <c r="AV50" s="43"/>
      <c r="AW50" s="43"/>
      <c r="AX50" s="43"/>
      <c r="AY50" s="43"/>
      <c r="AZ50" s="43"/>
      <c r="BA50" s="43"/>
      <c r="BB50" s="43"/>
      <c r="BC50" s="43"/>
    </row>
    <row r="51" spans="2:55" ht="14.9" customHeight="1">
      <c r="B51" s="73"/>
      <c r="C51" s="74"/>
      <c r="D51" s="74"/>
      <c r="E51" s="74"/>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43"/>
      <c r="AS51" s="43"/>
      <c r="AU51" s="75"/>
      <c r="AV51" s="75"/>
      <c r="AW51" s="75"/>
      <c r="AX51" s="75"/>
      <c r="AY51" s="75"/>
      <c r="AZ51" s="75"/>
      <c r="BA51" s="75"/>
      <c r="BB51" s="75"/>
      <c r="BC51" s="75"/>
    </row>
    <row r="52" spans="2:55" ht="14.9" customHeight="1">
      <c r="B52" s="29"/>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U52" s="43"/>
      <c r="AV52" s="43"/>
      <c r="AW52" s="43"/>
      <c r="AX52" s="43"/>
      <c r="AY52" s="43"/>
      <c r="AZ52" s="43"/>
      <c r="BA52" s="43"/>
      <c r="BB52" s="43"/>
      <c r="BC52" s="43"/>
    </row>
    <row r="53" spans="2:55" ht="14.9" customHeight="1">
      <c r="B53" s="29"/>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U53" s="43"/>
      <c r="AV53" s="43"/>
      <c r="AW53" s="43"/>
      <c r="AX53" s="43"/>
      <c r="AY53" s="43"/>
      <c r="AZ53" s="43"/>
      <c r="BA53" s="43"/>
      <c r="BB53" s="43"/>
      <c r="BC53" s="43"/>
    </row>
    <row r="54" spans="2:55" ht="14.9" customHeight="1">
      <c r="B54" s="29"/>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U54" s="43"/>
      <c r="AV54" s="43"/>
      <c r="AW54" s="43"/>
      <c r="AX54" s="43"/>
      <c r="AY54" s="43"/>
      <c r="AZ54" s="43"/>
      <c r="BA54" s="43"/>
      <c r="BB54" s="43"/>
      <c r="BC54" s="43"/>
    </row>
    <row r="56" spans="2:55" ht="14.9" customHeight="1">
      <c r="B56" s="76"/>
      <c r="C56" s="77"/>
      <c r="D56" s="77"/>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U56" s="78"/>
      <c r="AV56" s="78"/>
      <c r="AW56" s="78"/>
      <c r="AX56" s="78"/>
      <c r="AY56" s="78"/>
      <c r="AZ56" s="78"/>
      <c r="BA56" s="78"/>
      <c r="BB56" s="78"/>
      <c r="BC56" s="78"/>
    </row>
    <row r="57" spans="2:55" ht="14.9" customHeight="1">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row>
    <row r="58" spans="2:55" ht="14.9" customHeight="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U58" s="51"/>
      <c r="AV58" s="51"/>
      <c r="AW58" s="51"/>
      <c r="AX58" s="51"/>
      <c r="AY58" s="51"/>
      <c r="AZ58" s="51"/>
      <c r="BA58" s="51"/>
      <c r="BB58" s="51"/>
      <c r="BC58" s="51"/>
    </row>
    <row r="59" spans="2:55" ht="14.9" customHeight="1">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row>
    <row r="60" spans="2:55" ht="14.9" customHeight="1">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row>
    <row r="61" spans="2:55" ht="14.9" customHeight="1">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row>
    <row r="62" spans="2:55" ht="14.9" customHeight="1">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row>
    <row r="63" spans="2:55" ht="14.9" customHeight="1">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row>
    <row r="64" spans="2:55" ht="14.9" customHeight="1">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row>
    <row r="65" spans="6:45" ht="14.9" customHeight="1">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row>
    <row r="66" spans="6:45" ht="14.9" customHeight="1">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row>
    <row r="67" spans="6:45" ht="14.9" customHeight="1">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row>
    <row r="68" spans="6:45" ht="14.9" customHeight="1">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row>
    <row r="69" spans="6:45" ht="14.9" customHeight="1">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row>
    <row r="71" spans="6:45" ht="14.9" customHeight="1">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row>
  </sheetData>
  <pageMargins left="0.511811024" right="0.511811024" top="0.78740157499999996" bottom="0.78740157499999996" header="0.31496062000000002" footer="0.31496062000000002"/>
  <pageSetup paperSize="9" orientation="portrait" r:id="rId1"/>
  <ignoredErrors>
    <ignoredError sqref="AU17:BD17 AJ9"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5CEC5-D74A-434D-A578-244A381FA8F5}">
  <sheetPr codeName="Planilha17">
    <tabColor theme="1"/>
  </sheetPr>
  <dimension ref="A1:XDT122"/>
  <sheetViews>
    <sheetView showGridLines="0" zoomScale="85" zoomScaleNormal="85" workbookViewId="0">
      <selection activeCell="A59" sqref="A59"/>
    </sheetView>
  </sheetViews>
  <sheetFormatPr defaultColWidth="11.54296875" defaultRowHeight="14.9" customHeight="1"/>
  <cols>
    <col min="1" max="1" width="2.54296875" style="1" customWidth="1"/>
    <col min="2" max="2" width="42.81640625" style="1" customWidth="1"/>
    <col min="3" max="3" width="15.81640625" style="2" customWidth="1"/>
    <col min="4" max="5" width="14.453125" style="2" customWidth="1"/>
    <col min="6" max="6" width="13.81640625" style="2" customWidth="1"/>
    <col min="7" max="7" width="14.453125" style="2" customWidth="1"/>
    <col min="8" max="16384" width="11.54296875" style="2"/>
  </cols>
  <sheetData>
    <row r="1" spans="1:27" s="9" customFormat="1" ht="14.9" customHeight="1">
      <c r="A1" s="8"/>
      <c r="B1" s="8"/>
    </row>
    <row r="2" spans="1:27" s="9" customFormat="1" ht="14.9" customHeight="1">
      <c r="A2" s="8"/>
      <c r="B2" s="8"/>
    </row>
    <row r="3" spans="1:27" s="9" customFormat="1" ht="14.9" customHeight="1">
      <c r="A3" s="8"/>
      <c r="B3" s="8"/>
    </row>
    <row r="4" spans="1:27" s="9" customFormat="1" ht="14.9" customHeight="1">
      <c r="A4" s="8"/>
      <c r="B4" s="8"/>
    </row>
    <row r="5" spans="1:27" s="9" customFormat="1" ht="14.9" customHeight="1">
      <c r="A5" s="8"/>
      <c r="B5" s="8"/>
    </row>
    <row r="6" spans="1:27" s="9" customFormat="1" ht="14.9" customHeight="1">
      <c r="A6" s="8"/>
      <c r="B6" s="8"/>
    </row>
    <row r="7" spans="1:27" s="9" customFormat="1" ht="14.9" customHeight="1">
      <c r="A7" s="8"/>
      <c r="B7" s="76"/>
      <c r="C7" s="89"/>
      <c r="D7" s="89"/>
      <c r="E7" s="89"/>
      <c r="F7" s="89"/>
      <c r="G7" s="89"/>
      <c r="H7" s="89"/>
      <c r="I7" s="89"/>
      <c r="J7" s="2"/>
      <c r="K7" s="2"/>
      <c r="L7" s="77"/>
      <c r="M7" s="77"/>
    </row>
    <row r="8" spans="1:27" s="9" customFormat="1" ht="14.9" customHeight="1">
      <c r="A8" s="8"/>
      <c r="L8" s="77"/>
      <c r="M8" s="77"/>
    </row>
    <row r="9" spans="1:27" s="9" customFormat="1" ht="14.9" customHeight="1">
      <c r="A9" s="8"/>
      <c r="B9" s="79" t="s">
        <v>137</v>
      </c>
      <c r="C9" s="80">
        <f>31/3/2026</f>
        <v>5.1003619611714379E-3</v>
      </c>
      <c r="D9" s="80"/>
      <c r="E9" s="80"/>
      <c r="F9" s="80"/>
      <c r="G9" s="80"/>
      <c r="H9" s="80"/>
      <c r="I9" s="80"/>
      <c r="J9" s="80"/>
      <c r="K9" s="80"/>
      <c r="L9" s="21"/>
      <c r="M9" s="21"/>
    </row>
    <row r="10" spans="1:27" s="9" customFormat="1" ht="46.5">
      <c r="A10" s="8"/>
      <c r="B10" s="5" t="s">
        <v>138</v>
      </c>
      <c r="C10" s="7" t="s">
        <v>139</v>
      </c>
      <c r="D10" s="81" t="s">
        <v>140</v>
      </c>
      <c r="E10" s="81" t="s">
        <v>532</v>
      </c>
      <c r="F10" s="81" t="s">
        <v>533</v>
      </c>
      <c r="G10" s="7" t="s">
        <v>141</v>
      </c>
      <c r="H10" s="81" t="s">
        <v>142</v>
      </c>
      <c r="I10" s="81" t="s">
        <v>143</v>
      </c>
      <c r="J10" s="81" t="s">
        <v>144</v>
      </c>
      <c r="K10" s="81" t="s">
        <v>534</v>
      </c>
      <c r="Q10" s="76"/>
      <c r="R10" s="89"/>
      <c r="S10" s="155"/>
      <c r="T10" s="89"/>
      <c r="U10" s="155"/>
      <c r="V10" s="155"/>
      <c r="W10" s="155"/>
      <c r="X10" s="89"/>
      <c r="Y10" s="89"/>
      <c r="Z10" s="89"/>
      <c r="AA10" s="89"/>
    </row>
    <row r="11" spans="1:27" s="9" customFormat="1" ht="14.9" customHeight="1">
      <c r="A11" s="8"/>
      <c r="B11" s="29" t="s">
        <v>31</v>
      </c>
      <c r="C11" s="86" t="s">
        <v>147</v>
      </c>
      <c r="D11" s="84" t="s">
        <v>148</v>
      </c>
      <c r="E11" s="136">
        <v>42.430999999999997</v>
      </c>
      <c r="F11" s="85">
        <v>42809</v>
      </c>
      <c r="G11" s="85">
        <v>46357</v>
      </c>
      <c r="H11" s="84" t="s">
        <v>149</v>
      </c>
      <c r="I11" s="84" t="s">
        <v>150</v>
      </c>
      <c r="J11" s="84" t="s">
        <v>151</v>
      </c>
      <c r="K11" s="136">
        <v>6.7329999999999997</v>
      </c>
      <c r="Q11" s="29"/>
      <c r="R11" s="83"/>
      <c r="S11" s="84"/>
      <c r="T11" s="85"/>
      <c r="U11" s="84"/>
      <c r="V11" s="84"/>
      <c r="W11" s="84"/>
      <c r="X11" s="92"/>
      <c r="Y11" s="92"/>
      <c r="Z11" s="92"/>
      <c r="AA11" s="92"/>
    </row>
    <row r="12" spans="1:27" s="9" customFormat="1" ht="14.9" customHeight="1">
      <c r="A12" s="8"/>
      <c r="B12" s="29" t="s">
        <v>32</v>
      </c>
      <c r="C12" s="86" t="s">
        <v>152</v>
      </c>
      <c r="D12" s="84" t="s">
        <v>148</v>
      </c>
      <c r="E12" s="136">
        <v>220</v>
      </c>
      <c r="F12" s="85">
        <v>43023</v>
      </c>
      <c r="G12" s="85">
        <v>47453</v>
      </c>
      <c r="H12" s="84" t="s">
        <v>149</v>
      </c>
      <c r="I12" s="84" t="s">
        <v>150</v>
      </c>
      <c r="J12" s="84" t="s">
        <v>153</v>
      </c>
      <c r="K12" s="136">
        <v>165.50200000000001</v>
      </c>
      <c r="Q12" s="29"/>
      <c r="R12" s="156"/>
      <c r="S12" s="84"/>
      <c r="T12" s="85"/>
      <c r="U12" s="84"/>
      <c r="V12" s="84"/>
      <c r="W12" s="84"/>
      <c r="X12" s="92"/>
      <c r="Y12" s="92"/>
      <c r="Z12" s="92"/>
      <c r="AA12" s="92"/>
    </row>
    <row r="13" spans="1:27" s="9" customFormat="1" ht="14.9" customHeight="1">
      <c r="A13" s="8"/>
      <c r="B13" s="29" t="s">
        <v>154</v>
      </c>
      <c r="C13" s="86" t="s">
        <v>155</v>
      </c>
      <c r="D13" s="84" t="s">
        <v>148</v>
      </c>
      <c r="E13" s="136">
        <v>150</v>
      </c>
      <c r="F13" s="85">
        <v>43600</v>
      </c>
      <c r="G13" s="85">
        <v>46508</v>
      </c>
      <c r="H13" s="84" t="s">
        <v>149</v>
      </c>
      <c r="I13" s="84" t="s">
        <v>156</v>
      </c>
      <c r="J13" s="84" t="s">
        <v>157</v>
      </c>
      <c r="K13" s="136">
        <v>220.03</v>
      </c>
      <c r="Q13" s="29"/>
      <c r="R13" s="156"/>
      <c r="S13" s="84"/>
      <c r="T13" s="85"/>
      <c r="U13" s="84"/>
      <c r="V13" s="84"/>
      <c r="W13" s="84"/>
      <c r="X13" s="92"/>
      <c r="Y13" s="92"/>
      <c r="Z13" s="92"/>
      <c r="AA13" s="92"/>
    </row>
    <row r="14" spans="1:27" s="9" customFormat="1" ht="14.9" customHeight="1">
      <c r="A14" s="8"/>
      <c r="B14" s="29" t="s">
        <v>154</v>
      </c>
      <c r="C14" s="86" t="s">
        <v>158</v>
      </c>
      <c r="D14" s="84" t="s">
        <v>148</v>
      </c>
      <c r="E14" s="136">
        <v>110</v>
      </c>
      <c r="F14" s="85">
        <v>44089</v>
      </c>
      <c r="G14" s="85">
        <v>46997</v>
      </c>
      <c r="H14" s="84" t="s">
        <v>149</v>
      </c>
      <c r="I14" s="84" t="s">
        <v>156</v>
      </c>
      <c r="J14" s="84" t="s">
        <v>159</v>
      </c>
      <c r="K14" s="136">
        <v>154.43299999999999</v>
      </c>
      <c r="Q14" s="29"/>
      <c r="R14" s="156"/>
      <c r="S14" s="84"/>
      <c r="T14" s="85"/>
      <c r="U14" s="84"/>
      <c r="V14" s="84"/>
      <c r="W14" s="84"/>
      <c r="X14" s="92"/>
      <c r="Y14" s="92"/>
      <c r="Z14" s="92"/>
      <c r="AA14" s="92"/>
    </row>
    <row r="15" spans="1:27" s="9" customFormat="1" ht="14.9" customHeight="1">
      <c r="A15" s="8"/>
      <c r="B15" s="29" t="s">
        <v>154</v>
      </c>
      <c r="C15" s="86" t="s">
        <v>160</v>
      </c>
      <c r="D15" s="84" t="s">
        <v>148</v>
      </c>
      <c r="E15" s="136">
        <v>50</v>
      </c>
      <c r="F15" s="85">
        <v>44089</v>
      </c>
      <c r="G15" s="85">
        <v>46997</v>
      </c>
      <c r="H15" s="84" t="s">
        <v>161</v>
      </c>
      <c r="I15" s="84" t="s">
        <v>156</v>
      </c>
      <c r="J15" s="84" t="s">
        <v>159</v>
      </c>
      <c r="K15" s="136">
        <v>71.700999999999993</v>
      </c>
      <c r="Q15" s="29"/>
      <c r="R15" s="156"/>
      <c r="S15" s="84"/>
      <c r="T15" s="85"/>
      <c r="U15" s="84"/>
      <c r="V15" s="84"/>
      <c r="W15" s="84"/>
      <c r="X15" s="92"/>
      <c r="Y15" s="92"/>
      <c r="Z15" s="92"/>
      <c r="AA15" s="92"/>
    </row>
    <row r="16" spans="1:27" s="9" customFormat="1" ht="14.9" customHeight="1">
      <c r="A16" s="8"/>
      <c r="B16" s="29" t="s">
        <v>162</v>
      </c>
      <c r="C16" s="86" t="s">
        <v>163</v>
      </c>
      <c r="D16" s="84" t="s">
        <v>148</v>
      </c>
      <c r="E16" s="136">
        <v>90</v>
      </c>
      <c r="F16" s="85">
        <v>41805</v>
      </c>
      <c r="G16" s="85">
        <v>46905</v>
      </c>
      <c r="H16" s="84" t="s">
        <v>149</v>
      </c>
      <c r="I16" s="84" t="s">
        <v>164</v>
      </c>
      <c r="J16" s="84" t="s">
        <v>165</v>
      </c>
      <c r="K16" s="136">
        <v>51.607999999999997</v>
      </c>
      <c r="Q16" s="29"/>
      <c r="R16" s="156"/>
      <c r="S16" s="84"/>
      <c r="T16" s="85"/>
      <c r="U16" s="84"/>
      <c r="V16" s="84"/>
      <c r="W16" s="84"/>
      <c r="X16" s="92"/>
      <c r="Y16" s="92"/>
      <c r="Z16" s="92"/>
      <c r="AA16" s="92"/>
    </row>
    <row r="17" spans="1:27" s="9" customFormat="1" ht="14.9" customHeight="1">
      <c r="A17" s="8"/>
      <c r="B17" s="29" t="s">
        <v>154</v>
      </c>
      <c r="C17" s="86" t="s">
        <v>166</v>
      </c>
      <c r="D17" s="84" t="s">
        <v>148</v>
      </c>
      <c r="E17" s="136">
        <v>400</v>
      </c>
      <c r="F17" s="85">
        <v>45457</v>
      </c>
      <c r="G17" s="85">
        <v>47178</v>
      </c>
      <c r="H17" s="84" t="s">
        <v>149</v>
      </c>
      <c r="I17" s="84" t="s">
        <v>156</v>
      </c>
      <c r="J17" s="84" t="s">
        <v>167</v>
      </c>
      <c r="K17" s="136">
        <v>418.11399999999998</v>
      </c>
      <c r="Q17" s="29"/>
      <c r="R17" s="156"/>
      <c r="S17" s="84"/>
      <c r="T17" s="85"/>
      <c r="U17" s="84"/>
      <c r="V17" s="84"/>
      <c r="W17" s="84"/>
      <c r="X17" s="92"/>
      <c r="Y17" s="92"/>
      <c r="Z17" s="92"/>
      <c r="AA17" s="92"/>
    </row>
    <row r="18" spans="1:27" s="9" customFormat="1" ht="14.9" customHeight="1">
      <c r="A18" s="8"/>
      <c r="B18" s="29" t="s">
        <v>154</v>
      </c>
      <c r="C18" s="137" t="s">
        <v>168</v>
      </c>
      <c r="D18" s="84" t="s">
        <v>148</v>
      </c>
      <c r="E18" s="136">
        <v>215</v>
      </c>
      <c r="F18" s="85">
        <v>45703</v>
      </c>
      <c r="G18" s="85">
        <v>47557</v>
      </c>
      <c r="H18" s="84" t="s">
        <v>149</v>
      </c>
      <c r="I18" s="84" t="s">
        <v>156</v>
      </c>
      <c r="J18" s="84" t="s">
        <v>169</v>
      </c>
      <c r="K18" s="136">
        <v>216.4</v>
      </c>
      <c r="Q18" s="29"/>
      <c r="R18" s="156"/>
      <c r="S18" s="84"/>
      <c r="T18" s="85"/>
      <c r="U18" s="84"/>
      <c r="V18" s="84"/>
      <c r="W18" s="84"/>
      <c r="X18" s="92"/>
      <c r="Y18" s="92"/>
      <c r="Z18" s="92"/>
      <c r="AA18" s="92"/>
    </row>
    <row r="19" spans="1:27" s="9" customFormat="1" ht="14.9" customHeight="1">
      <c r="A19" s="8"/>
      <c r="B19" s="29" t="s">
        <v>154</v>
      </c>
      <c r="C19" s="137" t="s">
        <v>170</v>
      </c>
      <c r="D19" s="84" t="s">
        <v>148</v>
      </c>
      <c r="E19" s="136">
        <v>435</v>
      </c>
      <c r="F19" s="85">
        <v>45703</v>
      </c>
      <c r="G19" s="85">
        <v>47922</v>
      </c>
      <c r="H19" s="84" t="s">
        <v>149</v>
      </c>
      <c r="I19" s="84" t="s">
        <v>156</v>
      </c>
      <c r="J19" s="84" t="s">
        <v>171</v>
      </c>
      <c r="K19" s="136">
        <v>437.85199999999998</v>
      </c>
      <c r="Q19" s="29"/>
      <c r="R19" s="156"/>
      <c r="S19" s="84"/>
      <c r="T19" s="85"/>
      <c r="U19" s="84"/>
      <c r="V19" s="84"/>
      <c r="W19" s="84"/>
      <c r="X19" s="92"/>
      <c r="Y19" s="92"/>
      <c r="Z19" s="92"/>
      <c r="AA19" s="92"/>
    </row>
    <row r="20" spans="1:27" s="9" customFormat="1" ht="14.9" customHeight="1">
      <c r="A20" s="8"/>
      <c r="B20" s="29" t="s">
        <v>154</v>
      </c>
      <c r="C20" s="137" t="s">
        <v>172</v>
      </c>
      <c r="D20" s="84" t="s">
        <v>148</v>
      </c>
      <c r="E20" s="136">
        <v>30</v>
      </c>
      <c r="F20" s="85">
        <v>45703</v>
      </c>
      <c r="G20" s="85">
        <v>49383</v>
      </c>
      <c r="H20" s="84" t="s">
        <v>149</v>
      </c>
      <c r="I20" s="84" t="s">
        <v>156</v>
      </c>
      <c r="J20" s="84" t="s">
        <v>173</v>
      </c>
      <c r="K20" s="136">
        <v>31.347000000000001</v>
      </c>
      <c r="Q20" s="29"/>
      <c r="R20" s="156"/>
      <c r="S20" s="84"/>
      <c r="T20" s="85"/>
      <c r="U20" s="84"/>
      <c r="V20" s="84"/>
      <c r="W20" s="84"/>
      <c r="X20" s="92"/>
      <c r="Y20" s="92"/>
      <c r="Z20" s="92"/>
      <c r="AA20" s="92"/>
    </row>
    <row r="21" spans="1:27" s="9" customFormat="1" ht="14.9" customHeight="1">
      <c r="A21" s="8"/>
      <c r="B21" s="29" t="s">
        <v>154</v>
      </c>
      <c r="C21" s="86" t="s">
        <v>535</v>
      </c>
      <c r="D21" s="84" t="s">
        <v>148</v>
      </c>
      <c r="E21" s="136">
        <v>1336.944</v>
      </c>
      <c r="F21" s="85">
        <v>46096</v>
      </c>
      <c r="G21" s="85">
        <v>47894</v>
      </c>
      <c r="H21" s="84" t="s">
        <v>149</v>
      </c>
      <c r="I21" s="84" t="s">
        <v>156</v>
      </c>
      <c r="J21" s="84" t="s">
        <v>536</v>
      </c>
      <c r="K21" s="136">
        <v>1347.08</v>
      </c>
      <c r="Q21" s="29"/>
      <c r="R21" s="156"/>
      <c r="S21" s="84"/>
      <c r="T21" s="85"/>
      <c r="U21" s="84"/>
      <c r="V21" s="84"/>
      <c r="W21" s="84"/>
      <c r="X21" s="92"/>
      <c r="Y21" s="92"/>
      <c r="Z21" s="92"/>
      <c r="AA21" s="92"/>
    </row>
    <row r="22" spans="1:27" s="9" customFormat="1" ht="14.9" customHeight="1">
      <c r="A22" s="8"/>
      <c r="B22" s="29" t="s">
        <v>154</v>
      </c>
      <c r="C22" s="86" t="s">
        <v>537</v>
      </c>
      <c r="D22" s="84" t="s">
        <v>148</v>
      </c>
      <c r="E22" s="136">
        <v>103.056</v>
      </c>
      <c r="F22" s="85">
        <v>46096</v>
      </c>
      <c r="G22" s="85">
        <v>48625</v>
      </c>
      <c r="H22" s="84" t="s">
        <v>149</v>
      </c>
      <c r="I22" s="84" t="s">
        <v>224</v>
      </c>
      <c r="J22" s="84" t="s">
        <v>538</v>
      </c>
      <c r="K22" s="136">
        <v>103.84399999999999</v>
      </c>
      <c r="Q22" s="29"/>
      <c r="R22" s="156"/>
      <c r="S22" s="84"/>
      <c r="T22" s="85"/>
      <c r="U22" s="84"/>
      <c r="V22" s="84"/>
      <c r="W22" s="84"/>
      <c r="X22" s="92"/>
      <c r="Y22" s="92"/>
      <c r="Z22" s="92"/>
      <c r="AA22" s="92"/>
    </row>
    <row r="23" spans="1:27" s="9" customFormat="1" ht="14.9" customHeight="1">
      <c r="A23" s="8"/>
      <c r="B23" s="29" t="s">
        <v>154</v>
      </c>
      <c r="C23" s="86" t="s">
        <v>539</v>
      </c>
      <c r="D23" s="84" t="s">
        <v>148</v>
      </c>
      <c r="E23" s="136">
        <v>60</v>
      </c>
      <c r="F23" s="85">
        <v>46096</v>
      </c>
      <c r="G23" s="85">
        <v>49720</v>
      </c>
      <c r="H23" s="84" t="s">
        <v>149</v>
      </c>
      <c r="I23" s="84" t="s">
        <v>224</v>
      </c>
      <c r="J23" s="84" t="s">
        <v>540</v>
      </c>
      <c r="K23" s="136">
        <v>60.463000000000001</v>
      </c>
      <c r="Q23" s="29"/>
      <c r="R23" s="156"/>
      <c r="S23" s="84"/>
      <c r="T23" s="85"/>
      <c r="U23" s="84"/>
      <c r="V23" s="84"/>
      <c r="W23" s="84"/>
      <c r="X23" s="92"/>
      <c r="Y23" s="92"/>
      <c r="Z23" s="92"/>
      <c r="AA23" s="92"/>
    </row>
    <row r="24" spans="1:27" s="9" customFormat="1" ht="14.9" customHeight="1">
      <c r="A24" s="8"/>
      <c r="B24" s="29" t="s">
        <v>174</v>
      </c>
      <c r="C24" s="86" t="s">
        <v>175</v>
      </c>
      <c r="D24" s="84" t="s">
        <v>148</v>
      </c>
      <c r="E24" s="136">
        <v>35</v>
      </c>
      <c r="F24" s="85">
        <v>43248</v>
      </c>
      <c r="G24" s="85">
        <v>47788</v>
      </c>
      <c r="H24" s="84" t="s">
        <v>149</v>
      </c>
      <c r="I24" s="84" t="s">
        <v>164</v>
      </c>
      <c r="J24" s="84" t="s">
        <v>176</v>
      </c>
      <c r="K24" s="136">
        <v>36.389000000000003</v>
      </c>
      <c r="Q24" s="29"/>
      <c r="R24" s="156"/>
      <c r="S24" s="84"/>
      <c r="T24" s="85"/>
      <c r="U24" s="84"/>
      <c r="V24" s="84"/>
      <c r="W24" s="84"/>
      <c r="X24" s="92"/>
      <c r="Y24" s="92"/>
      <c r="Z24" s="92"/>
      <c r="AA24" s="92"/>
    </row>
    <row r="25" spans="1:27" s="9" customFormat="1" ht="14.9" customHeight="1">
      <c r="A25" s="8"/>
      <c r="B25" s="29" t="s">
        <v>177</v>
      </c>
      <c r="C25" s="86" t="s">
        <v>178</v>
      </c>
      <c r="D25" s="84" t="s">
        <v>148</v>
      </c>
      <c r="E25" s="136">
        <v>158</v>
      </c>
      <c r="F25" s="85">
        <v>43205</v>
      </c>
      <c r="G25" s="85">
        <v>47635</v>
      </c>
      <c r="H25" s="84" t="s">
        <v>149</v>
      </c>
      <c r="I25" s="84" t="s">
        <v>164</v>
      </c>
      <c r="J25" s="84" t="s">
        <v>179</v>
      </c>
      <c r="K25" s="136">
        <v>130.25299999999999</v>
      </c>
      <c r="Q25" s="29"/>
      <c r="R25" s="156"/>
      <c r="S25" s="84"/>
      <c r="T25" s="85"/>
      <c r="U25" s="84"/>
      <c r="V25" s="84"/>
      <c r="W25" s="84"/>
      <c r="X25" s="92"/>
      <c r="Y25" s="92"/>
      <c r="Z25" s="92"/>
      <c r="AA25" s="92"/>
    </row>
    <row r="26" spans="1:27" s="9" customFormat="1" ht="14.9" customHeight="1">
      <c r="A26" s="8"/>
      <c r="B26" s="29" t="s">
        <v>541</v>
      </c>
      <c r="C26" s="83" t="s">
        <v>24</v>
      </c>
      <c r="D26" s="84" t="s">
        <v>542</v>
      </c>
      <c r="E26" s="136">
        <v>460</v>
      </c>
      <c r="F26" s="85">
        <v>46006</v>
      </c>
      <c r="G26" s="85">
        <v>46204</v>
      </c>
      <c r="H26" s="84" t="s">
        <v>156</v>
      </c>
      <c r="I26" s="84" t="s">
        <v>156</v>
      </c>
      <c r="J26" s="84" t="s">
        <v>543</v>
      </c>
      <c r="K26" s="136">
        <v>478.83100000000002</v>
      </c>
      <c r="Q26" s="29"/>
      <c r="R26" s="156"/>
      <c r="S26" s="84"/>
      <c r="T26" s="85"/>
      <c r="U26" s="84"/>
      <c r="V26" s="84"/>
      <c r="W26" s="84"/>
      <c r="Y26" s="92"/>
      <c r="Z26" s="92"/>
      <c r="AA26" s="92"/>
    </row>
    <row r="27" spans="1:27" s="9" customFormat="1" ht="14.9" customHeight="1">
      <c r="A27" s="8"/>
      <c r="B27" s="29" t="s">
        <v>180</v>
      </c>
      <c r="C27" s="86" t="s">
        <v>181</v>
      </c>
      <c r="D27" s="84" t="s">
        <v>148</v>
      </c>
      <c r="E27" s="136">
        <v>106</v>
      </c>
      <c r="F27" s="85">
        <v>43631</v>
      </c>
      <c r="G27" s="85">
        <v>48670</v>
      </c>
      <c r="H27" s="84" t="s">
        <v>149</v>
      </c>
      <c r="I27" s="84" t="s">
        <v>164</v>
      </c>
      <c r="J27" s="84" t="s">
        <v>182</v>
      </c>
      <c r="K27" s="136">
        <v>132.43100000000001</v>
      </c>
      <c r="Q27" s="29"/>
      <c r="R27" s="156"/>
      <c r="S27" s="84"/>
      <c r="T27" s="85"/>
      <c r="U27" s="84"/>
      <c r="V27" s="84"/>
      <c r="W27" s="84"/>
      <c r="X27" s="92"/>
      <c r="Y27" s="92"/>
      <c r="Z27" s="92"/>
      <c r="AA27" s="92"/>
    </row>
    <row r="28" spans="1:27" s="9" customFormat="1" ht="14.9" customHeight="1">
      <c r="A28" s="8"/>
      <c r="B28" s="29" t="s">
        <v>183</v>
      </c>
      <c r="C28" s="86" t="s">
        <v>184</v>
      </c>
      <c r="D28" s="84" t="s">
        <v>148</v>
      </c>
      <c r="E28" s="136">
        <v>230</v>
      </c>
      <c r="F28" s="85">
        <v>45366</v>
      </c>
      <c r="G28" s="85">
        <v>49461</v>
      </c>
      <c r="H28" s="84" t="s">
        <v>149</v>
      </c>
      <c r="I28" s="84" t="s">
        <v>164</v>
      </c>
      <c r="J28" s="84" t="s">
        <v>185</v>
      </c>
      <c r="K28" s="136">
        <v>196.15577626000001</v>
      </c>
      <c r="Q28" s="29"/>
      <c r="R28" s="83"/>
      <c r="S28" s="84"/>
      <c r="T28" s="85"/>
      <c r="U28" s="84"/>
      <c r="V28" s="84"/>
      <c r="W28" s="84"/>
      <c r="X28" s="92"/>
      <c r="Y28" s="92"/>
      <c r="Z28" s="92"/>
      <c r="AA28" s="92"/>
    </row>
    <row r="29" spans="1:27" s="9" customFormat="1" ht="14.9" customHeight="1">
      <c r="A29" s="8"/>
      <c r="B29" s="29" t="s">
        <v>183</v>
      </c>
      <c r="C29" s="86" t="s">
        <v>186</v>
      </c>
      <c r="D29" s="84" t="s">
        <v>148</v>
      </c>
      <c r="E29" s="136">
        <v>595</v>
      </c>
      <c r="F29" s="85">
        <v>45366</v>
      </c>
      <c r="G29" s="85">
        <v>51653</v>
      </c>
      <c r="H29" s="84" t="s">
        <v>149</v>
      </c>
      <c r="I29" s="84" t="s">
        <v>164</v>
      </c>
      <c r="J29" s="84" t="s">
        <v>153</v>
      </c>
      <c r="K29" s="138">
        <v>570.68411017000005</v>
      </c>
      <c r="Q29" s="29"/>
      <c r="R29" s="156"/>
      <c r="S29" s="84"/>
      <c r="T29" s="85"/>
      <c r="U29" s="84"/>
      <c r="V29" s="84"/>
      <c r="W29" s="84"/>
      <c r="X29" s="92"/>
      <c r="Y29" s="92"/>
      <c r="Z29" s="92"/>
      <c r="AA29" s="92"/>
    </row>
    <row r="30" spans="1:27" s="9" customFormat="1" ht="14.9" customHeight="1">
      <c r="A30" s="8"/>
      <c r="B30" s="29" t="s">
        <v>187</v>
      </c>
      <c r="C30" s="86" t="s">
        <v>188</v>
      </c>
      <c r="D30" s="84" t="s">
        <v>148</v>
      </c>
      <c r="E30" s="136">
        <v>120</v>
      </c>
      <c r="F30" s="85">
        <v>45703</v>
      </c>
      <c r="G30" s="85">
        <v>49383</v>
      </c>
      <c r="H30" s="84" t="s">
        <v>149</v>
      </c>
      <c r="I30" s="84" t="s">
        <v>164</v>
      </c>
      <c r="J30" s="84" t="s">
        <v>189</v>
      </c>
      <c r="K30" s="136">
        <v>125.398</v>
      </c>
      <c r="Q30" s="29"/>
      <c r="R30" s="156"/>
      <c r="S30" s="84"/>
      <c r="T30" s="85"/>
      <c r="U30" s="84"/>
      <c r="V30" s="84"/>
      <c r="W30" s="84"/>
      <c r="X30" s="92"/>
      <c r="Y30" s="92"/>
      <c r="Z30" s="92"/>
      <c r="AA30" s="92"/>
    </row>
    <row r="31" spans="1:27" s="9" customFormat="1" ht="14.9" customHeight="1">
      <c r="A31" s="8"/>
      <c r="B31" s="29" t="s">
        <v>30</v>
      </c>
      <c r="C31" s="83" t="s">
        <v>24</v>
      </c>
      <c r="D31" s="84" t="s">
        <v>190</v>
      </c>
      <c r="E31" s="136">
        <f>62.28+91.287+54.615</f>
        <v>208.18200000000002</v>
      </c>
      <c r="F31" s="85">
        <v>41628</v>
      </c>
      <c r="G31" s="85">
        <v>47757</v>
      </c>
      <c r="H31" s="84" t="s">
        <v>191</v>
      </c>
      <c r="I31" s="84" t="s">
        <v>191</v>
      </c>
      <c r="J31" s="84" t="s">
        <v>192</v>
      </c>
      <c r="K31" s="136">
        <v>73.546000000000006</v>
      </c>
      <c r="Q31" s="29"/>
      <c r="R31" s="156"/>
      <c r="S31" s="84"/>
      <c r="T31" s="85"/>
      <c r="U31" s="84"/>
      <c r="V31" s="84"/>
      <c r="W31" s="84"/>
      <c r="X31" s="92"/>
      <c r="Y31" s="92"/>
      <c r="Z31" s="92"/>
      <c r="AA31" s="92"/>
    </row>
    <row r="32" spans="1:27" s="9" customFormat="1" ht="14.9" customHeight="1">
      <c r="A32" s="8"/>
      <c r="B32" s="29" t="s">
        <v>38</v>
      </c>
      <c r="C32" s="83" t="s">
        <v>24</v>
      </c>
      <c r="D32" s="84" t="s">
        <v>190</v>
      </c>
      <c r="E32" s="136">
        <v>96.626729999999995</v>
      </c>
      <c r="F32" s="85">
        <v>42227</v>
      </c>
      <c r="G32" s="85">
        <v>50222</v>
      </c>
      <c r="H32" s="84" t="s">
        <v>191</v>
      </c>
      <c r="I32" s="84" t="s">
        <v>191</v>
      </c>
      <c r="J32" s="84" t="s">
        <v>193</v>
      </c>
      <c r="K32" s="136">
        <v>73.417000000000002</v>
      </c>
      <c r="P32" s="8"/>
      <c r="Q32" s="29"/>
      <c r="R32" s="83"/>
      <c r="S32" s="84"/>
      <c r="T32" s="85"/>
      <c r="U32" s="84"/>
      <c r="V32" s="84"/>
      <c r="W32" s="84"/>
      <c r="X32" s="92"/>
      <c r="Y32" s="92"/>
      <c r="Z32" s="92"/>
      <c r="AA32" s="92"/>
    </row>
    <row r="33" spans="1:27" s="9" customFormat="1" ht="14.9" customHeight="1">
      <c r="A33" s="8"/>
      <c r="B33" s="29" t="s">
        <v>31</v>
      </c>
      <c r="C33" s="83" t="s">
        <v>24</v>
      </c>
      <c r="D33" s="84" t="s">
        <v>190</v>
      </c>
      <c r="E33" s="136">
        <v>282.13600000000002</v>
      </c>
      <c r="F33" s="85">
        <v>42544</v>
      </c>
      <c r="G33" s="85">
        <v>48580</v>
      </c>
      <c r="H33" s="84" t="s">
        <v>191</v>
      </c>
      <c r="I33" s="84" t="s">
        <v>191</v>
      </c>
      <c r="J33" s="84" t="s">
        <v>194</v>
      </c>
      <c r="K33" s="136">
        <v>182.72</v>
      </c>
      <c r="P33" s="8"/>
      <c r="Q33" s="29"/>
      <c r="R33" s="83"/>
      <c r="S33" s="84"/>
      <c r="T33" s="85"/>
      <c r="U33" s="84"/>
      <c r="V33" s="84"/>
      <c r="W33" s="84"/>
      <c r="X33" s="92"/>
      <c r="Y33" s="92"/>
      <c r="Z33" s="92"/>
      <c r="AA33" s="92"/>
    </row>
    <row r="34" spans="1:27" s="9" customFormat="1" ht="14.9" customHeight="1">
      <c r="A34" s="8"/>
      <c r="B34" s="29" t="s">
        <v>32</v>
      </c>
      <c r="C34" s="83" t="s">
        <v>24</v>
      </c>
      <c r="D34" s="84" t="s">
        <v>190</v>
      </c>
      <c r="E34" s="136">
        <v>952.74</v>
      </c>
      <c r="F34" s="85">
        <v>42823</v>
      </c>
      <c r="G34" s="85">
        <v>49004</v>
      </c>
      <c r="H34" s="84" t="s">
        <v>191</v>
      </c>
      <c r="I34" s="84" t="s">
        <v>191</v>
      </c>
      <c r="J34" s="84" t="s">
        <v>195</v>
      </c>
      <c r="K34" s="136">
        <v>705.69899999999996</v>
      </c>
      <c r="P34" s="8"/>
      <c r="Q34" s="29"/>
      <c r="R34" s="83"/>
      <c r="S34" s="84"/>
      <c r="T34" s="85"/>
      <c r="U34" s="84"/>
      <c r="V34" s="84"/>
      <c r="W34" s="84"/>
      <c r="X34" s="92"/>
      <c r="Y34" s="92"/>
      <c r="Z34" s="92"/>
      <c r="AA34" s="92"/>
    </row>
    <row r="35" spans="1:27" s="9" customFormat="1" ht="14.9" customHeight="1">
      <c r="A35" s="8"/>
      <c r="B35" s="29" t="s">
        <v>177</v>
      </c>
      <c r="C35" s="83" t="s">
        <v>24</v>
      </c>
      <c r="D35" s="84" t="s">
        <v>190</v>
      </c>
      <c r="E35" s="136">
        <v>738.67499999999995</v>
      </c>
      <c r="F35" s="85">
        <v>42935</v>
      </c>
      <c r="G35" s="85">
        <v>49096</v>
      </c>
      <c r="H35" s="84" t="s">
        <v>191</v>
      </c>
      <c r="I35" s="84" t="s">
        <v>191</v>
      </c>
      <c r="J35" s="84" t="s">
        <v>196</v>
      </c>
      <c r="K35" s="136">
        <v>551.31899999999996</v>
      </c>
      <c r="P35" s="8"/>
      <c r="Q35" s="29"/>
      <c r="R35" s="83"/>
      <c r="S35" s="84"/>
      <c r="T35" s="85"/>
      <c r="U35" s="84"/>
      <c r="V35" s="84"/>
      <c r="W35" s="84"/>
      <c r="X35" s="92"/>
      <c r="Y35" s="92"/>
      <c r="Z35" s="92"/>
      <c r="AA35" s="92"/>
    </row>
    <row r="36" spans="1:27" s="9" customFormat="1" ht="14.9" customHeight="1">
      <c r="A36" s="8"/>
      <c r="B36" s="29" t="s">
        <v>174</v>
      </c>
      <c r="C36" s="83" t="s">
        <v>24</v>
      </c>
      <c r="D36" s="84" t="s">
        <v>190</v>
      </c>
      <c r="E36" s="136">
        <f>111.618</f>
        <v>111.61799999999999</v>
      </c>
      <c r="F36" s="85">
        <v>42560</v>
      </c>
      <c r="G36" s="85">
        <v>48519</v>
      </c>
      <c r="H36" s="84" t="s">
        <v>191</v>
      </c>
      <c r="I36" s="84" t="s">
        <v>191</v>
      </c>
      <c r="J36" s="84" t="s">
        <v>544</v>
      </c>
      <c r="K36" s="136">
        <v>69.731803969999987</v>
      </c>
      <c r="P36" s="8"/>
      <c r="Q36" s="29"/>
      <c r="R36" s="83"/>
      <c r="S36" s="84"/>
      <c r="T36" s="85"/>
      <c r="U36" s="84"/>
      <c r="V36" s="84"/>
      <c r="W36" s="84"/>
      <c r="X36" s="92"/>
      <c r="Y36" s="92"/>
      <c r="Z36" s="92"/>
      <c r="AA36" s="92"/>
    </row>
    <row r="37" spans="1:27" s="9" customFormat="1" ht="14.9" customHeight="1">
      <c r="A37" s="8"/>
      <c r="B37" s="29" t="s">
        <v>174</v>
      </c>
      <c r="C37" s="83" t="s">
        <v>24</v>
      </c>
      <c r="D37" s="84" t="s">
        <v>545</v>
      </c>
      <c r="E37" s="136">
        <f>13.52221719+15.32259499+22.34718782</f>
        <v>51.191999999999993</v>
      </c>
      <c r="F37" s="85">
        <v>42560</v>
      </c>
      <c r="G37" s="85">
        <v>48519</v>
      </c>
      <c r="H37" s="84" t="s">
        <v>191</v>
      </c>
      <c r="I37" s="84" t="s">
        <v>191</v>
      </c>
      <c r="J37" s="84" t="s">
        <v>546</v>
      </c>
      <c r="K37" s="136">
        <v>27.771268020000001</v>
      </c>
      <c r="P37" s="8"/>
      <c r="Q37" s="29"/>
      <c r="R37" s="83"/>
      <c r="S37" s="84"/>
      <c r="T37" s="85"/>
      <c r="U37" s="84"/>
      <c r="V37" s="84"/>
      <c r="W37" s="84"/>
      <c r="X37" s="92"/>
      <c r="Y37" s="92"/>
      <c r="Z37" s="92"/>
      <c r="AA37" s="92"/>
    </row>
    <row r="38" spans="1:27" s="9" customFormat="1" ht="14.9" customHeight="1">
      <c r="A38" s="8"/>
      <c r="B38" s="29" t="s">
        <v>197</v>
      </c>
      <c r="C38" s="87" t="s">
        <v>24</v>
      </c>
      <c r="D38" s="84" t="s">
        <v>190</v>
      </c>
      <c r="E38" s="136">
        <v>235.17</v>
      </c>
      <c r="F38" s="85">
        <v>42649</v>
      </c>
      <c r="G38" s="85">
        <v>49096</v>
      </c>
      <c r="H38" s="84" t="s">
        <v>191</v>
      </c>
      <c r="I38" s="84" t="s">
        <v>191</v>
      </c>
      <c r="J38" s="84" t="s">
        <v>198</v>
      </c>
      <c r="K38" s="138">
        <v>145.83263819000001</v>
      </c>
      <c r="P38" s="8"/>
      <c r="Q38" s="29"/>
      <c r="R38" s="87"/>
      <c r="S38" s="84"/>
      <c r="T38" s="85"/>
      <c r="U38" s="84"/>
      <c r="V38" s="84"/>
      <c r="W38" s="84"/>
      <c r="X38" s="92"/>
      <c r="Y38" s="92"/>
      <c r="Z38" s="92"/>
      <c r="AA38" s="92"/>
    </row>
    <row r="39" spans="1:27" s="9" customFormat="1" ht="14.9" customHeight="1">
      <c r="A39" s="8"/>
      <c r="B39" s="29" t="s">
        <v>180</v>
      </c>
      <c r="C39" s="87" t="s">
        <v>24</v>
      </c>
      <c r="D39" s="84" t="s">
        <v>190</v>
      </c>
      <c r="E39" s="136">
        <v>486.42</v>
      </c>
      <c r="F39" s="85">
        <v>42947</v>
      </c>
      <c r="G39" s="85">
        <v>49400</v>
      </c>
      <c r="H39" s="84" t="s">
        <v>191</v>
      </c>
      <c r="I39" s="84" t="s">
        <v>191</v>
      </c>
      <c r="J39" s="84" t="s">
        <v>199</v>
      </c>
      <c r="K39" s="138">
        <v>377.21943024000001</v>
      </c>
      <c r="P39" s="8"/>
      <c r="Q39" s="29"/>
      <c r="R39" s="87"/>
      <c r="S39" s="84"/>
      <c r="T39" s="85"/>
      <c r="U39" s="84"/>
      <c r="V39" s="84"/>
      <c r="W39" s="84"/>
      <c r="X39" s="92"/>
      <c r="Y39" s="92"/>
      <c r="Z39" s="92"/>
      <c r="AA39" s="92"/>
    </row>
    <row r="40" spans="1:27" s="9" customFormat="1" ht="14.9" customHeight="1">
      <c r="A40" s="8"/>
      <c r="B40" s="29" t="s">
        <v>33</v>
      </c>
      <c r="C40" s="83" t="s">
        <v>24</v>
      </c>
      <c r="D40" s="84" t="s">
        <v>200</v>
      </c>
      <c r="E40" s="136">
        <f>71.4194448+96.186284+85.6123864+79.4133416</f>
        <v>332.63145680000002</v>
      </c>
      <c r="F40" s="85">
        <v>43236</v>
      </c>
      <c r="G40" s="85">
        <v>50526</v>
      </c>
      <c r="H40" s="84" t="s">
        <v>191</v>
      </c>
      <c r="I40" s="84" t="s">
        <v>201</v>
      </c>
      <c r="J40" s="84" t="s">
        <v>202</v>
      </c>
      <c r="K40" s="136">
        <v>251.249</v>
      </c>
      <c r="P40" s="8"/>
      <c r="Q40" s="29"/>
      <c r="R40" s="83"/>
      <c r="S40" s="84"/>
      <c r="T40" s="85"/>
      <c r="U40" s="84"/>
      <c r="V40" s="84"/>
      <c r="W40" s="84"/>
      <c r="X40" s="92"/>
      <c r="Y40" s="92"/>
      <c r="Z40" s="92"/>
      <c r="AA40" s="92"/>
    </row>
    <row r="41" spans="1:27" s="9" customFormat="1" ht="14.9" customHeight="1">
      <c r="A41" s="8"/>
      <c r="B41" s="29" t="s">
        <v>34</v>
      </c>
      <c r="C41" s="83" t="s">
        <v>24</v>
      </c>
      <c r="D41" s="84" t="s">
        <v>200</v>
      </c>
      <c r="E41" s="136">
        <f>111.11445827+119.54515478+88.50347757</f>
        <v>319.16309062000005</v>
      </c>
      <c r="F41" s="85">
        <v>43462</v>
      </c>
      <c r="G41" s="85">
        <v>50771</v>
      </c>
      <c r="H41" s="84" t="s">
        <v>191</v>
      </c>
      <c r="I41" s="84" t="s">
        <v>201</v>
      </c>
      <c r="J41" s="84" t="s">
        <v>203</v>
      </c>
      <c r="K41" s="136">
        <v>229.06800000000001</v>
      </c>
      <c r="P41" s="8"/>
      <c r="Q41" s="29"/>
      <c r="R41" s="83"/>
      <c r="S41" s="84"/>
      <c r="T41" s="85"/>
      <c r="U41" s="84"/>
      <c r="V41" s="84"/>
      <c r="W41" s="84"/>
      <c r="X41" s="92"/>
      <c r="Y41" s="92"/>
      <c r="Z41" s="92"/>
      <c r="AA41" s="92"/>
    </row>
    <row r="42" spans="1:27" s="9" customFormat="1" ht="14.9" customHeight="1">
      <c r="A42" s="8"/>
      <c r="B42" s="29" t="s">
        <v>35</v>
      </c>
      <c r="C42" s="83" t="s">
        <v>24</v>
      </c>
      <c r="D42" s="84" t="s">
        <v>200</v>
      </c>
      <c r="E42" s="136">
        <f>98.00719994*2</f>
        <v>196.01439988000001</v>
      </c>
      <c r="F42" s="85">
        <v>43397</v>
      </c>
      <c r="G42" s="85">
        <v>50710</v>
      </c>
      <c r="H42" s="84" t="s">
        <v>191</v>
      </c>
      <c r="I42" s="84" t="s">
        <v>201</v>
      </c>
      <c r="J42" s="84" t="s">
        <v>204</v>
      </c>
      <c r="K42" s="136">
        <v>166.24299999999999</v>
      </c>
      <c r="P42" s="8"/>
      <c r="Q42" s="29"/>
      <c r="R42" s="83"/>
      <c r="S42" s="84"/>
      <c r="T42" s="85"/>
      <c r="U42" s="84"/>
      <c r="V42" s="84"/>
      <c r="W42" s="84"/>
      <c r="X42" s="92"/>
      <c r="Y42" s="92"/>
      <c r="Z42" s="92"/>
      <c r="AA42" s="92"/>
    </row>
    <row r="43" spans="1:27" s="9" customFormat="1" ht="14.9" customHeight="1">
      <c r="A43" s="8"/>
      <c r="B43" s="29" t="s">
        <v>205</v>
      </c>
      <c r="C43" s="83" t="s">
        <v>24</v>
      </c>
      <c r="D43" s="84" t="s">
        <v>200</v>
      </c>
      <c r="E43" s="136">
        <f>90.07678354+98.66402353+102.38620396+102.81563839+109.06623926+110.23604617</f>
        <v>613.24493485000005</v>
      </c>
      <c r="F43" s="85">
        <v>44369</v>
      </c>
      <c r="G43" s="85">
        <v>52413</v>
      </c>
      <c r="H43" s="84" t="s">
        <v>191</v>
      </c>
      <c r="I43" s="84" t="s">
        <v>201</v>
      </c>
      <c r="J43" s="84" t="s">
        <v>206</v>
      </c>
      <c r="K43" s="136">
        <v>522.44100000000003</v>
      </c>
      <c r="P43" s="8"/>
      <c r="Q43" s="29"/>
      <c r="R43" s="83"/>
      <c r="S43" s="84"/>
      <c r="T43" s="85"/>
      <c r="U43" s="84"/>
      <c r="V43" s="84"/>
      <c r="W43" s="84"/>
      <c r="X43" s="92"/>
      <c r="Y43" s="92"/>
      <c r="Z43" s="92"/>
      <c r="AA43" s="92"/>
    </row>
    <row r="44" spans="1:27" s="9" customFormat="1" ht="14.9" customHeight="1">
      <c r="A44" s="8"/>
      <c r="B44" s="29" t="s">
        <v>207</v>
      </c>
      <c r="C44" s="83" t="s">
        <v>24</v>
      </c>
      <c r="D44" s="84" t="s">
        <v>200</v>
      </c>
      <c r="E44" s="136">
        <f>116.3071663*2+76.28498345+111.4378616</f>
        <v>420.33717765000006</v>
      </c>
      <c r="F44" s="85">
        <v>43941</v>
      </c>
      <c r="G44" s="85">
        <v>52718</v>
      </c>
      <c r="H44" s="84" t="s">
        <v>191</v>
      </c>
      <c r="I44" s="84" t="s">
        <v>201</v>
      </c>
      <c r="J44" s="84" t="s">
        <v>208</v>
      </c>
      <c r="K44" s="136">
        <v>417.4</v>
      </c>
      <c r="P44" s="8"/>
      <c r="Q44" s="29"/>
      <c r="R44" s="83"/>
      <c r="S44" s="84"/>
      <c r="T44" s="85"/>
      <c r="U44" s="84"/>
      <c r="V44" s="84"/>
      <c r="W44" s="84"/>
      <c r="X44" s="92"/>
      <c r="Y44" s="92"/>
      <c r="Z44" s="92"/>
      <c r="AA44" s="92"/>
    </row>
    <row r="45" spans="1:27" s="9" customFormat="1" ht="14.9" customHeight="1">
      <c r="A45" s="8"/>
      <c r="B45" s="29" t="s">
        <v>209</v>
      </c>
      <c r="C45" s="83" t="s">
        <v>24</v>
      </c>
      <c r="D45" s="84" t="s">
        <v>210</v>
      </c>
      <c r="E45" s="136">
        <f>136.70000497+127.30476568+134.80548672</f>
        <v>398.81025737000004</v>
      </c>
      <c r="F45" s="85">
        <v>44560</v>
      </c>
      <c r="G45" s="85">
        <v>51775</v>
      </c>
      <c r="H45" s="84" t="s">
        <v>149</v>
      </c>
      <c r="I45" s="84" t="s">
        <v>149</v>
      </c>
      <c r="J45" s="84" t="s">
        <v>211</v>
      </c>
      <c r="K45" s="138">
        <v>388.19595602999999</v>
      </c>
      <c r="P45" s="8"/>
      <c r="Q45" s="29"/>
      <c r="R45" s="83"/>
      <c r="S45" s="84"/>
      <c r="T45" s="85"/>
      <c r="U45" s="84"/>
      <c r="V45" s="84"/>
      <c r="W45" s="84"/>
      <c r="X45" s="92"/>
      <c r="Y45" s="92"/>
      <c r="Z45" s="92"/>
      <c r="AA45" s="92"/>
    </row>
    <row r="46" spans="1:27" s="9" customFormat="1" ht="14.9" customHeight="1">
      <c r="A46" s="8"/>
      <c r="B46" s="29" t="s">
        <v>212</v>
      </c>
      <c r="C46" s="83" t="s">
        <v>24</v>
      </c>
      <c r="D46" s="84" t="s">
        <v>210</v>
      </c>
      <c r="E46" s="136">
        <f>122.79441477+122.83967676+169.6882087</f>
        <v>415.32230023</v>
      </c>
      <c r="F46" s="85">
        <v>45139</v>
      </c>
      <c r="G46" s="85">
        <v>52413</v>
      </c>
      <c r="H46" s="84" t="s">
        <v>149</v>
      </c>
      <c r="I46" s="84" t="s">
        <v>149</v>
      </c>
      <c r="J46" s="84" t="s">
        <v>213</v>
      </c>
      <c r="K46" s="138">
        <v>382.68009921999999</v>
      </c>
      <c r="P46" s="8"/>
      <c r="Q46" s="29"/>
      <c r="R46" s="83"/>
      <c r="S46" s="84"/>
      <c r="T46" s="85"/>
      <c r="U46" s="84"/>
      <c r="V46" s="84"/>
      <c r="W46" s="84"/>
      <c r="X46" s="92"/>
      <c r="Y46" s="92"/>
      <c r="Z46" s="92"/>
      <c r="AA46" s="92"/>
    </row>
    <row r="47" spans="1:27" s="9" customFormat="1" ht="14.9" customHeight="1">
      <c r="A47" s="8"/>
      <c r="B47" s="29" t="s">
        <v>214</v>
      </c>
      <c r="C47" s="83" t="s">
        <v>24</v>
      </c>
      <c r="D47" s="84" t="s">
        <v>215</v>
      </c>
      <c r="E47" s="136">
        <f>(135+215)*5.3338</f>
        <v>1866.83</v>
      </c>
      <c r="F47" s="85">
        <v>45987</v>
      </c>
      <c r="G47" s="85">
        <v>46874</v>
      </c>
      <c r="H47" s="84" t="s">
        <v>149</v>
      </c>
      <c r="I47" s="84" t="s">
        <v>156</v>
      </c>
      <c r="J47" s="84" t="s">
        <v>547</v>
      </c>
      <c r="K47" s="136">
        <v>1804.6479999999999</v>
      </c>
      <c r="P47" s="8"/>
      <c r="Q47" s="29"/>
      <c r="R47" s="83"/>
      <c r="S47" s="84"/>
      <c r="T47" s="85"/>
      <c r="U47" s="84"/>
      <c r="V47" s="84"/>
      <c r="W47" s="84"/>
      <c r="X47" s="92"/>
      <c r="Y47" s="92"/>
      <c r="Z47" s="92"/>
      <c r="AA47" s="92"/>
    </row>
    <row r="48" spans="1:27" s="9" customFormat="1" ht="14.9" customHeight="1">
      <c r="A48" s="8"/>
      <c r="B48" s="29" t="s">
        <v>21</v>
      </c>
      <c r="C48" s="83" t="s">
        <v>24</v>
      </c>
      <c r="D48" s="84" t="s">
        <v>216</v>
      </c>
      <c r="E48" s="136">
        <f>37.80586702*4.9471</f>
        <v>187.02940473464199</v>
      </c>
      <c r="F48" s="85">
        <v>45323</v>
      </c>
      <c r="G48" s="85">
        <v>47119</v>
      </c>
      <c r="H48" s="84" t="s">
        <v>217</v>
      </c>
      <c r="I48" s="84" t="s">
        <v>217</v>
      </c>
      <c r="J48" s="84" t="s">
        <v>218</v>
      </c>
      <c r="K48" s="136">
        <v>167.39699999999999</v>
      </c>
      <c r="P48" s="8"/>
      <c r="Q48" s="29"/>
      <c r="R48" s="83"/>
      <c r="S48" s="84"/>
      <c r="T48" s="85"/>
      <c r="U48" s="84"/>
      <c r="V48" s="84"/>
      <c r="W48" s="84"/>
      <c r="X48" s="92"/>
      <c r="Y48" s="92"/>
      <c r="Z48" s="92"/>
      <c r="AA48" s="92"/>
    </row>
    <row r="49" spans="1:36" s="9" customFormat="1" ht="14.9" customHeight="1">
      <c r="A49" s="8"/>
      <c r="B49" s="29" t="s">
        <v>21</v>
      </c>
      <c r="C49" s="83" t="s">
        <v>24</v>
      </c>
      <c r="D49" s="84" t="s">
        <v>219</v>
      </c>
      <c r="E49" s="136">
        <f>184.7*4.9471</f>
        <v>913.7293699999999</v>
      </c>
      <c r="F49" s="85">
        <v>45323</v>
      </c>
      <c r="G49" s="85" t="s">
        <v>22</v>
      </c>
      <c r="H49" s="85" t="s">
        <v>22</v>
      </c>
      <c r="I49" s="85" t="s">
        <v>22</v>
      </c>
      <c r="J49" s="84" t="s">
        <v>220</v>
      </c>
      <c r="K49" s="136">
        <v>750.25599999999997</v>
      </c>
      <c r="Q49" s="29"/>
      <c r="R49" s="83"/>
      <c r="S49" s="84"/>
      <c r="T49" s="85"/>
      <c r="U49" s="84"/>
      <c r="V49" s="84"/>
      <c r="W49" s="84"/>
      <c r="X49" s="92"/>
      <c r="Y49" s="92"/>
      <c r="Z49" s="92"/>
      <c r="AA49" s="92"/>
    </row>
    <row r="50" spans="1:36" s="9" customFormat="1" ht="14.9" customHeight="1">
      <c r="A50" s="8"/>
      <c r="B50" s="48" t="s">
        <v>221</v>
      </c>
      <c r="C50" s="54"/>
      <c r="D50" s="54"/>
      <c r="E50" s="54"/>
      <c r="F50" s="54"/>
      <c r="G50" s="54"/>
      <c r="H50" s="54"/>
      <c r="I50" s="54"/>
      <c r="J50" s="54"/>
      <c r="K50" s="105">
        <f>SUM(K11:K49)</f>
        <v>12242.083082100004</v>
      </c>
      <c r="Q50" s="29"/>
      <c r="R50" s="83"/>
      <c r="S50" s="84"/>
      <c r="T50" s="85"/>
      <c r="U50" s="84"/>
      <c r="V50" s="84"/>
      <c r="W50" s="84"/>
      <c r="X50" s="92"/>
      <c r="Y50" s="92"/>
      <c r="Z50" s="92"/>
      <c r="AA50" s="92"/>
    </row>
    <row r="51" spans="1:36" s="9" customFormat="1" ht="14.9" customHeight="1">
      <c r="A51" s="8"/>
      <c r="B51" s="29" t="s">
        <v>222</v>
      </c>
      <c r="C51" s="83" t="s">
        <v>24</v>
      </c>
      <c r="D51" s="84" t="s">
        <v>219</v>
      </c>
      <c r="E51" s="92">
        <f>E49</f>
        <v>913.7293699999999</v>
      </c>
      <c r="F51" s="85">
        <f>F49</f>
        <v>45323</v>
      </c>
      <c r="G51" s="85" t="s">
        <v>22</v>
      </c>
      <c r="H51" s="85" t="s">
        <v>22</v>
      </c>
      <c r="I51" s="85" t="s">
        <v>22</v>
      </c>
      <c r="J51" s="84" t="s">
        <v>220</v>
      </c>
      <c r="K51" s="92">
        <f>-K49</f>
        <v>-750.25599999999997</v>
      </c>
      <c r="Q51" s="29"/>
      <c r="R51" s="83"/>
      <c r="S51" s="84"/>
      <c r="T51" s="85"/>
      <c r="U51" s="85"/>
      <c r="V51" s="85"/>
      <c r="W51" s="84"/>
      <c r="X51" s="92"/>
      <c r="Y51" s="92"/>
      <c r="Z51" s="92"/>
      <c r="AA51" s="92"/>
    </row>
    <row r="52" spans="1:36" s="9" customFormat="1" ht="14.9" customHeight="1">
      <c r="A52" s="8"/>
      <c r="B52" s="48" t="s">
        <v>223</v>
      </c>
      <c r="C52" s="54"/>
      <c r="D52" s="54"/>
      <c r="E52" s="54"/>
      <c r="F52" s="54"/>
      <c r="G52" s="54"/>
      <c r="H52" s="54"/>
      <c r="I52" s="54"/>
      <c r="J52" s="54"/>
      <c r="K52" s="105">
        <f>SUM(K50:K51)</f>
        <v>11491.827082100004</v>
      </c>
      <c r="Q52" s="76"/>
      <c r="R52" s="78"/>
      <c r="S52" s="78"/>
      <c r="T52" s="78"/>
      <c r="U52" s="78"/>
      <c r="V52" s="78"/>
      <c r="W52" s="78"/>
      <c r="X52" s="157"/>
      <c r="Y52" s="157"/>
      <c r="Z52" s="157"/>
      <c r="AA52" s="157"/>
    </row>
    <row r="53" spans="1:36" s="9" customFormat="1" ht="14.9" customHeight="1">
      <c r="A53" s="8"/>
      <c r="Q53" s="29"/>
      <c r="R53" s="83"/>
      <c r="S53" s="84"/>
      <c r="T53" s="85"/>
      <c r="U53" s="85"/>
      <c r="V53" s="85"/>
      <c r="X53" s="92"/>
      <c r="Y53" s="92"/>
      <c r="Z53" s="92"/>
      <c r="AA53" s="92"/>
    </row>
    <row r="54" spans="1:36" s="9" customFormat="1" ht="14.9" customHeight="1">
      <c r="A54" s="8"/>
      <c r="Q54" s="76"/>
      <c r="R54" s="78"/>
      <c r="S54" s="78"/>
      <c r="T54" s="78"/>
      <c r="U54" s="78"/>
      <c r="V54" s="78"/>
      <c r="W54" s="78"/>
      <c r="X54" s="158"/>
      <c r="Y54" s="158"/>
      <c r="Z54" s="158"/>
      <c r="AA54" s="158"/>
    </row>
    <row r="55" spans="1:36" s="9" customFormat="1" ht="14.9" customHeight="1">
      <c r="A55" s="8"/>
      <c r="Q55" s="29"/>
      <c r="R55" s="87"/>
      <c r="S55" s="84"/>
      <c r="T55" s="85"/>
      <c r="U55" s="84"/>
      <c r="V55" s="84"/>
      <c r="W55" s="84"/>
      <c r="X55" s="92"/>
      <c r="Y55" s="92"/>
      <c r="Z55" s="92"/>
      <c r="AA55" s="92"/>
    </row>
    <row r="56" spans="1:36" s="9" customFormat="1" ht="14.9" customHeight="1">
      <c r="A56" s="8"/>
      <c r="B56" s="79" t="s">
        <v>225</v>
      </c>
      <c r="C56" s="43"/>
      <c r="D56" s="43"/>
      <c r="E56" s="43"/>
      <c r="F56" s="43"/>
      <c r="G56" s="43"/>
      <c r="H56" s="43"/>
      <c r="I56" s="43"/>
      <c r="J56" s="43"/>
      <c r="K56" s="43"/>
      <c r="L56" s="51"/>
      <c r="M56" s="43"/>
      <c r="N56" s="43"/>
    </row>
    <row r="57" spans="1:36" s="9" customFormat="1" ht="14.9" customHeight="1">
      <c r="A57" s="8"/>
      <c r="B57" s="29"/>
      <c r="C57" s="43"/>
      <c r="D57" s="43"/>
      <c r="E57" s="43"/>
      <c r="F57" s="43"/>
      <c r="G57" s="43"/>
      <c r="H57" s="43"/>
      <c r="I57" s="43"/>
      <c r="J57" s="43"/>
      <c r="K57" s="43"/>
      <c r="L57" s="51"/>
      <c r="M57" s="43"/>
      <c r="N57" s="43"/>
    </row>
    <row r="58" spans="1:36" s="9" customFormat="1" ht="14.9" customHeight="1">
      <c r="A58" s="8"/>
      <c r="B58" s="159" t="s">
        <v>226</v>
      </c>
      <c r="C58" s="160" t="s">
        <v>227</v>
      </c>
      <c r="D58" s="160" t="s">
        <v>228</v>
      </c>
      <c r="E58" s="160" t="s">
        <v>229</v>
      </c>
      <c r="F58" s="160" t="s">
        <v>230</v>
      </c>
      <c r="G58" s="160" t="s">
        <v>231</v>
      </c>
      <c r="H58" s="160" t="s">
        <v>232</v>
      </c>
      <c r="I58" s="160" t="s">
        <v>233</v>
      </c>
      <c r="J58" s="161" t="s">
        <v>234</v>
      </c>
      <c r="K58" s="160" t="s">
        <v>235</v>
      </c>
      <c r="L58" s="160" t="s">
        <v>236</v>
      </c>
      <c r="M58" s="160" t="s">
        <v>237</v>
      </c>
      <c r="N58" s="160" t="s">
        <v>238</v>
      </c>
      <c r="O58" s="160" t="s">
        <v>239</v>
      </c>
      <c r="P58" s="160" t="s">
        <v>240</v>
      </c>
      <c r="Q58" s="160" t="s">
        <v>241</v>
      </c>
      <c r="R58" s="160" t="s">
        <v>242</v>
      </c>
      <c r="S58" s="160" t="s">
        <v>243</v>
      </c>
      <c r="T58" s="160" t="s">
        <v>244</v>
      </c>
      <c r="U58" s="160" t="s">
        <v>245</v>
      </c>
      <c r="V58" s="160" t="s">
        <v>246</v>
      </c>
      <c r="W58" s="160" t="s">
        <v>247</v>
      </c>
      <c r="X58" s="160" t="s">
        <v>248</v>
      </c>
      <c r="Y58" s="160" t="s">
        <v>605</v>
      </c>
      <c r="Z58" s="160" t="s">
        <v>249</v>
      </c>
      <c r="AA58" s="160" t="s">
        <v>250</v>
      </c>
      <c r="AB58" s="160" t="s">
        <v>251</v>
      </c>
      <c r="AC58" s="160" t="s">
        <v>252</v>
      </c>
      <c r="AD58" s="160" t="s">
        <v>253</v>
      </c>
      <c r="AE58" s="160" t="s">
        <v>254</v>
      </c>
      <c r="AF58" s="160" t="s">
        <v>255</v>
      </c>
      <c r="AG58" s="160" t="s">
        <v>256</v>
      </c>
      <c r="AH58" s="160" t="s">
        <v>146</v>
      </c>
      <c r="AI58" s="160" t="s">
        <v>145</v>
      </c>
      <c r="AJ58" s="162" t="s">
        <v>530</v>
      </c>
    </row>
    <row r="59" spans="1:36" s="9" customFormat="1" ht="14.9" customHeight="1">
      <c r="A59" s="8"/>
      <c r="B59" s="163" t="s">
        <v>257</v>
      </c>
      <c r="C59" s="164">
        <v>9.2999999999999999E-2</v>
      </c>
      <c r="D59" s="164">
        <v>9.4399999999999998E-2</v>
      </c>
      <c r="E59" s="164">
        <v>9.6699999999999994E-2</v>
      </c>
      <c r="F59" s="164">
        <v>9.35E-2</v>
      </c>
      <c r="G59" s="164">
        <v>9.2999999999999999E-2</v>
      </c>
      <c r="H59" s="164">
        <v>8.6900000000000005E-2</v>
      </c>
      <c r="I59" s="164">
        <v>8.9700000000000002E-2</v>
      </c>
      <c r="J59" s="164">
        <v>8.8599999999999998E-2</v>
      </c>
      <c r="K59" s="164">
        <v>8.3699999999999997E-2</v>
      </c>
      <c r="L59" s="164">
        <v>7.7799999999999994E-2</v>
      </c>
      <c r="M59" s="164">
        <v>7.7499999999999999E-2</v>
      </c>
      <c r="N59" s="164">
        <v>7.7700000000000005E-2</v>
      </c>
      <c r="O59" s="164">
        <v>7.85E-2</v>
      </c>
      <c r="P59" s="164">
        <v>7.7600000000000002E-2</v>
      </c>
      <c r="Q59" s="164">
        <v>7.6899999999999996E-2</v>
      </c>
      <c r="R59" s="164">
        <v>8.2600000000000007E-2</v>
      </c>
      <c r="S59" s="164">
        <v>8.6599999999999996E-2</v>
      </c>
      <c r="T59" s="164">
        <v>9.5100000000000004E-2</v>
      </c>
      <c r="U59" s="164">
        <v>0.1003</v>
      </c>
      <c r="V59" s="164">
        <v>9.7199999999999995E-2</v>
      </c>
      <c r="W59" s="164">
        <v>0.10680000000000001</v>
      </c>
      <c r="X59" s="164">
        <v>0.10340000000000001</v>
      </c>
      <c r="Y59" s="164">
        <v>0.1007</v>
      </c>
      <c r="Z59" s="164">
        <v>9.0800000000000006E-2</v>
      </c>
      <c r="AA59" s="164">
        <v>8.7499999999999994E-2</v>
      </c>
      <c r="AB59" s="164">
        <v>8.77E-2</v>
      </c>
      <c r="AC59" s="164">
        <v>8.8400000000000006E-2</v>
      </c>
      <c r="AD59" s="164">
        <v>8.7499999999999994E-2</v>
      </c>
      <c r="AE59" s="164">
        <v>9.4700000000000006E-2</v>
      </c>
      <c r="AF59" s="164">
        <v>0.1012</v>
      </c>
      <c r="AG59" s="165">
        <v>9.8633331060409557E-2</v>
      </c>
      <c r="AH59" s="165">
        <v>9.8822623491287301E-2</v>
      </c>
      <c r="AI59" s="165">
        <v>9.44548100233078E-2</v>
      </c>
      <c r="AJ59" s="166">
        <v>9.6987718343734763E-2</v>
      </c>
    </row>
    <row r="60" spans="1:36" s="9" customFormat="1" ht="14.9" customHeight="1">
      <c r="A60" s="8"/>
      <c r="B60" s="167" t="s">
        <v>258</v>
      </c>
      <c r="C60" s="168">
        <v>8.8000000000000007</v>
      </c>
      <c r="D60" s="168">
        <v>7.8</v>
      </c>
      <c r="E60" s="168">
        <v>8.1</v>
      </c>
      <c r="F60" s="168">
        <v>7.5</v>
      </c>
      <c r="G60" s="168">
        <v>7.7</v>
      </c>
      <c r="H60" s="168">
        <v>7.7</v>
      </c>
      <c r="I60" s="168">
        <v>7.8</v>
      </c>
      <c r="J60" s="168">
        <v>7.6</v>
      </c>
      <c r="K60" s="168">
        <v>7.4</v>
      </c>
      <c r="L60" s="168">
        <v>7.6</v>
      </c>
      <c r="M60" s="168">
        <v>7.5</v>
      </c>
      <c r="N60" s="168">
        <v>7.3</v>
      </c>
      <c r="O60" s="168">
        <v>6.8</v>
      </c>
      <c r="P60" s="168">
        <v>6.7</v>
      </c>
      <c r="Q60" s="168">
        <v>6.4</v>
      </c>
      <c r="R60" s="168">
        <v>6.3</v>
      </c>
      <c r="S60" s="168">
        <v>5.9</v>
      </c>
      <c r="T60" s="168">
        <v>5.6</v>
      </c>
      <c r="U60" s="168">
        <v>5.0999999999999996</v>
      </c>
      <c r="V60" s="168">
        <v>4.5999999999999996</v>
      </c>
      <c r="W60" s="168">
        <v>4.7</v>
      </c>
      <c r="X60" s="168">
        <v>4.7</v>
      </c>
      <c r="Y60" s="168">
        <v>4.3</v>
      </c>
      <c r="Z60" s="168">
        <v>4</v>
      </c>
      <c r="AA60" s="168">
        <v>3.9</v>
      </c>
      <c r="AB60" s="168">
        <v>5.3</v>
      </c>
      <c r="AC60" s="168">
        <v>5.2</v>
      </c>
      <c r="AD60" s="168">
        <v>5.0999999999999996</v>
      </c>
      <c r="AE60" s="168">
        <v>4.9000000000000004</v>
      </c>
      <c r="AF60" s="168">
        <v>5.05</v>
      </c>
      <c r="AG60" s="169">
        <v>5.0014286227086329</v>
      </c>
      <c r="AH60" s="169">
        <v>4.7820122801277298</v>
      </c>
      <c r="AI60" s="169">
        <v>4.619577165681541</v>
      </c>
      <c r="AJ60" s="170">
        <v>4.6819933228030459</v>
      </c>
    </row>
    <row r="61" spans="1:36" s="9" customFormat="1" ht="14.9" customHeight="1">
      <c r="A61" s="8"/>
      <c r="B61" s="8"/>
      <c r="D61" s="51"/>
      <c r="E61" s="51"/>
      <c r="F61" s="51"/>
      <c r="G61" s="51"/>
      <c r="H61" s="51"/>
      <c r="I61" s="51"/>
      <c r="K61" s="51"/>
      <c r="L61" s="51"/>
    </row>
    <row r="62" spans="1:36" s="9" customFormat="1" ht="14.9" customHeight="1">
      <c r="A62" s="8"/>
      <c r="B62" s="79" t="s">
        <v>259</v>
      </c>
      <c r="C62" s="80">
        <v>46112</v>
      </c>
      <c r="D62" s="171"/>
      <c r="E62" s="171"/>
      <c r="H62" s="50"/>
      <c r="I62" s="50"/>
      <c r="L62" s="51"/>
    </row>
    <row r="63" spans="1:36" s="9" customFormat="1" ht="14.9" customHeight="1">
      <c r="A63" s="8"/>
      <c r="B63" s="8"/>
      <c r="C63" s="8"/>
      <c r="D63" s="50"/>
      <c r="E63" s="50"/>
      <c r="H63" s="50"/>
      <c r="I63" s="50"/>
      <c r="L63" s="51"/>
    </row>
    <row r="64" spans="1:36" s="9" customFormat="1" ht="14.9" customHeight="1">
      <c r="A64" s="8"/>
      <c r="B64" s="172" t="s">
        <v>42</v>
      </c>
      <c r="C64" s="173" t="s">
        <v>260</v>
      </c>
      <c r="D64" s="173" t="s">
        <v>261</v>
      </c>
      <c r="E64" s="173" t="s">
        <v>606</v>
      </c>
      <c r="H64" s="50"/>
      <c r="L64" s="51"/>
    </row>
    <row r="65" spans="1:12 16348:16348" s="9" customFormat="1" ht="14.9" customHeight="1">
      <c r="A65" s="8"/>
      <c r="B65" s="174">
        <v>2026</v>
      </c>
      <c r="C65" s="175">
        <v>859.19191379626875</v>
      </c>
      <c r="D65" s="175">
        <v>174.83613251643084</v>
      </c>
      <c r="E65" s="176">
        <v>1034.0280463126996</v>
      </c>
      <c r="H65" s="50"/>
      <c r="L65" s="51"/>
    </row>
    <row r="66" spans="1:12 16348:16348" s="9" customFormat="1" ht="14.9" customHeight="1">
      <c r="A66" s="8"/>
      <c r="B66" s="174">
        <v>2027</v>
      </c>
      <c r="C66" s="175">
        <v>635.27535364208484</v>
      </c>
      <c r="D66" s="175">
        <v>108.35599603303166</v>
      </c>
      <c r="E66" s="176">
        <v>743.63134967511655</v>
      </c>
      <c r="H66" s="50"/>
      <c r="L66" s="51"/>
    </row>
    <row r="67" spans="1:12 16348:16348" s="9" customFormat="1" ht="14.9" customHeight="1">
      <c r="A67" s="8"/>
      <c r="B67" s="174">
        <v>2028</v>
      </c>
      <c r="C67" s="175">
        <v>2483.1331392585321</v>
      </c>
      <c r="D67" s="175">
        <v>73.737561958272806</v>
      </c>
      <c r="E67" s="176">
        <v>2556.8707012168047</v>
      </c>
      <c r="H67" s="50"/>
      <c r="L67" s="51"/>
    </row>
    <row r="68" spans="1:12 16348:16348" s="9" customFormat="1" ht="14.9" customHeight="1">
      <c r="A68" s="8"/>
      <c r="B68" s="174">
        <v>2029</v>
      </c>
      <c r="C68" s="175">
        <v>992.88199760296914</v>
      </c>
      <c r="D68" s="175">
        <v>37.214190922238174</v>
      </c>
      <c r="E68" s="176">
        <v>1030.0961885252073</v>
      </c>
      <c r="H68" s="50"/>
      <c r="L68" s="51"/>
    </row>
    <row r="69" spans="1:12 16348:16348" s="9" customFormat="1" ht="14.9" customHeight="1">
      <c r="A69" s="8"/>
      <c r="B69" s="174">
        <v>2030</v>
      </c>
      <c r="C69" s="175">
        <v>685.0696676077157</v>
      </c>
      <c r="D69" s="175">
        <v>21.204835509963825</v>
      </c>
      <c r="E69" s="176">
        <v>706.2745031176795</v>
      </c>
      <c r="H69" s="50"/>
      <c r="L69" s="51"/>
    </row>
    <row r="70" spans="1:12 16348:16348" s="9" customFormat="1" ht="14.9" customHeight="1">
      <c r="A70" s="8"/>
      <c r="B70" s="174">
        <v>2031</v>
      </c>
      <c r="C70" s="175">
        <v>2228.6637162156439</v>
      </c>
      <c r="D70" s="175">
        <v>13.015195001024956</v>
      </c>
      <c r="E70" s="176">
        <v>2241.6789112166689</v>
      </c>
      <c r="H70" s="50"/>
      <c r="L70" s="51"/>
    </row>
    <row r="71" spans="1:12 16348:16348" s="9" customFormat="1" ht="14.9" customHeight="1">
      <c r="A71" s="8"/>
      <c r="B71" s="174">
        <v>2032</v>
      </c>
      <c r="C71" s="175">
        <v>536.1876657125099</v>
      </c>
      <c r="D71" s="175">
        <v>14.578594989873725</v>
      </c>
      <c r="E71" s="176">
        <v>550.76626070238365</v>
      </c>
      <c r="H71" s="50"/>
      <c r="L71" s="51"/>
    </row>
    <row r="72" spans="1:12 16348:16348" s="9" customFormat="1" ht="14.9" customHeight="1">
      <c r="A72" s="8"/>
      <c r="B72" s="174">
        <v>2033</v>
      </c>
      <c r="C72" s="175">
        <v>1149.7178529853522</v>
      </c>
      <c r="D72" s="175">
        <v>175.00442950367398</v>
      </c>
      <c r="E72" s="177">
        <v>1324.7222824890262</v>
      </c>
      <c r="H72" s="50"/>
      <c r="L72" s="51"/>
    </row>
    <row r="73" spans="1:12 16348:16348" s="9" customFormat="1" ht="15.5">
      <c r="A73" s="8"/>
      <c r="B73" s="174">
        <v>2034</v>
      </c>
      <c r="C73" s="175">
        <v>410.7346721829586</v>
      </c>
      <c r="D73" s="175">
        <v>11.046879998237477</v>
      </c>
      <c r="E73" s="177">
        <v>421.7815521811961</v>
      </c>
      <c r="H73" s="50"/>
      <c r="L73" s="51"/>
    </row>
    <row r="74" spans="1:12 16348:16348" s="9" customFormat="1" ht="14.9" customHeight="1">
      <c r="A74" s="8"/>
      <c r="B74" s="174">
        <v>2035</v>
      </c>
      <c r="C74" s="175">
        <v>309.68558649833011</v>
      </c>
      <c r="D74" s="175">
        <v>14.454635079470625</v>
      </c>
      <c r="E74" s="177">
        <v>324.14022157780073</v>
      </c>
      <c r="H74" s="50"/>
      <c r="L74" s="51"/>
    </row>
    <row r="75" spans="1:12 16348:16348" s="9" customFormat="1" ht="14.9" customHeight="1">
      <c r="A75" s="8"/>
      <c r="B75" s="174">
        <v>2036</v>
      </c>
      <c r="C75" s="175">
        <v>238.94422820947582</v>
      </c>
      <c r="D75" s="175">
        <v>11.058251195526129</v>
      </c>
      <c r="E75" s="177">
        <v>250.00247940500196</v>
      </c>
      <c r="H75" s="50"/>
      <c r="L75" s="51"/>
    </row>
    <row r="76" spans="1:12 16348:16348" s="9" customFormat="1" ht="14.9" customHeight="1">
      <c r="A76" s="8"/>
      <c r="B76" s="174">
        <v>2037</v>
      </c>
      <c r="C76" s="175">
        <v>229.85332373219427</v>
      </c>
      <c r="D76" s="175">
        <v>11.994844700781787</v>
      </c>
      <c r="E76" s="177">
        <v>241.84816843297605</v>
      </c>
      <c r="H76" s="50"/>
      <c r="L76" s="51"/>
      <c r="XDT76" s="51"/>
    </row>
    <row r="77" spans="1:12 16348:16348" s="9" customFormat="1" ht="14.9" customHeight="1">
      <c r="A77" s="8"/>
      <c r="B77" s="174">
        <v>2038</v>
      </c>
      <c r="C77" s="175">
        <v>213.93702031999993</v>
      </c>
      <c r="D77" s="175">
        <v>11.410692975003878</v>
      </c>
      <c r="E77" s="177">
        <v>225.34771329500381</v>
      </c>
      <c r="H77" s="50"/>
      <c r="L77" s="51"/>
    </row>
    <row r="78" spans="1:12 16348:16348" s="9" customFormat="1" ht="14.9" customHeight="1">
      <c r="A78" s="8"/>
      <c r="B78" s="174">
        <v>2039</v>
      </c>
      <c r="C78" s="175">
        <v>149.24992831999992</v>
      </c>
      <c r="D78" s="175">
        <v>7.8866187749550143</v>
      </c>
      <c r="E78" s="177">
        <v>157.13654709495495</v>
      </c>
      <c r="H78" s="50"/>
      <c r="L78" s="51"/>
    </row>
    <row r="79" spans="1:12 16348:16348" s="9" customFormat="1" ht="15.5">
      <c r="A79" s="8"/>
      <c r="B79" s="174">
        <v>2040</v>
      </c>
      <c r="C79" s="175">
        <v>149.30600532999995</v>
      </c>
      <c r="D79" s="175">
        <v>7.829513800350429</v>
      </c>
      <c r="E79" s="177">
        <v>157.13551913035039</v>
      </c>
      <c r="H79" s="50"/>
      <c r="L79" s="51"/>
    </row>
    <row r="80" spans="1:12 16348:16348" s="9" customFormat="1" ht="14.9" customHeight="1">
      <c r="A80" s="8"/>
      <c r="B80" s="174">
        <v>2041</v>
      </c>
      <c r="C80" s="175">
        <v>125.82671383000009</v>
      </c>
      <c r="D80" s="175">
        <v>5.4829304197474666</v>
      </c>
      <c r="E80" s="177">
        <v>131.30964424974755</v>
      </c>
      <c r="H80" s="50"/>
      <c r="L80" s="51"/>
    </row>
    <row r="81" spans="1:36" s="9" customFormat="1" ht="14.9" customHeight="1">
      <c r="A81" s="8"/>
      <c r="B81" s="174">
        <v>2042</v>
      </c>
      <c r="C81" s="175">
        <v>75.664284819999963</v>
      </c>
      <c r="D81" s="175">
        <v>2.8603335056647778</v>
      </c>
      <c r="E81" s="177">
        <v>78.524618325664747</v>
      </c>
      <c r="H81" s="50"/>
      <c r="L81" s="51"/>
    </row>
    <row r="82" spans="1:36" s="9" customFormat="1" ht="14.9" customHeight="1">
      <c r="A82" s="8"/>
      <c r="B82" s="174">
        <v>2043</v>
      </c>
      <c r="C82" s="175">
        <v>54.393227459999984</v>
      </c>
      <c r="D82" s="175">
        <v>2.860612626281553</v>
      </c>
      <c r="E82" s="177">
        <v>57.253840086281535</v>
      </c>
      <c r="H82" s="50"/>
      <c r="L82" s="51"/>
    </row>
    <row r="83" spans="1:36" s="9" customFormat="1" ht="14.9" customHeight="1">
      <c r="A83" s="8"/>
      <c r="B83" s="174">
        <v>2044</v>
      </c>
      <c r="C83" s="175">
        <v>8.341026059999999</v>
      </c>
      <c r="D83" s="175">
        <v>1.1919908054358543</v>
      </c>
      <c r="E83" s="177">
        <v>9.5330168654358527</v>
      </c>
      <c r="H83" s="50"/>
      <c r="L83" s="51"/>
    </row>
    <row r="84" spans="1:36" s="9" customFormat="1" ht="14.9" customHeight="1">
      <c r="A84" s="8"/>
      <c r="B84" s="178" t="s">
        <v>27</v>
      </c>
      <c r="C84" s="179">
        <v>11536.057323584031</v>
      </c>
      <c r="D84" s="180">
        <v>706.02424031596502</v>
      </c>
      <c r="E84" s="181">
        <v>12242.081563899997</v>
      </c>
      <c r="L84" s="51"/>
    </row>
    <row r="85" spans="1:36" s="9" customFormat="1" ht="14.9" customHeight="1">
      <c r="A85" s="8"/>
      <c r="B85" s="1"/>
      <c r="C85" s="1"/>
      <c r="D85" s="1"/>
      <c r="E85" s="182" t="b">
        <v>1</v>
      </c>
      <c r="L85" s="51"/>
    </row>
    <row r="86" spans="1:36" s="9" customFormat="1" ht="14.9" customHeight="1">
      <c r="A86" s="8"/>
      <c r="B86" s="1"/>
      <c r="C86" s="2"/>
      <c r="D86" s="2"/>
      <c r="E86" s="2"/>
      <c r="F86" s="2"/>
      <c r="G86" s="2"/>
      <c r="H86" s="2"/>
      <c r="I86" s="2"/>
      <c r="J86" s="2"/>
      <c r="K86" s="17"/>
      <c r="L86" s="2"/>
      <c r="M86" s="2"/>
      <c r="N86" s="2"/>
      <c r="O86" s="2"/>
      <c r="P86" s="2"/>
      <c r="Q86" s="2"/>
      <c r="R86" s="2"/>
      <c r="S86" s="2"/>
      <c r="T86" s="2"/>
      <c r="U86" s="2"/>
      <c r="V86" s="2"/>
      <c r="W86" s="2"/>
      <c r="X86" s="2"/>
      <c r="Y86" s="2"/>
      <c r="Z86" s="2"/>
      <c r="AA86" s="2"/>
      <c r="AB86" s="2"/>
      <c r="AC86" s="2"/>
      <c r="AD86" s="2"/>
      <c r="AE86" s="2"/>
      <c r="AF86" s="2"/>
      <c r="AG86" s="2"/>
      <c r="AH86" s="2"/>
      <c r="AI86" s="2"/>
      <c r="AJ86" s="2"/>
    </row>
    <row r="87" spans="1:36" s="9" customFormat="1" ht="14.9" customHeight="1">
      <c r="A87" s="8"/>
      <c r="B87" s="172" t="s">
        <v>42</v>
      </c>
      <c r="C87" s="173" t="s">
        <v>262</v>
      </c>
      <c r="D87" s="173" t="s">
        <v>607</v>
      </c>
      <c r="E87" s="173"/>
      <c r="F87" s="2"/>
      <c r="G87" s="2"/>
      <c r="H87" s="183"/>
      <c r="I87" s="2"/>
      <c r="J87" s="2"/>
      <c r="K87" s="17"/>
      <c r="L87" s="2"/>
      <c r="M87" s="2"/>
      <c r="N87" s="2"/>
      <c r="O87" s="2"/>
      <c r="P87" s="2"/>
      <c r="Q87" s="2"/>
      <c r="R87" s="2"/>
      <c r="S87" s="2"/>
      <c r="T87" s="2"/>
      <c r="U87" s="2"/>
      <c r="V87" s="2"/>
      <c r="W87" s="2"/>
      <c r="X87" s="2"/>
      <c r="Y87" s="2"/>
      <c r="Z87" s="2"/>
      <c r="AA87" s="2"/>
      <c r="AB87" s="2"/>
      <c r="AC87" s="2"/>
      <c r="AD87" s="2"/>
      <c r="AE87" s="2"/>
      <c r="AF87" s="2"/>
      <c r="AG87" s="2"/>
      <c r="AH87" s="2"/>
      <c r="AI87" s="2"/>
      <c r="AJ87" s="2"/>
    </row>
    <row r="88" spans="1:36" s="9" customFormat="1" ht="14.9" customHeight="1">
      <c r="A88" s="8"/>
      <c r="B88" s="174">
        <v>2026</v>
      </c>
      <c r="C88" s="184">
        <v>859.19191379626875</v>
      </c>
      <c r="D88" s="43"/>
      <c r="E88" s="43"/>
      <c r="F88" s="2"/>
      <c r="G88" s="2"/>
      <c r="H88" s="2"/>
      <c r="I88" s="2"/>
      <c r="J88" s="2"/>
      <c r="K88" s="17"/>
      <c r="L88" s="2"/>
      <c r="M88" s="2"/>
      <c r="N88" s="2"/>
      <c r="O88" s="2"/>
      <c r="P88" s="2"/>
      <c r="Q88" s="2"/>
      <c r="R88" s="2"/>
      <c r="S88" s="2"/>
      <c r="T88" s="2"/>
      <c r="U88" s="2"/>
      <c r="V88" s="2"/>
      <c r="W88" s="2"/>
      <c r="X88" s="2"/>
      <c r="Y88" s="2"/>
      <c r="Z88" s="2"/>
      <c r="AA88" s="2"/>
      <c r="AB88" s="2"/>
      <c r="AC88" s="2"/>
      <c r="AD88" s="2"/>
      <c r="AE88" s="2"/>
      <c r="AF88" s="2"/>
      <c r="AG88" s="2"/>
      <c r="AH88" s="2"/>
      <c r="AI88" s="2"/>
      <c r="AJ88" s="2"/>
    </row>
    <row r="89" spans="1:36" s="9" customFormat="1" ht="14.9" customHeight="1">
      <c r="A89" s="8"/>
      <c r="B89" s="174">
        <v>2027</v>
      </c>
      <c r="C89" s="184">
        <v>635.27535364208484</v>
      </c>
      <c r="D89" s="43"/>
      <c r="E89" s="43"/>
      <c r="F89" s="183"/>
      <c r="G89" s="183"/>
      <c r="H89" s="2"/>
      <c r="I89" s="2"/>
      <c r="J89" s="2"/>
      <c r="K89" s="17"/>
      <c r="L89" s="2"/>
      <c r="M89" s="2"/>
      <c r="N89" s="2"/>
      <c r="O89" s="2"/>
      <c r="P89" s="2"/>
      <c r="Q89" s="2"/>
      <c r="R89" s="2"/>
      <c r="S89" s="2"/>
      <c r="T89" s="2"/>
      <c r="U89" s="2"/>
      <c r="V89" s="2"/>
      <c r="W89" s="2"/>
      <c r="X89" s="2"/>
      <c r="Y89" s="2"/>
      <c r="Z89" s="2"/>
      <c r="AA89" s="2"/>
      <c r="AB89" s="2"/>
      <c r="AC89" s="2"/>
      <c r="AD89" s="2"/>
      <c r="AE89" s="2"/>
      <c r="AF89" s="2"/>
      <c r="AG89" s="2"/>
      <c r="AH89" s="2"/>
      <c r="AI89" s="2"/>
      <c r="AJ89" s="2"/>
    </row>
    <row r="90" spans="1:36" s="9" customFormat="1" ht="14.9" customHeight="1">
      <c r="A90" s="8"/>
      <c r="B90" s="174">
        <v>2028</v>
      </c>
      <c r="C90" s="184">
        <v>678.48513925853217</v>
      </c>
      <c r="D90" s="43">
        <v>1804.6479999999999</v>
      </c>
      <c r="E90" s="43"/>
      <c r="F90" s="2"/>
      <c r="G90" s="2"/>
      <c r="H90" s="2"/>
      <c r="I90" s="2"/>
      <c r="J90" s="2"/>
      <c r="K90" s="17"/>
      <c r="L90" s="2"/>
      <c r="M90" s="2"/>
      <c r="N90" s="2"/>
      <c r="O90" s="2"/>
      <c r="P90" s="2"/>
      <c r="Q90" s="2"/>
      <c r="R90" s="2"/>
      <c r="S90" s="2"/>
      <c r="T90" s="2"/>
      <c r="U90" s="2"/>
      <c r="V90" s="2"/>
      <c r="W90" s="2"/>
      <c r="X90" s="2"/>
      <c r="Y90" s="2"/>
      <c r="Z90" s="2"/>
      <c r="AA90" s="2"/>
      <c r="AB90" s="2"/>
      <c r="AC90" s="2"/>
      <c r="AD90" s="2"/>
      <c r="AE90" s="2"/>
      <c r="AF90" s="2"/>
      <c r="AG90" s="2"/>
      <c r="AH90" s="2"/>
      <c r="AI90" s="2"/>
      <c r="AJ90" s="2"/>
    </row>
    <row r="91" spans="1:36" s="9" customFormat="1" ht="14.9" customHeight="1">
      <c r="A91" s="8"/>
      <c r="B91" s="174">
        <v>2029</v>
      </c>
      <c r="C91" s="184">
        <v>992.88199760296914</v>
      </c>
      <c r="D91" s="183"/>
      <c r="E91" s="183"/>
      <c r="F91" s="2"/>
      <c r="G91" s="2"/>
      <c r="H91" s="2"/>
      <c r="I91" s="2"/>
      <c r="J91" s="2"/>
      <c r="K91" s="17"/>
      <c r="L91" s="2"/>
      <c r="M91" s="2"/>
      <c r="N91" s="2"/>
      <c r="O91" s="2"/>
      <c r="P91" s="2"/>
      <c r="Q91" s="2"/>
      <c r="R91" s="2"/>
      <c r="S91" s="2"/>
      <c r="T91" s="2"/>
      <c r="U91" s="2"/>
      <c r="V91" s="2"/>
      <c r="W91" s="2"/>
      <c r="X91" s="2"/>
      <c r="Y91" s="2"/>
      <c r="Z91" s="2"/>
      <c r="AA91" s="2"/>
      <c r="AB91" s="2"/>
      <c r="AC91" s="2"/>
      <c r="AD91" s="2"/>
      <c r="AE91" s="2"/>
      <c r="AF91" s="2"/>
      <c r="AG91" s="2"/>
      <c r="AH91" s="2"/>
      <c r="AI91" s="2"/>
      <c r="AJ91" s="2"/>
    </row>
    <row r="92" spans="1:36" s="9" customFormat="1" ht="14.9" customHeight="1">
      <c r="A92" s="8"/>
      <c r="B92" s="174">
        <v>2030</v>
      </c>
      <c r="C92" s="184">
        <v>685.0696676077157</v>
      </c>
      <c r="D92" s="183"/>
      <c r="E92" s="183"/>
      <c r="F92" s="2"/>
      <c r="G92" s="2"/>
      <c r="H92" s="2"/>
      <c r="I92" s="2"/>
      <c r="J92" s="2"/>
      <c r="K92" s="17"/>
      <c r="L92" s="2"/>
      <c r="M92" s="2"/>
      <c r="N92" s="2"/>
      <c r="O92" s="2"/>
      <c r="P92" s="2"/>
      <c r="Q92" s="2"/>
      <c r="R92" s="2"/>
      <c r="S92" s="2"/>
      <c r="T92" s="2"/>
      <c r="U92" s="2"/>
      <c r="V92" s="2"/>
      <c r="W92" s="2"/>
      <c r="X92" s="2"/>
      <c r="Y92" s="2"/>
      <c r="Z92" s="2"/>
      <c r="AA92" s="2"/>
      <c r="AB92" s="2"/>
      <c r="AC92" s="2"/>
      <c r="AD92" s="2"/>
      <c r="AE92" s="2"/>
      <c r="AF92" s="2"/>
      <c r="AG92" s="2"/>
      <c r="AH92" s="2"/>
      <c r="AI92" s="2"/>
      <c r="AJ92" s="2"/>
    </row>
    <row r="93" spans="1:36" s="9" customFormat="1" ht="14.9" customHeight="1">
      <c r="A93" s="8"/>
      <c r="B93" s="174">
        <v>2031</v>
      </c>
      <c r="C93" s="184">
        <v>2228.6637162156439</v>
      </c>
      <c r="D93" s="183"/>
      <c r="E93" s="183"/>
      <c r="F93" s="2"/>
      <c r="G93" s="2"/>
      <c r="H93" s="2"/>
      <c r="I93" s="2"/>
      <c r="J93" s="2"/>
      <c r="K93" s="17"/>
      <c r="L93" s="2"/>
      <c r="M93" s="2"/>
      <c r="N93" s="2"/>
      <c r="O93" s="2"/>
      <c r="P93" s="2"/>
      <c r="Q93" s="2"/>
      <c r="R93" s="2"/>
      <c r="S93" s="2"/>
      <c r="T93" s="2"/>
      <c r="U93" s="2"/>
      <c r="V93" s="2"/>
      <c r="W93" s="2"/>
      <c r="X93" s="2"/>
      <c r="Y93" s="2"/>
      <c r="Z93" s="2"/>
      <c r="AA93" s="2"/>
      <c r="AB93" s="2"/>
      <c r="AC93" s="2"/>
      <c r="AD93" s="2"/>
      <c r="AE93" s="2"/>
      <c r="AF93" s="2"/>
      <c r="AG93" s="2"/>
      <c r="AH93" s="2"/>
      <c r="AI93" s="2"/>
      <c r="AJ93" s="2"/>
    </row>
    <row r="94" spans="1:36" s="9" customFormat="1" ht="14.9" customHeight="1">
      <c r="A94" s="8"/>
      <c r="B94" s="174">
        <v>2032</v>
      </c>
      <c r="C94" s="184">
        <v>536.1876657125099</v>
      </c>
      <c r="D94" s="183"/>
      <c r="E94" s="183"/>
      <c r="F94" s="2"/>
      <c r="G94" s="2"/>
      <c r="H94" s="2"/>
      <c r="I94" s="2"/>
      <c r="J94" s="2"/>
      <c r="K94" s="17"/>
      <c r="L94" s="2"/>
      <c r="M94" s="2"/>
      <c r="N94" s="2"/>
      <c r="O94" s="2"/>
      <c r="P94" s="2"/>
      <c r="Q94" s="2"/>
      <c r="R94" s="2"/>
      <c r="S94" s="2"/>
      <c r="T94" s="2"/>
      <c r="U94" s="2"/>
      <c r="V94" s="2"/>
      <c r="W94" s="2"/>
      <c r="X94" s="2"/>
      <c r="Y94" s="2"/>
      <c r="Z94" s="2"/>
      <c r="AA94" s="2"/>
      <c r="AB94" s="2"/>
      <c r="AC94" s="2"/>
      <c r="AD94" s="2"/>
      <c r="AE94" s="2"/>
      <c r="AF94" s="2"/>
      <c r="AG94" s="2"/>
      <c r="AH94" s="2"/>
      <c r="AI94" s="2"/>
      <c r="AJ94" s="2"/>
    </row>
    <row r="95" spans="1:36" s="9" customFormat="1" ht="14.9" customHeight="1">
      <c r="A95" s="8"/>
      <c r="B95" s="174">
        <v>2033</v>
      </c>
      <c r="C95" s="184">
        <v>1149.7178529853522</v>
      </c>
      <c r="D95" s="183"/>
      <c r="E95" s="183"/>
      <c r="F95" s="2"/>
      <c r="G95" s="2"/>
      <c r="H95" s="2"/>
      <c r="I95" s="2"/>
      <c r="J95" s="2"/>
      <c r="K95" s="17"/>
      <c r="L95" s="2"/>
      <c r="M95" s="2"/>
      <c r="N95" s="2"/>
      <c r="O95" s="2"/>
      <c r="P95" s="2"/>
      <c r="Q95" s="2"/>
      <c r="R95" s="2"/>
      <c r="S95" s="2"/>
      <c r="T95" s="2"/>
      <c r="U95" s="2"/>
      <c r="V95" s="2"/>
      <c r="W95" s="2"/>
      <c r="X95" s="2"/>
      <c r="Y95" s="2"/>
      <c r="Z95" s="2"/>
      <c r="AA95" s="2"/>
      <c r="AB95" s="2"/>
      <c r="AC95" s="2"/>
      <c r="AD95" s="2"/>
      <c r="AE95" s="2"/>
      <c r="AF95" s="2"/>
      <c r="AG95" s="2"/>
      <c r="AH95" s="2"/>
      <c r="AI95" s="2"/>
      <c r="AJ95" s="2"/>
    </row>
    <row r="96" spans="1:36" s="9" customFormat="1" ht="14.9" customHeight="1">
      <c r="A96" s="8"/>
      <c r="B96" s="174">
        <v>2034</v>
      </c>
      <c r="C96" s="184">
        <v>410.7346721829586</v>
      </c>
      <c r="D96" s="183"/>
      <c r="E96" s="183"/>
      <c r="F96" s="2"/>
      <c r="G96" s="2"/>
      <c r="H96" s="2"/>
      <c r="I96" s="2"/>
      <c r="J96" s="2"/>
      <c r="K96" s="17"/>
      <c r="L96" s="2"/>
      <c r="M96" s="2"/>
      <c r="N96" s="2"/>
      <c r="O96" s="2"/>
      <c r="P96" s="2"/>
      <c r="Q96" s="2"/>
      <c r="R96" s="2"/>
      <c r="S96" s="2"/>
      <c r="T96" s="2"/>
      <c r="U96" s="2"/>
      <c r="V96" s="2"/>
      <c r="W96" s="2"/>
      <c r="X96" s="2"/>
      <c r="Y96" s="2"/>
      <c r="Z96" s="2"/>
      <c r="AA96" s="2"/>
      <c r="AB96" s="2"/>
      <c r="AC96" s="2"/>
      <c r="AD96" s="2"/>
      <c r="AE96" s="2"/>
      <c r="AF96" s="2"/>
      <c r="AG96" s="2"/>
      <c r="AH96" s="2"/>
      <c r="AI96" s="2"/>
      <c r="AJ96" s="2"/>
    </row>
    <row r="97" spans="1:36" s="9" customFormat="1" ht="14.9" customHeight="1">
      <c r="A97" s="8"/>
      <c r="B97" s="174">
        <v>2035</v>
      </c>
      <c r="C97" s="184">
        <v>309.68558649833011</v>
      </c>
      <c r="D97" s="183"/>
      <c r="E97" s="183"/>
      <c r="F97" s="2"/>
      <c r="G97" s="2"/>
      <c r="H97" s="2"/>
      <c r="I97" s="2"/>
      <c r="J97" s="2"/>
      <c r="K97" s="17"/>
      <c r="L97" s="2"/>
      <c r="M97" s="2"/>
      <c r="N97" s="2"/>
      <c r="O97" s="2"/>
      <c r="P97" s="2"/>
      <c r="Q97" s="2"/>
      <c r="R97" s="2"/>
      <c r="S97" s="2"/>
      <c r="T97" s="2"/>
      <c r="U97" s="2"/>
      <c r="V97" s="2"/>
      <c r="W97" s="2"/>
      <c r="X97" s="2"/>
      <c r="Y97" s="2"/>
      <c r="Z97" s="2"/>
      <c r="AA97" s="2"/>
      <c r="AB97" s="2"/>
      <c r="AC97" s="2"/>
      <c r="AD97" s="2"/>
      <c r="AE97" s="2"/>
      <c r="AF97" s="2"/>
      <c r="AG97" s="2"/>
      <c r="AH97" s="2"/>
      <c r="AI97" s="2"/>
      <c r="AJ97" s="2"/>
    </row>
    <row r="98" spans="1:36" s="9" customFormat="1" ht="14.9" customHeight="1">
      <c r="A98" s="8"/>
      <c r="B98" s="174">
        <v>2036</v>
      </c>
      <c r="C98" s="184">
        <v>238.94422820947582</v>
      </c>
      <c r="D98" s="183"/>
      <c r="E98" s="183"/>
      <c r="F98" s="2"/>
      <c r="G98" s="2"/>
      <c r="H98" s="2"/>
      <c r="I98" s="2"/>
      <c r="J98" s="2"/>
      <c r="K98" s="17"/>
      <c r="L98" s="2"/>
      <c r="M98" s="2"/>
      <c r="N98" s="2"/>
      <c r="O98" s="2"/>
      <c r="P98" s="2"/>
      <c r="Q98" s="2"/>
      <c r="R98" s="2"/>
      <c r="S98" s="2"/>
      <c r="T98" s="2"/>
      <c r="U98" s="2"/>
      <c r="V98" s="2"/>
      <c r="W98" s="2"/>
      <c r="X98" s="2"/>
      <c r="Y98" s="2"/>
      <c r="Z98" s="2"/>
      <c r="AA98" s="2"/>
      <c r="AB98" s="2"/>
      <c r="AC98" s="2"/>
      <c r="AD98" s="2"/>
      <c r="AE98" s="2"/>
      <c r="AF98" s="2"/>
      <c r="AG98" s="2"/>
      <c r="AH98" s="2"/>
      <c r="AI98" s="2"/>
      <c r="AJ98" s="2"/>
    </row>
    <row r="99" spans="1:36" s="9" customFormat="1" ht="14.9" customHeight="1">
      <c r="A99" s="8"/>
      <c r="B99" s="174">
        <v>2037</v>
      </c>
      <c r="C99" s="184">
        <v>229.85332373219427</v>
      </c>
      <c r="D99" s="183"/>
      <c r="E99" s="183"/>
      <c r="F99" s="2"/>
      <c r="G99" s="2"/>
      <c r="H99" s="2"/>
      <c r="I99" s="2"/>
      <c r="J99" s="2"/>
      <c r="K99" s="17"/>
      <c r="L99" s="2"/>
      <c r="M99" s="2"/>
      <c r="N99" s="2"/>
      <c r="O99" s="2"/>
      <c r="P99" s="2"/>
      <c r="Q99" s="2"/>
      <c r="R99" s="2"/>
      <c r="S99" s="2"/>
      <c r="T99" s="2"/>
      <c r="U99" s="2"/>
      <c r="V99" s="2"/>
      <c r="W99" s="2"/>
      <c r="X99" s="2"/>
      <c r="Y99" s="2"/>
      <c r="Z99" s="2"/>
      <c r="AA99" s="2"/>
      <c r="AB99" s="2"/>
      <c r="AC99" s="2"/>
      <c r="AD99" s="2"/>
      <c r="AE99" s="2"/>
      <c r="AF99" s="2"/>
      <c r="AG99" s="2"/>
      <c r="AH99" s="2"/>
      <c r="AI99" s="2"/>
      <c r="AJ99" s="2"/>
    </row>
    <row r="100" spans="1:36" s="9" customFormat="1" ht="14.9" customHeight="1">
      <c r="A100" s="8"/>
      <c r="B100" s="174">
        <v>2038</v>
      </c>
      <c r="C100" s="184">
        <v>213.93702031999993</v>
      </c>
      <c r="D100" s="183"/>
      <c r="E100" s="183"/>
      <c r="F100" s="2"/>
      <c r="G100" s="2"/>
      <c r="H100" s="2"/>
      <c r="I100" s="2"/>
      <c r="J100" s="2"/>
      <c r="K100" s="17"/>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row>
    <row r="101" spans="1:36" ht="14.9" customHeight="1">
      <c r="B101" s="174">
        <v>2039</v>
      </c>
      <c r="C101" s="184">
        <v>149.24992831999992</v>
      </c>
      <c r="D101" s="183"/>
      <c r="E101" s="183"/>
      <c r="K101" s="17"/>
    </row>
    <row r="102" spans="1:36" ht="15.5">
      <c r="B102" s="174">
        <v>2040</v>
      </c>
      <c r="C102" s="184">
        <v>149.30600532999995</v>
      </c>
      <c r="D102" s="183"/>
      <c r="E102" s="183"/>
      <c r="K102" s="17"/>
    </row>
    <row r="103" spans="1:36" ht="15.5">
      <c r="B103" s="174">
        <v>2041</v>
      </c>
      <c r="C103" s="184">
        <v>125.82671383000009</v>
      </c>
      <c r="D103" s="183"/>
      <c r="E103" s="183"/>
      <c r="K103" s="17"/>
    </row>
    <row r="104" spans="1:36" ht="14.9" customHeight="1">
      <c r="B104" s="174">
        <v>2042</v>
      </c>
      <c r="C104" s="184">
        <v>75.664284819999963</v>
      </c>
      <c r="D104" s="183"/>
      <c r="E104" s="183"/>
      <c r="K104" s="17"/>
    </row>
    <row r="105" spans="1:36" ht="14.9" customHeight="1">
      <c r="B105" s="174">
        <v>2043</v>
      </c>
      <c r="C105" s="184">
        <v>54.393227459999984</v>
      </c>
      <c r="D105" s="183"/>
      <c r="E105" s="183"/>
      <c r="K105" s="17"/>
    </row>
    <row r="106" spans="1:36" ht="14.9" customHeight="1">
      <c r="B106" s="174">
        <v>2044</v>
      </c>
      <c r="C106" s="184">
        <v>8.341026059999999</v>
      </c>
      <c r="D106" s="183"/>
      <c r="E106" s="183"/>
      <c r="K106" s="17"/>
    </row>
    <row r="107" spans="1:36" ht="14.9" customHeight="1">
      <c r="B107" s="178" t="s">
        <v>27</v>
      </c>
      <c r="C107" s="185">
        <v>9731.4093235840337</v>
      </c>
      <c r="D107" s="185">
        <v>1804.6479999999999</v>
      </c>
      <c r="E107" s="185"/>
      <c r="K107" s="17"/>
    </row>
    <row r="108" spans="1:36" ht="14.9" customHeight="1">
      <c r="B108" s="140"/>
      <c r="C108" s="141"/>
      <c r="D108" s="142"/>
      <c r="E108" s="142"/>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row>
    <row r="109" spans="1:36" ht="14.9" customHeight="1">
      <c r="B109" s="140"/>
      <c r="C109" s="141"/>
      <c r="D109" s="142"/>
      <c r="E109" s="142"/>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row>
    <row r="110" spans="1:36" ht="14.9" customHeight="1">
      <c r="B110" s="140"/>
      <c r="C110" s="141"/>
      <c r="D110" s="142"/>
      <c r="E110" s="142"/>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row>
    <row r="111" spans="1:36" ht="14.9" customHeight="1">
      <c r="B111" s="140"/>
      <c r="C111" s="141"/>
      <c r="D111" s="142"/>
      <c r="E111" s="142"/>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row>
    <row r="112" spans="1:36" ht="14.9" customHeight="1">
      <c r="B112" s="140"/>
      <c r="C112" s="141"/>
      <c r="D112" s="142"/>
      <c r="E112" s="142"/>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row>
    <row r="113" spans="2:35" ht="14.9" customHeight="1">
      <c r="B113" s="140"/>
      <c r="C113" s="141"/>
      <c r="D113" s="142"/>
      <c r="E113" s="142"/>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row>
    <row r="114" spans="2:35" ht="14.9" customHeight="1">
      <c r="B114" s="140"/>
      <c r="C114" s="141"/>
      <c r="D114" s="142"/>
      <c r="E114" s="142"/>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row>
    <row r="115" spans="2:35" ht="14.9" customHeight="1">
      <c r="B115" s="140"/>
      <c r="C115" s="141"/>
      <c r="D115" s="142"/>
      <c r="E115" s="142"/>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row>
    <row r="116" spans="2:35" ht="14.9" customHeight="1">
      <c r="B116" s="140"/>
      <c r="C116" s="141"/>
      <c r="D116" s="142"/>
      <c r="E116" s="142"/>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row>
    <row r="117" spans="2:35" ht="14.9" customHeight="1">
      <c r="B117" s="140"/>
      <c r="C117" s="141"/>
      <c r="D117" s="142"/>
      <c r="E117" s="142"/>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row>
    <row r="118" spans="2:35" ht="14.9" customHeight="1">
      <c r="B118" s="140"/>
      <c r="C118" s="141"/>
      <c r="D118" s="142"/>
      <c r="E118" s="142"/>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row>
    <row r="119" spans="2:35" ht="14.9" customHeight="1">
      <c r="B119" s="140"/>
      <c r="C119" s="141"/>
      <c r="D119" s="142"/>
      <c r="E119" s="142"/>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row>
    <row r="120" spans="2:35" ht="14.9" customHeight="1">
      <c r="B120" s="140"/>
      <c r="C120" s="141"/>
      <c r="D120" s="142"/>
      <c r="E120" s="142"/>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row>
    <row r="121" spans="2:35" ht="14.9" customHeight="1">
      <c r="B121" s="140"/>
      <c r="C121" s="141"/>
      <c r="D121" s="142"/>
      <c r="E121" s="142"/>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row>
    <row r="122" spans="2:35" ht="14.9" customHeight="1">
      <c r="B122" s="186"/>
      <c r="C122" s="187"/>
      <c r="D122" s="187"/>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row>
  </sheetData>
  <hyperlinks>
    <hyperlink ref="C11" r:id="rId1" xr:uid="{737BB456-826A-491C-9118-A4F05439BDC1}"/>
    <hyperlink ref="C12" r:id="rId2" xr:uid="{456AB78B-71F8-49F4-AFFB-BD5FEA8B6580}"/>
    <hyperlink ref="C13" r:id="rId3" xr:uid="{A5A0D10B-719B-43B8-8F23-73D0E658A088}"/>
    <hyperlink ref="C14" r:id="rId4" xr:uid="{08FD2BAD-EEF1-4B5F-897E-9BFAC3E51B7B}"/>
    <hyperlink ref="C15" r:id="rId5" xr:uid="{D5C4E1A5-EBF8-42BC-89F6-32D2ABFB2F44}"/>
    <hyperlink ref="C16" r:id="rId6" xr:uid="{FF9BBA30-C7C8-4303-A6CC-1DB91384A66F}"/>
    <hyperlink ref="C24" r:id="rId7" xr:uid="{E6D420C4-5031-4D46-BCEA-618A2D497667}"/>
    <hyperlink ref="C25" r:id="rId8" xr:uid="{8267DB10-C808-4F71-97A5-8E2532C2CA53}"/>
    <hyperlink ref="C27" r:id="rId9" xr:uid="{38203EAC-E713-49A9-8024-2D88CB45D4BB}"/>
    <hyperlink ref="C28" r:id="rId10" xr:uid="{6801A3FA-8F90-4F8A-8EC2-550F14F2C63B}"/>
    <hyperlink ref="C29" r:id="rId11" xr:uid="{823B9C5F-1A6F-4662-83AD-F71BC62070C5}"/>
    <hyperlink ref="C17" r:id="rId12" xr:uid="{A344E3CF-7DDC-4ABF-A037-3E262864E3DA}"/>
    <hyperlink ref="C18" r:id="rId13" xr:uid="{0C68F1EF-D2E2-4355-BE7B-99A2FA3244E6}"/>
    <hyperlink ref="C19" r:id="rId14" xr:uid="{2EB9EBE7-FA78-4B59-A96B-CA75D6740DD1}"/>
    <hyperlink ref="C20" r:id="rId15" xr:uid="{1B813729-DBC4-4786-979A-17E8A4717468}"/>
    <hyperlink ref="C30" r:id="rId16" xr:uid="{F147C2BE-51DE-471C-A624-FBB4143F4A34}"/>
    <hyperlink ref="C21" r:id="rId17" xr:uid="{7D144186-C9B4-4DA2-8D5D-773AD9D05DEF}"/>
    <hyperlink ref="C22" r:id="rId18" xr:uid="{E2D0E690-F9FC-4680-ADF2-E8B05FF66D63}"/>
    <hyperlink ref="C23" r:id="rId19" display="OMGE27" xr:uid="{9CFB37F3-AA1C-4E78-B312-3BA90411705C}"/>
  </hyperlinks>
  <pageMargins left="0.511811024" right="0.511811024" top="0.78740157499999996" bottom="0.78740157499999996" header="0.31496062000000002" footer="0.31496062000000002"/>
  <pageSetup paperSize="9" orientation="portrait" r:id="rId20"/>
  <drawing r:id="rId2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8940-2FBC-4F2F-A2B3-9B1F751AB752}">
  <sheetPr codeName="Planilha16">
    <tabColor theme="1"/>
  </sheetPr>
  <dimension ref="A2:BE85"/>
  <sheetViews>
    <sheetView showGridLines="0" zoomScale="130" zoomScaleNormal="130" workbookViewId="0">
      <pane xSplit="3" ySplit="8" topLeftCell="D9" activePane="bottomRight" state="frozen"/>
      <selection pane="topRight" activeCell="I56" sqref="I56"/>
      <selection pane="bottomLeft" activeCell="I56" sqref="I56"/>
      <selection pane="bottomRight"/>
    </sheetView>
  </sheetViews>
  <sheetFormatPr defaultColWidth="10.54296875" defaultRowHeight="14.9" customHeight="1"/>
  <cols>
    <col min="1" max="1" width="2.54296875" style="8" customWidth="1"/>
    <col min="2" max="2" width="42.81640625" style="8" customWidth="1"/>
    <col min="3" max="3" width="15.81640625" style="9" customWidth="1"/>
    <col min="4" max="4" width="2.54296875" style="9" customWidth="1"/>
    <col min="5" max="6" width="10.54296875" style="9" customWidth="1"/>
    <col min="7" max="35" width="10.54296875" style="9" bestFit="1" customWidth="1"/>
    <col min="36" max="45" width="10.54296875" style="9" customWidth="1"/>
    <col min="46" max="46" width="2.54296875" style="9" customWidth="1"/>
    <col min="47" max="16384" width="10.54296875" style="9"/>
  </cols>
  <sheetData>
    <row r="2" spans="2:57" ht="14.9" customHeight="1">
      <c r="AY2" s="120"/>
      <c r="AZ2" s="120"/>
    </row>
    <row r="3" spans="2:57" ht="14.9" customHeight="1">
      <c r="AS3" s="41"/>
    </row>
    <row r="6" spans="2:57" ht="14.9" customHeight="1">
      <c r="C6" s="3" t="s">
        <v>41</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 t="shared" ref="AK6:AQ6" si="1">EOMONTH(AJ6,3)</f>
        <v>45382</v>
      </c>
      <c r="AL6" s="4">
        <f t="shared" si="1"/>
        <v>45473</v>
      </c>
      <c r="AM6" s="4">
        <f t="shared" si="1"/>
        <v>45565</v>
      </c>
      <c r="AN6" s="4">
        <f t="shared" si="1"/>
        <v>45657</v>
      </c>
      <c r="AO6" s="4">
        <f t="shared" si="1"/>
        <v>45747</v>
      </c>
      <c r="AP6" s="4">
        <f t="shared" si="1"/>
        <v>45838</v>
      </c>
      <c r="AQ6" s="4">
        <f t="shared" si="1"/>
        <v>45930</v>
      </c>
      <c r="AR6" s="4">
        <f t="shared" ref="AR6" si="2">EOMONTH(AQ6,3)</f>
        <v>46022</v>
      </c>
      <c r="AS6" s="4">
        <f t="shared" ref="AS6" si="3">EOMONTH(AR6,3)</f>
        <v>46112</v>
      </c>
      <c r="AU6" s="22"/>
      <c r="AV6" s="22"/>
      <c r="AW6" s="22"/>
      <c r="AX6" s="22"/>
      <c r="AY6" s="22"/>
      <c r="AZ6" s="22"/>
      <c r="BA6" s="22"/>
      <c r="BB6" s="22"/>
      <c r="BC6" s="22"/>
    </row>
    <row r="7" spans="2:57" ht="14.9" customHeight="1">
      <c r="C7" s="3" t="s">
        <v>42</v>
      </c>
      <c r="D7" s="2"/>
      <c r="E7" s="3">
        <f t="shared" ref="E7:AI7" si="4">YEAR(E6)</f>
        <v>2016</v>
      </c>
      <c r="F7" s="3">
        <f t="shared" si="4"/>
        <v>2016</v>
      </c>
      <c r="G7" s="3">
        <f t="shared" si="4"/>
        <v>2016</v>
      </c>
      <c r="H7" s="3">
        <f t="shared" si="4"/>
        <v>2016</v>
      </c>
      <c r="I7" s="3">
        <f t="shared" si="4"/>
        <v>2017</v>
      </c>
      <c r="J7" s="3">
        <f t="shared" si="4"/>
        <v>2017</v>
      </c>
      <c r="K7" s="3">
        <f t="shared" si="4"/>
        <v>2017</v>
      </c>
      <c r="L7" s="3">
        <f t="shared" si="4"/>
        <v>2017</v>
      </c>
      <c r="M7" s="3">
        <f t="shared" si="4"/>
        <v>2018</v>
      </c>
      <c r="N7" s="3">
        <f t="shared" si="4"/>
        <v>2018</v>
      </c>
      <c r="O7" s="3">
        <f t="shared" si="4"/>
        <v>2018</v>
      </c>
      <c r="P7" s="3">
        <f t="shared" si="4"/>
        <v>2018</v>
      </c>
      <c r="Q7" s="3">
        <f t="shared" si="4"/>
        <v>2019</v>
      </c>
      <c r="R7" s="3">
        <f t="shared" si="4"/>
        <v>2019</v>
      </c>
      <c r="S7" s="3">
        <f t="shared" si="4"/>
        <v>2019</v>
      </c>
      <c r="T7" s="3">
        <f t="shared" si="4"/>
        <v>2019</v>
      </c>
      <c r="U7" s="3">
        <f t="shared" si="4"/>
        <v>2020</v>
      </c>
      <c r="V7" s="3">
        <f t="shared" si="4"/>
        <v>2020</v>
      </c>
      <c r="W7" s="3">
        <f t="shared" si="4"/>
        <v>2020</v>
      </c>
      <c r="X7" s="3">
        <f t="shared" si="4"/>
        <v>2020</v>
      </c>
      <c r="Y7" s="3">
        <f t="shared" si="4"/>
        <v>2021</v>
      </c>
      <c r="Z7" s="3">
        <f t="shared" si="4"/>
        <v>2021</v>
      </c>
      <c r="AA7" s="3">
        <f t="shared" si="4"/>
        <v>2021</v>
      </c>
      <c r="AB7" s="3">
        <f t="shared" si="4"/>
        <v>2021</v>
      </c>
      <c r="AC7" s="3">
        <f t="shared" si="4"/>
        <v>2022</v>
      </c>
      <c r="AD7" s="3">
        <f t="shared" si="4"/>
        <v>2022</v>
      </c>
      <c r="AE7" s="3">
        <f t="shared" si="4"/>
        <v>2022</v>
      </c>
      <c r="AF7" s="3">
        <f t="shared" si="4"/>
        <v>2022</v>
      </c>
      <c r="AG7" s="3">
        <f t="shared" si="4"/>
        <v>2023</v>
      </c>
      <c r="AH7" s="3">
        <f t="shared" si="4"/>
        <v>2023</v>
      </c>
      <c r="AI7" s="3">
        <f t="shared" si="4"/>
        <v>2023</v>
      </c>
      <c r="AJ7" s="3">
        <f t="shared" ref="AJ7:AP7" si="5">YEAR(AJ6)</f>
        <v>2023</v>
      </c>
      <c r="AK7" s="3">
        <f t="shared" si="5"/>
        <v>2024</v>
      </c>
      <c r="AL7" s="3">
        <f t="shared" si="5"/>
        <v>2024</v>
      </c>
      <c r="AM7" s="3">
        <f t="shared" si="5"/>
        <v>2024</v>
      </c>
      <c r="AN7" s="3">
        <f t="shared" si="5"/>
        <v>2024</v>
      </c>
      <c r="AO7" s="3">
        <f t="shared" si="5"/>
        <v>2025</v>
      </c>
      <c r="AP7" s="3">
        <f t="shared" si="5"/>
        <v>2025</v>
      </c>
      <c r="AQ7" s="3">
        <f t="shared" ref="AQ7:AS7" si="6">YEAR(AQ6)</f>
        <v>2025</v>
      </c>
      <c r="AR7" s="3">
        <f t="shared" si="6"/>
        <v>2025</v>
      </c>
      <c r="AS7" s="3">
        <f t="shared" si="6"/>
        <v>2026</v>
      </c>
      <c r="AU7" s="21"/>
      <c r="AV7" s="21"/>
      <c r="AW7" s="21"/>
      <c r="AX7" s="21"/>
      <c r="AY7" s="21"/>
      <c r="AZ7" s="21"/>
      <c r="BA7" s="21"/>
      <c r="BB7" s="21"/>
      <c r="BC7" s="21"/>
    </row>
    <row r="8" spans="2:57" ht="14.9" customHeight="1">
      <c r="B8" s="5" t="s">
        <v>299</v>
      </c>
      <c r="C8" s="6"/>
      <c r="D8" s="6"/>
      <c r="E8" s="7" t="str">
        <f t="shared" ref="E8:AJ8" si="7">MONTH(E$6)/3&amp;"Q"&amp;E$7</f>
        <v>1Q2016</v>
      </c>
      <c r="F8" s="7" t="str">
        <f t="shared" si="7"/>
        <v>2Q2016</v>
      </c>
      <c r="G8" s="7" t="str">
        <f t="shared" si="7"/>
        <v>3Q2016</v>
      </c>
      <c r="H8" s="7" t="str">
        <f t="shared" si="7"/>
        <v>4Q2016</v>
      </c>
      <c r="I8" s="7" t="str">
        <f t="shared" si="7"/>
        <v>1Q2017</v>
      </c>
      <c r="J8" s="7" t="str">
        <f t="shared" si="7"/>
        <v>2Q2017</v>
      </c>
      <c r="K8" s="7" t="str">
        <f t="shared" si="7"/>
        <v>3Q2017</v>
      </c>
      <c r="L8" s="7" t="str">
        <f t="shared" si="7"/>
        <v>4Q2017</v>
      </c>
      <c r="M8" s="7" t="str">
        <f t="shared" si="7"/>
        <v>1Q2018</v>
      </c>
      <c r="N8" s="7" t="str">
        <f t="shared" si="7"/>
        <v>2Q2018</v>
      </c>
      <c r="O8" s="7" t="str">
        <f t="shared" si="7"/>
        <v>3Q2018</v>
      </c>
      <c r="P8" s="7" t="str">
        <f t="shared" si="7"/>
        <v>4Q2018</v>
      </c>
      <c r="Q8" s="7" t="str">
        <f t="shared" si="7"/>
        <v>1Q2019</v>
      </c>
      <c r="R8" s="7" t="str">
        <f t="shared" si="7"/>
        <v>2Q2019</v>
      </c>
      <c r="S8" s="7" t="str">
        <f t="shared" si="7"/>
        <v>3Q2019</v>
      </c>
      <c r="T8" s="7" t="str">
        <f t="shared" si="7"/>
        <v>4Q2019</v>
      </c>
      <c r="U8" s="7" t="str">
        <f t="shared" si="7"/>
        <v>1Q2020</v>
      </c>
      <c r="V8" s="7" t="str">
        <f t="shared" si="7"/>
        <v>2Q2020</v>
      </c>
      <c r="W8" s="7" t="str">
        <f t="shared" si="7"/>
        <v>3Q2020</v>
      </c>
      <c r="X8" s="7" t="str">
        <f t="shared" si="7"/>
        <v>4Q2020</v>
      </c>
      <c r="Y8" s="7" t="str">
        <f t="shared" si="7"/>
        <v>1Q2021</v>
      </c>
      <c r="Z8" s="7" t="str">
        <f t="shared" si="7"/>
        <v>2Q2021</v>
      </c>
      <c r="AA8" s="7" t="str">
        <f t="shared" si="7"/>
        <v>3Q2021</v>
      </c>
      <c r="AB8" s="7" t="str">
        <f t="shared" si="7"/>
        <v>4Q2021</v>
      </c>
      <c r="AC8" s="7" t="s">
        <v>300</v>
      </c>
      <c r="AD8" s="7" t="s">
        <v>301</v>
      </c>
      <c r="AE8" s="7" t="s">
        <v>302</v>
      </c>
      <c r="AF8" s="7" t="s">
        <v>303</v>
      </c>
      <c r="AG8" s="7" t="str">
        <f t="shared" si="7"/>
        <v>1Q2023</v>
      </c>
      <c r="AH8" s="7" t="str">
        <f t="shared" si="7"/>
        <v>2Q2023</v>
      </c>
      <c r="AI8" s="7" t="str">
        <f t="shared" si="7"/>
        <v>3Q2023</v>
      </c>
      <c r="AJ8" s="7" t="str">
        <f t="shared" si="7"/>
        <v>4Q2023</v>
      </c>
      <c r="AK8" s="7" t="str">
        <f t="shared" ref="AK8:AS8" si="8">MONTH(AK$6)/3&amp;"Q"&amp;AK$7</f>
        <v>1Q2024</v>
      </c>
      <c r="AL8" s="7" t="str">
        <f t="shared" si="8"/>
        <v>2Q2024</v>
      </c>
      <c r="AM8" s="7" t="str">
        <f t="shared" si="8"/>
        <v>3Q2024</v>
      </c>
      <c r="AN8" s="7" t="str">
        <f t="shared" si="8"/>
        <v>4Q2024</v>
      </c>
      <c r="AO8" s="7" t="str">
        <f t="shared" si="8"/>
        <v>1Q2025</v>
      </c>
      <c r="AP8" s="7" t="str">
        <f t="shared" si="8"/>
        <v>2Q2025</v>
      </c>
      <c r="AQ8" s="7" t="str">
        <f t="shared" si="8"/>
        <v>3Q2025</v>
      </c>
      <c r="AR8" s="7" t="str">
        <f t="shared" si="8"/>
        <v>4Q2025</v>
      </c>
      <c r="AS8" s="7" t="str">
        <f t="shared" si="8"/>
        <v>1Q2026</v>
      </c>
      <c r="AT8" s="2"/>
      <c r="AU8" s="6">
        <v>2016</v>
      </c>
      <c r="AV8" s="6">
        <f t="shared" ref="AV8:BE8" si="9">AU8+1</f>
        <v>2017</v>
      </c>
      <c r="AW8" s="6">
        <f t="shared" si="9"/>
        <v>2018</v>
      </c>
      <c r="AX8" s="6">
        <f t="shared" si="9"/>
        <v>2019</v>
      </c>
      <c r="AY8" s="6">
        <f t="shared" si="9"/>
        <v>2020</v>
      </c>
      <c r="AZ8" s="6">
        <f t="shared" si="9"/>
        <v>2021</v>
      </c>
      <c r="BA8" s="6">
        <f t="shared" si="9"/>
        <v>2022</v>
      </c>
      <c r="BB8" s="6">
        <f t="shared" si="9"/>
        <v>2023</v>
      </c>
      <c r="BC8" s="6">
        <f t="shared" si="9"/>
        <v>2024</v>
      </c>
      <c r="BD8" s="6">
        <f t="shared" si="9"/>
        <v>2025</v>
      </c>
      <c r="BE8" s="6">
        <f t="shared" si="9"/>
        <v>2026</v>
      </c>
    </row>
    <row r="9" spans="2:57" ht="14.9" customHeight="1">
      <c r="B9" s="73" t="s">
        <v>304</v>
      </c>
      <c r="E9" s="109">
        <v>6.5590000000000002</v>
      </c>
      <c r="F9" s="109">
        <v>9.3049999999999997</v>
      </c>
      <c r="G9" s="109">
        <v>7.6260000000000003</v>
      </c>
      <c r="H9" s="109">
        <v>11.627000000000001</v>
      </c>
      <c r="I9" s="109">
        <v>18.109000000000002</v>
      </c>
      <c r="J9" s="109">
        <v>-26.928999999999998</v>
      </c>
      <c r="K9" s="109">
        <v>16.593</v>
      </c>
      <c r="L9" s="109">
        <v>124.108</v>
      </c>
      <c r="M9" s="109">
        <v>-12.095000000000001</v>
      </c>
      <c r="N9" s="109">
        <v>-12.688000000000001</v>
      </c>
      <c r="O9" s="109">
        <v>38.058999999999997</v>
      </c>
      <c r="P9" s="109">
        <v>62.207000000000001</v>
      </c>
      <c r="Q9" s="109">
        <v>-18.876000000000001</v>
      </c>
      <c r="R9" s="109">
        <v>-21.488</v>
      </c>
      <c r="S9" s="109">
        <v>45.466000000000001</v>
      </c>
      <c r="T9" s="109">
        <v>60.716999999999999</v>
      </c>
      <c r="U9" s="109">
        <v>-40.226999999999997</v>
      </c>
      <c r="V9" s="109">
        <v>-25.626000000000001</v>
      </c>
      <c r="W9" s="109">
        <v>44.683</v>
      </c>
      <c r="X9" s="109">
        <v>142.18899999999999</v>
      </c>
      <c r="Y9" s="109">
        <v>-83.036000000000001</v>
      </c>
      <c r="Z9" s="109">
        <v>-148.36000000000001</v>
      </c>
      <c r="AA9" s="109">
        <v>-10.384</v>
      </c>
      <c r="AB9" s="109">
        <v>731.73800000000006</v>
      </c>
      <c r="AC9" s="109">
        <v>-82.86</v>
      </c>
      <c r="AD9" s="109">
        <v>-88.537999999999997</v>
      </c>
      <c r="AE9" s="109">
        <v>62.856000000000002</v>
      </c>
      <c r="AF9" s="109">
        <v>141.24799999999999</v>
      </c>
      <c r="AG9" s="109">
        <v>-67.855999999999995</v>
      </c>
      <c r="AH9" s="109">
        <v>-82.933999999999997</v>
      </c>
      <c r="AI9" s="109">
        <v>134.18899999999999</v>
      </c>
      <c r="AJ9" s="109">
        <v>168.11099999999999</v>
      </c>
      <c r="AK9" s="114">
        <v>287.25299999999999</v>
      </c>
      <c r="AL9" s="114">
        <v>-84.697000000000003</v>
      </c>
      <c r="AM9" s="114">
        <v>63.253000000000043</v>
      </c>
      <c r="AN9" s="114">
        <v>272.767</v>
      </c>
      <c r="AO9" s="114">
        <v>-137.14500000000001</v>
      </c>
      <c r="AP9" s="114">
        <v>-6.6989999999999998</v>
      </c>
      <c r="AQ9" s="114">
        <v>55.512</v>
      </c>
      <c r="AR9" s="114">
        <v>232</v>
      </c>
      <c r="AS9" s="114">
        <v>-204.02500000000001</v>
      </c>
      <c r="AU9" s="109">
        <f t="shared" ref="AU9:BE19" si="10">SUMIF($7:$7,AU$8,9:9)</f>
        <v>35.117000000000004</v>
      </c>
      <c r="AV9" s="109">
        <f t="shared" si="10"/>
        <v>131.881</v>
      </c>
      <c r="AW9" s="109">
        <f t="shared" si="10"/>
        <v>75.483000000000004</v>
      </c>
      <c r="AX9" s="109">
        <f t="shared" si="10"/>
        <v>65.818999999999988</v>
      </c>
      <c r="AY9" s="109">
        <f t="shared" si="10"/>
        <v>121.01900000000001</v>
      </c>
      <c r="AZ9" s="109">
        <f t="shared" si="10"/>
        <v>489.95800000000003</v>
      </c>
      <c r="BA9" s="109">
        <f t="shared" si="10"/>
        <v>32.705999999999989</v>
      </c>
      <c r="BB9" s="109">
        <f t="shared" si="10"/>
        <v>151.51</v>
      </c>
      <c r="BC9" s="109">
        <f t="shared" si="10"/>
        <v>538.57600000000002</v>
      </c>
      <c r="BD9" s="109">
        <f t="shared" si="10"/>
        <v>143.66799999999998</v>
      </c>
      <c r="BE9" s="109">
        <f t="shared" si="10"/>
        <v>-204.02500000000001</v>
      </c>
    </row>
    <row r="10" spans="2:57" ht="14.9" customHeight="1">
      <c r="B10" s="46" t="s">
        <v>305</v>
      </c>
      <c r="C10" s="47"/>
      <c r="D10" s="47"/>
      <c r="E10" s="66">
        <f>SUM(E11:E20)</f>
        <v>14.554000000000002</v>
      </c>
      <c r="F10" s="66">
        <f t="shared" ref="F10:AR10" si="11">SUM(F11:F20)</f>
        <v>17.689</v>
      </c>
      <c r="G10" s="66">
        <f t="shared" si="11"/>
        <v>9.0020000000000007</v>
      </c>
      <c r="H10" s="66">
        <f t="shared" si="11"/>
        <v>12.416</v>
      </c>
      <c r="I10" s="66">
        <f t="shared" si="11"/>
        <v>11.513</v>
      </c>
      <c r="J10" s="66">
        <f t="shared" si="11"/>
        <v>30.996000000000002</v>
      </c>
      <c r="K10" s="66">
        <f t="shared" si="11"/>
        <v>32.363</v>
      </c>
      <c r="L10" s="66">
        <f t="shared" si="11"/>
        <v>8.1539999999999875</v>
      </c>
      <c r="M10" s="66">
        <f t="shared" si="11"/>
        <v>74.392999999999986</v>
      </c>
      <c r="N10" s="66">
        <f t="shared" si="11"/>
        <v>77.984999999999999</v>
      </c>
      <c r="O10" s="66">
        <f t="shared" si="11"/>
        <v>58.072999999999993</v>
      </c>
      <c r="P10" s="66">
        <f t="shared" si="11"/>
        <v>65.215999999999994</v>
      </c>
      <c r="Q10" s="66">
        <f t="shared" si="11"/>
        <v>79.22</v>
      </c>
      <c r="R10" s="66">
        <f t="shared" si="11"/>
        <v>95.15</v>
      </c>
      <c r="S10" s="66">
        <f t="shared" si="11"/>
        <v>120.45099999999999</v>
      </c>
      <c r="T10" s="66">
        <f t="shared" si="11"/>
        <v>117.88799999999999</v>
      </c>
      <c r="U10" s="66">
        <f t="shared" si="11"/>
        <v>99.096000000000032</v>
      </c>
      <c r="V10" s="66">
        <f t="shared" si="11"/>
        <v>111.108</v>
      </c>
      <c r="W10" s="66">
        <f t="shared" si="11"/>
        <v>135.887</v>
      </c>
      <c r="X10" s="66">
        <f t="shared" si="11"/>
        <v>96.195999999999998</v>
      </c>
      <c r="Y10" s="66">
        <f t="shared" si="11"/>
        <v>257.61799999999999</v>
      </c>
      <c r="Z10" s="66">
        <f t="shared" si="11"/>
        <v>290.54700000000003</v>
      </c>
      <c r="AA10" s="66">
        <f t="shared" si="11"/>
        <v>167.13200000000001</v>
      </c>
      <c r="AB10" s="66">
        <f t="shared" si="11"/>
        <v>-426.09600000000006</v>
      </c>
      <c r="AC10" s="66">
        <f t="shared" si="11"/>
        <v>228.14500000000001</v>
      </c>
      <c r="AD10" s="66">
        <f t="shared" si="11"/>
        <v>269.10599999999999</v>
      </c>
      <c r="AE10" s="66">
        <f t="shared" si="11"/>
        <v>245.93399999999997</v>
      </c>
      <c r="AF10" s="66">
        <f t="shared" si="11"/>
        <v>230.26500000000001</v>
      </c>
      <c r="AG10" s="66">
        <f t="shared" si="11"/>
        <v>298.57600000000002</v>
      </c>
      <c r="AH10" s="66">
        <f t="shared" si="11"/>
        <v>287.93299999999999</v>
      </c>
      <c r="AI10" s="66">
        <f t="shared" si="11"/>
        <v>208.82300000000001</v>
      </c>
      <c r="AJ10" s="66">
        <f t="shared" si="11"/>
        <v>292.262</v>
      </c>
      <c r="AK10" s="66">
        <f t="shared" si="11"/>
        <v>-31.541000000000036</v>
      </c>
      <c r="AL10" s="66">
        <f t="shared" si="11"/>
        <v>417.17600000000004</v>
      </c>
      <c r="AM10" s="66">
        <f t="shared" si="11"/>
        <v>391.286</v>
      </c>
      <c r="AN10" s="66">
        <f t="shared" si="11"/>
        <v>378.47899999999993</v>
      </c>
      <c r="AO10" s="106">
        <f t="shared" si="11"/>
        <v>469.50399999999991</v>
      </c>
      <c r="AP10" s="106">
        <f t="shared" si="11"/>
        <v>352.66500000000008</v>
      </c>
      <c r="AQ10" s="106">
        <f t="shared" si="11"/>
        <v>375.42200000000008</v>
      </c>
      <c r="AR10" s="106">
        <f t="shared" si="11"/>
        <v>222.48499999999996</v>
      </c>
      <c r="AS10" s="66">
        <f t="shared" ref="AS10" si="12">SUM(AS11:AS20)</f>
        <v>432.053</v>
      </c>
      <c r="AU10" s="66">
        <f t="shared" si="10"/>
        <v>53.661000000000001</v>
      </c>
      <c r="AV10" s="66">
        <f t="shared" si="10"/>
        <v>83.025999999999982</v>
      </c>
      <c r="AW10" s="66">
        <f t="shared" si="10"/>
        <v>275.66699999999997</v>
      </c>
      <c r="AX10" s="66">
        <f t="shared" si="10"/>
        <v>412.709</v>
      </c>
      <c r="AY10" s="66">
        <f t="shared" si="10"/>
        <v>442.28700000000003</v>
      </c>
      <c r="AZ10" s="66">
        <f t="shared" si="10"/>
        <v>289.20099999999996</v>
      </c>
      <c r="BA10" s="66">
        <f t="shared" si="10"/>
        <v>973.44999999999993</v>
      </c>
      <c r="BB10" s="66">
        <f t="shared" si="10"/>
        <v>1087.5940000000001</v>
      </c>
      <c r="BC10" s="66">
        <f t="shared" si="10"/>
        <v>1155.4000000000001</v>
      </c>
      <c r="BD10" s="66">
        <f t="shared" si="10"/>
        <v>1420.076</v>
      </c>
      <c r="BE10" s="66">
        <f t="shared" si="10"/>
        <v>432.053</v>
      </c>
    </row>
    <row r="11" spans="2:57" ht="14.9" customHeight="1">
      <c r="B11" s="29" t="s">
        <v>66</v>
      </c>
      <c r="E11" s="28">
        <v>7.3860000000000001</v>
      </c>
      <c r="F11" s="28">
        <v>7.3819999999999997</v>
      </c>
      <c r="G11" s="28">
        <v>7.3789999999999996</v>
      </c>
      <c r="H11" s="28">
        <v>7.3860000000000001</v>
      </c>
      <c r="I11" s="28">
        <v>7.3819999999999997</v>
      </c>
      <c r="J11" s="28">
        <v>12.746</v>
      </c>
      <c r="K11" s="28">
        <v>13.188000000000001</v>
      </c>
      <c r="L11" s="28">
        <v>25.841999999999999</v>
      </c>
      <c r="M11" s="28">
        <v>29.931000000000001</v>
      </c>
      <c r="N11" s="28">
        <v>30.030999999999999</v>
      </c>
      <c r="O11" s="28">
        <v>30.117000000000001</v>
      </c>
      <c r="P11" s="28">
        <v>30.236999999999998</v>
      </c>
      <c r="Q11" s="28">
        <v>35.411000000000001</v>
      </c>
      <c r="R11" s="28">
        <v>40.588999999999999</v>
      </c>
      <c r="S11" s="28">
        <v>54.174999999999997</v>
      </c>
      <c r="T11" s="28">
        <v>56.948</v>
      </c>
      <c r="U11" s="28">
        <v>58.783000000000001</v>
      </c>
      <c r="V11" s="28">
        <v>63.837000000000003</v>
      </c>
      <c r="W11" s="28">
        <v>62.984999999999999</v>
      </c>
      <c r="X11" s="28">
        <v>77.95</v>
      </c>
      <c r="Y11" s="28">
        <v>99.843999999999994</v>
      </c>
      <c r="Z11" s="28">
        <v>100.008</v>
      </c>
      <c r="AA11" s="28">
        <v>100.209</v>
      </c>
      <c r="AB11" s="28">
        <v>101.96299999999999</v>
      </c>
      <c r="AC11" s="28">
        <v>101.67400000000001</v>
      </c>
      <c r="AD11" s="28">
        <v>101.74</v>
      </c>
      <c r="AE11" s="28">
        <v>102.735</v>
      </c>
      <c r="AF11" s="28">
        <v>103.511</v>
      </c>
      <c r="AG11" s="28">
        <v>107.372</v>
      </c>
      <c r="AH11" s="28">
        <v>116.006</v>
      </c>
      <c r="AI11" s="28">
        <v>116.47199999999999</v>
      </c>
      <c r="AJ11" s="28">
        <v>132.26</v>
      </c>
      <c r="AK11" s="28">
        <v>160.989</v>
      </c>
      <c r="AL11" s="28">
        <v>190.18100000000001</v>
      </c>
      <c r="AM11" s="28">
        <v>192.83199999999999</v>
      </c>
      <c r="AN11" s="28">
        <v>210.04599999999994</v>
      </c>
      <c r="AO11" s="145">
        <v>202.25399999999999</v>
      </c>
      <c r="AP11" s="145">
        <v>201.905</v>
      </c>
      <c r="AQ11" s="145">
        <v>201.619</v>
      </c>
      <c r="AR11" s="145">
        <v>203.8</v>
      </c>
      <c r="AS11" s="28">
        <v>200.50299999999999</v>
      </c>
      <c r="AU11" s="28">
        <f t="shared" si="10"/>
        <v>29.532999999999998</v>
      </c>
      <c r="AV11" s="28">
        <f t="shared" si="10"/>
        <v>59.158000000000001</v>
      </c>
      <c r="AW11" s="28">
        <f t="shared" si="10"/>
        <v>120.316</v>
      </c>
      <c r="AX11" s="28">
        <f t="shared" si="10"/>
        <v>187.12300000000002</v>
      </c>
      <c r="AY11" s="28">
        <f t="shared" si="10"/>
        <v>263.55500000000001</v>
      </c>
      <c r="AZ11" s="28">
        <f t="shared" si="10"/>
        <v>402.024</v>
      </c>
      <c r="BA11" s="28">
        <f t="shared" si="10"/>
        <v>409.65999999999997</v>
      </c>
      <c r="BB11" s="28">
        <f t="shared" si="10"/>
        <v>472.10999999999996</v>
      </c>
      <c r="BC11" s="28">
        <f t="shared" si="10"/>
        <v>754.04799999999989</v>
      </c>
      <c r="BD11" s="28">
        <f t="shared" si="10"/>
        <v>809.57799999999997</v>
      </c>
      <c r="BE11" s="28">
        <f t="shared" si="10"/>
        <v>200.50299999999999</v>
      </c>
    </row>
    <row r="12" spans="2:57" ht="14.9" customHeight="1">
      <c r="B12" s="29" t="s">
        <v>306</v>
      </c>
      <c r="E12" s="28">
        <v>-1.4990000000000001</v>
      </c>
      <c r="F12" s="28">
        <v>3.2829999999999999</v>
      </c>
      <c r="G12" s="28">
        <v>-5.9240000000000004</v>
      </c>
      <c r="H12" s="28">
        <v>-1.486</v>
      </c>
      <c r="I12" s="28">
        <v>-2.2370000000000001</v>
      </c>
      <c r="J12" s="28">
        <v>-0.76100000000000001</v>
      </c>
      <c r="K12" s="28">
        <v>-0.53400000000000003</v>
      </c>
      <c r="L12" s="28">
        <v>1E-3</v>
      </c>
      <c r="M12" s="28">
        <v>-1.2709999999999999</v>
      </c>
      <c r="N12" s="28">
        <v>-1.196</v>
      </c>
      <c r="O12" s="28">
        <v>0.17699999999999999</v>
      </c>
      <c r="P12" s="28">
        <v>-6.82</v>
      </c>
      <c r="Q12" s="28">
        <v>-5.6829999999999998</v>
      </c>
      <c r="R12" s="28">
        <v>-3.2909999999999999</v>
      </c>
      <c r="S12" s="28">
        <v>-9.7370000000000001</v>
      </c>
      <c r="T12" s="28">
        <v>-7.6459999999999999</v>
      </c>
      <c r="U12" s="28">
        <v>0.86199999999999999</v>
      </c>
      <c r="V12" s="28">
        <v>-11.047000000000001</v>
      </c>
      <c r="W12" s="28">
        <v>-5.5570000000000004</v>
      </c>
      <c r="X12" s="28">
        <v>6.2489999999999997</v>
      </c>
      <c r="Y12" s="28">
        <v>3.2080000000000002</v>
      </c>
      <c r="Z12" s="28">
        <v>24.652999999999999</v>
      </c>
      <c r="AA12" s="28">
        <v>-36.49</v>
      </c>
      <c r="AB12" s="28">
        <v>10.218</v>
      </c>
      <c r="AC12" s="28">
        <v>-7.4260000000000002</v>
      </c>
      <c r="AD12" s="28">
        <v>-4.2640000000000002</v>
      </c>
      <c r="AE12" s="28">
        <v>-23.876000000000001</v>
      </c>
      <c r="AF12" s="28">
        <v>-9.2880000000000003</v>
      </c>
      <c r="AG12" s="28">
        <v>-18.643000000000001</v>
      </c>
      <c r="AH12" s="28">
        <v>-7.359</v>
      </c>
      <c r="AI12" s="28">
        <v>-29.911000000000001</v>
      </c>
      <c r="AJ12" s="28">
        <v>-27.027999999999999</v>
      </c>
      <c r="AK12" s="28">
        <v>-2.915</v>
      </c>
      <c r="AL12" s="28">
        <v>-3.444</v>
      </c>
      <c r="AM12" s="28">
        <v>-4.016</v>
      </c>
      <c r="AN12" s="28">
        <v>-3.7890000000000001</v>
      </c>
      <c r="AO12" s="145">
        <v>-3.2930000000000001</v>
      </c>
      <c r="AP12" s="145">
        <v>-1.3140000000000001</v>
      </c>
      <c r="AQ12" s="145">
        <v>-0.35899999999999999</v>
      </c>
      <c r="AR12" s="145">
        <v>-1.1000000000000001</v>
      </c>
      <c r="AS12" s="28">
        <v>-2.1320000000000001</v>
      </c>
      <c r="AU12" s="28">
        <f t="shared" si="10"/>
        <v>-5.6260000000000003</v>
      </c>
      <c r="AV12" s="28">
        <f t="shared" si="10"/>
        <v>-3.5310000000000001</v>
      </c>
      <c r="AW12" s="28">
        <f t="shared" si="10"/>
        <v>-9.11</v>
      </c>
      <c r="AX12" s="28">
        <f t="shared" si="10"/>
        <v>-26.356999999999999</v>
      </c>
      <c r="AY12" s="28">
        <f t="shared" si="10"/>
        <v>-9.4930000000000021</v>
      </c>
      <c r="AZ12" s="28">
        <f t="shared" si="10"/>
        <v>1.5889999999999951</v>
      </c>
      <c r="BA12" s="28">
        <f t="shared" si="10"/>
        <v>-44.853999999999999</v>
      </c>
      <c r="BB12" s="28">
        <f t="shared" si="10"/>
        <v>-82.941000000000003</v>
      </c>
      <c r="BC12" s="40">
        <f t="shared" si="10"/>
        <v>-14.164</v>
      </c>
      <c r="BD12" s="40">
        <f t="shared" si="10"/>
        <v>-6.0660000000000007</v>
      </c>
      <c r="BE12" s="40">
        <f t="shared" si="10"/>
        <v>-2.1320000000000001</v>
      </c>
    </row>
    <row r="13" spans="2:57" ht="14.9" customHeight="1">
      <c r="B13" s="29" t="s">
        <v>307</v>
      </c>
      <c r="E13" s="28">
        <v>9.4120000000000008</v>
      </c>
      <c r="F13" s="28">
        <v>6.968</v>
      </c>
      <c r="G13" s="28">
        <v>8.0540000000000003</v>
      </c>
      <c r="H13" s="28">
        <v>7.2149999999999999</v>
      </c>
      <c r="I13" s="28">
        <v>6.835</v>
      </c>
      <c r="J13" s="28">
        <v>19.456</v>
      </c>
      <c r="K13" s="28">
        <v>17.664000000000001</v>
      </c>
      <c r="L13" s="28">
        <v>48.345999999999997</v>
      </c>
      <c r="M13" s="28">
        <v>43.927999999999997</v>
      </c>
      <c r="N13" s="28">
        <v>44.058999999999997</v>
      </c>
      <c r="O13" s="28">
        <v>45.545000000000002</v>
      </c>
      <c r="P13" s="28">
        <v>51.359000000000002</v>
      </c>
      <c r="Q13" s="28">
        <v>53.616</v>
      </c>
      <c r="R13" s="28">
        <v>62.697000000000003</v>
      </c>
      <c r="S13" s="28">
        <v>81.346000000000004</v>
      </c>
      <c r="T13" s="28">
        <v>79.790999999999997</v>
      </c>
      <c r="U13" s="28">
        <v>88.834000000000003</v>
      </c>
      <c r="V13" s="28">
        <v>60.853999999999999</v>
      </c>
      <c r="W13" s="28">
        <v>81.076999999999998</v>
      </c>
      <c r="X13" s="28">
        <v>127.09099999999999</v>
      </c>
      <c r="Y13" s="28">
        <v>159.74600000000001</v>
      </c>
      <c r="Z13" s="28">
        <v>175.405</v>
      </c>
      <c r="AA13" s="28">
        <v>113.718</v>
      </c>
      <c r="AB13" s="28">
        <v>172.54300000000001</v>
      </c>
      <c r="AC13" s="28">
        <v>175.37799999999999</v>
      </c>
      <c r="AD13" s="28">
        <v>200.57400000000001</v>
      </c>
      <c r="AE13" s="28">
        <v>198.78899999999999</v>
      </c>
      <c r="AF13" s="28">
        <v>211.68799999999999</v>
      </c>
      <c r="AG13" s="28">
        <v>229.79300000000001</v>
      </c>
      <c r="AH13" s="28">
        <v>265.93400000000003</v>
      </c>
      <c r="AI13" s="28">
        <v>193.80500000000001</v>
      </c>
      <c r="AJ13" s="28">
        <v>218.57400000000001</v>
      </c>
      <c r="AK13" s="28">
        <v>225.8</v>
      </c>
      <c r="AL13" s="28">
        <v>248.90199999999999</v>
      </c>
      <c r="AM13" s="28">
        <v>248.696</v>
      </c>
      <c r="AN13" s="28">
        <v>287.44600000000003</v>
      </c>
      <c r="AO13" s="28">
        <v>300.089</v>
      </c>
      <c r="AP13" s="28">
        <v>291.45499999999998</v>
      </c>
      <c r="AQ13" s="28">
        <v>262.60599999999999</v>
      </c>
      <c r="AR13" s="28">
        <v>223.7</v>
      </c>
      <c r="AS13" s="28">
        <v>295.69900000000001</v>
      </c>
      <c r="AU13" s="28">
        <f t="shared" si="10"/>
        <v>31.649000000000004</v>
      </c>
      <c r="AV13" s="28">
        <f t="shared" si="10"/>
        <v>92.300999999999988</v>
      </c>
      <c r="AW13" s="28">
        <f t="shared" si="10"/>
        <v>184.89099999999999</v>
      </c>
      <c r="AX13" s="28">
        <f t="shared" si="10"/>
        <v>277.45</v>
      </c>
      <c r="AY13" s="28">
        <f t="shared" si="10"/>
        <v>357.85599999999999</v>
      </c>
      <c r="AZ13" s="28">
        <f t="shared" si="10"/>
        <v>621.41200000000003</v>
      </c>
      <c r="BA13" s="28">
        <f t="shared" si="10"/>
        <v>786.42899999999997</v>
      </c>
      <c r="BB13" s="28">
        <f t="shared" si="10"/>
        <v>908.10599999999999</v>
      </c>
      <c r="BC13" s="28">
        <f t="shared" si="10"/>
        <v>1010.8440000000001</v>
      </c>
      <c r="BD13" s="28">
        <f t="shared" si="10"/>
        <v>1077.8499999999999</v>
      </c>
      <c r="BE13" s="28">
        <f t="shared" si="10"/>
        <v>295.69900000000001</v>
      </c>
    </row>
    <row r="14" spans="2:57" ht="14.9" customHeight="1">
      <c r="B14" s="29" t="s">
        <v>308</v>
      </c>
      <c r="E14" s="28">
        <v>0</v>
      </c>
      <c r="F14" s="28">
        <v>0.84399999999999997</v>
      </c>
      <c r="G14" s="28">
        <v>0.23</v>
      </c>
      <c r="H14" s="28">
        <v>0.153</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12.262</v>
      </c>
      <c r="AG14" s="28">
        <v>2.9249999999999998</v>
      </c>
      <c r="AH14" s="28">
        <v>2.8919999999999999</v>
      </c>
      <c r="AI14" s="28">
        <v>2.992</v>
      </c>
      <c r="AJ14" s="28">
        <v>3.4119999999999999</v>
      </c>
      <c r="AK14" s="28">
        <v>3.9329999999999998</v>
      </c>
      <c r="AL14" s="28">
        <v>4.992</v>
      </c>
      <c r="AM14" s="28">
        <v>4.8499999999999996</v>
      </c>
      <c r="AN14" s="28">
        <v>10.537000000000001</v>
      </c>
      <c r="AO14" s="28">
        <v>6.4930000000000003</v>
      </c>
      <c r="AP14" s="28">
        <v>4.8979999999999997</v>
      </c>
      <c r="AQ14" s="28">
        <v>5.0709999999999997</v>
      </c>
      <c r="AR14" s="28">
        <v>10.6</v>
      </c>
      <c r="AS14" s="28">
        <v>6.5170000000000003</v>
      </c>
      <c r="AU14" s="28">
        <f t="shared" si="10"/>
        <v>1.2270000000000001</v>
      </c>
      <c r="AV14" s="28">
        <f t="shared" si="10"/>
        <v>0</v>
      </c>
      <c r="AW14" s="28">
        <f t="shared" si="10"/>
        <v>0</v>
      </c>
      <c r="AX14" s="28">
        <f t="shared" si="10"/>
        <v>0</v>
      </c>
      <c r="AY14" s="28">
        <f t="shared" si="10"/>
        <v>0</v>
      </c>
      <c r="AZ14" s="28">
        <f t="shared" si="10"/>
        <v>0</v>
      </c>
      <c r="BA14" s="28">
        <f t="shared" si="10"/>
        <v>12.262</v>
      </c>
      <c r="BB14" s="28">
        <f t="shared" si="10"/>
        <v>12.221</v>
      </c>
      <c r="BC14" s="28">
        <f t="shared" si="10"/>
        <v>24.312000000000001</v>
      </c>
      <c r="BD14" s="28">
        <f t="shared" si="10"/>
        <v>27.061999999999998</v>
      </c>
      <c r="BE14" s="28">
        <f t="shared" si="10"/>
        <v>6.5170000000000003</v>
      </c>
    </row>
    <row r="15" spans="2:57" ht="14.9" customHeight="1">
      <c r="B15" s="29" t="s">
        <v>309</v>
      </c>
      <c r="E15" s="28">
        <v>-0.745</v>
      </c>
      <c r="F15" s="28">
        <v>-0.78800000000000003</v>
      </c>
      <c r="G15" s="28">
        <v>-0.73699999999999999</v>
      </c>
      <c r="H15" s="28">
        <v>-0.85199999999999998</v>
      </c>
      <c r="I15" s="28">
        <v>-0.55000000000000004</v>
      </c>
      <c r="J15" s="28">
        <v>-0.71799999999999997</v>
      </c>
      <c r="K15" s="28">
        <v>-1.1399999999999999</v>
      </c>
      <c r="L15" s="28">
        <v>-0.90200000000000002</v>
      </c>
      <c r="M15" s="28">
        <v>0</v>
      </c>
      <c r="N15" s="28">
        <v>0</v>
      </c>
      <c r="O15" s="28">
        <v>-19.552</v>
      </c>
      <c r="P15" s="28">
        <v>-8.3279999999999994</v>
      </c>
      <c r="Q15" s="28">
        <v>-4.1239999999999997</v>
      </c>
      <c r="R15" s="28">
        <v>-4.8449999999999998</v>
      </c>
      <c r="S15" s="28">
        <v>-5.3330000000000002</v>
      </c>
      <c r="T15" s="28">
        <v>-11.205</v>
      </c>
      <c r="U15" s="28">
        <v>-6.4080000000000004</v>
      </c>
      <c r="V15" s="28">
        <v>-5.1369999999999996</v>
      </c>
      <c r="W15" s="28">
        <v>-4.4909999999999997</v>
      </c>
      <c r="X15" s="28">
        <v>-7.4390000000000001</v>
      </c>
      <c r="Y15" s="28">
        <v>-5.18</v>
      </c>
      <c r="Z15" s="28">
        <v>-9.5190000000000001</v>
      </c>
      <c r="AA15" s="28">
        <v>-10.305</v>
      </c>
      <c r="AB15" s="28">
        <v>-15.278</v>
      </c>
      <c r="AC15" s="28">
        <v>-29.527000000000001</v>
      </c>
      <c r="AD15" s="28">
        <v>-31.321999999999999</v>
      </c>
      <c r="AE15" s="28">
        <v>-50.786999999999999</v>
      </c>
      <c r="AF15" s="28">
        <v>-17.574000000000002</v>
      </c>
      <c r="AG15" s="28">
        <v>-50.317</v>
      </c>
      <c r="AH15" s="28">
        <v>-32.590000000000003</v>
      </c>
      <c r="AI15" s="28">
        <v>-29.946999999999999</v>
      </c>
      <c r="AJ15" s="28">
        <v>-28.234999999999999</v>
      </c>
      <c r="AK15" s="40">
        <v>-27.126999999999999</v>
      </c>
      <c r="AL15" s="40">
        <v>-31.856000000000002</v>
      </c>
      <c r="AM15" s="28">
        <v>-38.944000000000003</v>
      </c>
      <c r="AN15" s="28">
        <v>-41.672999999999988</v>
      </c>
      <c r="AO15" s="28">
        <v>-49.235999999999997</v>
      </c>
      <c r="AP15" s="28">
        <v>-47.95000000000001</v>
      </c>
      <c r="AQ15" s="28">
        <v>-48.156999999999996</v>
      </c>
      <c r="AR15" s="28">
        <v>-49.3</v>
      </c>
      <c r="AS15" s="28">
        <v>-52.524999999999999</v>
      </c>
      <c r="AU15" s="28">
        <f t="shared" si="10"/>
        <v>-3.1219999999999999</v>
      </c>
      <c r="AV15" s="28">
        <f t="shared" si="10"/>
        <v>-3.31</v>
      </c>
      <c r="AW15" s="28">
        <f t="shared" si="10"/>
        <v>-27.88</v>
      </c>
      <c r="AX15" s="28">
        <f t="shared" si="10"/>
        <v>-25.506999999999998</v>
      </c>
      <c r="AY15" s="28">
        <f t="shared" si="10"/>
        <v>-23.475000000000001</v>
      </c>
      <c r="AZ15" s="28">
        <f t="shared" si="10"/>
        <v>-40.281999999999996</v>
      </c>
      <c r="BA15" s="28">
        <f t="shared" si="10"/>
        <v>-129.21</v>
      </c>
      <c r="BB15" s="28">
        <f t="shared" si="10"/>
        <v>-141.089</v>
      </c>
      <c r="BC15" s="28">
        <f t="shared" si="10"/>
        <v>-139.6</v>
      </c>
      <c r="BD15" s="28">
        <f t="shared" si="10"/>
        <v>-194.64300000000003</v>
      </c>
      <c r="BE15" s="28">
        <f t="shared" si="10"/>
        <v>-52.524999999999999</v>
      </c>
    </row>
    <row r="16" spans="2:57" ht="14.9" customHeight="1">
      <c r="B16" s="29" t="s">
        <v>310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0</v>
      </c>
      <c r="Y16" s="28">
        <v>0</v>
      </c>
      <c r="Z16" s="28">
        <v>0</v>
      </c>
      <c r="AA16" s="28">
        <v>0</v>
      </c>
      <c r="AB16" s="28">
        <v>0</v>
      </c>
      <c r="AC16" s="28">
        <v>-15.111000000000001</v>
      </c>
      <c r="AD16" s="28">
        <v>-3.3860000000000001</v>
      </c>
      <c r="AE16" s="28">
        <v>-20.102</v>
      </c>
      <c r="AF16" s="28">
        <v>-14.496</v>
      </c>
      <c r="AG16" s="28">
        <v>-12.015000000000001</v>
      </c>
      <c r="AH16" s="28">
        <v>-22.143000000000001</v>
      </c>
      <c r="AI16" s="28">
        <v>-50.109000000000002</v>
      </c>
      <c r="AJ16" s="28">
        <v>-14.887</v>
      </c>
      <c r="AK16" s="28">
        <v>-30.817</v>
      </c>
      <c r="AL16" s="28">
        <v>3.6320000000000001</v>
      </c>
      <c r="AM16" s="28">
        <v>-14.683</v>
      </c>
      <c r="AN16" s="28">
        <v>-45.559000000000012</v>
      </c>
      <c r="AO16" s="28">
        <v>28.111000000000001</v>
      </c>
      <c r="AP16" s="28">
        <v>-31.228999999999999</v>
      </c>
      <c r="AQ16" s="28">
        <v>-5.5270000000000001</v>
      </c>
      <c r="AR16" s="28">
        <v>1.7</v>
      </c>
      <c r="AS16" s="28">
        <v>22.992999999999999</v>
      </c>
      <c r="AU16" s="28">
        <f t="shared" si="10"/>
        <v>0</v>
      </c>
      <c r="AV16" s="28">
        <f t="shared" si="10"/>
        <v>0</v>
      </c>
      <c r="AW16" s="28">
        <f t="shared" si="10"/>
        <v>0</v>
      </c>
      <c r="AX16" s="28">
        <f t="shared" si="10"/>
        <v>0</v>
      </c>
      <c r="AY16" s="28">
        <f t="shared" si="10"/>
        <v>0</v>
      </c>
      <c r="AZ16" s="28">
        <f t="shared" si="10"/>
        <v>0</v>
      </c>
      <c r="BA16" s="28">
        <f t="shared" si="10"/>
        <v>-53.095000000000006</v>
      </c>
      <c r="BB16" s="28">
        <f t="shared" si="10"/>
        <v>-99.153999999999996</v>
      </c>
      <c r="BC16" s="28">
        <f t="shared" si="10"/>
        <v>-87.427000000000007</v>
      </c>
      <c r="BD16" s="28">
        <f t="shared" si="10"/>
        <v>-6.9449999999999994</v>
      </c>
      <c r="BE16" s="28">
        <f t="shared" si="10"/>
        <v>22.992999999999999</v>
      </c>
    </row>
    <row r="17" spans="2:57" ht="14.9" customHeight="1">
      <c r="B17" s="29" t="s">
        <v>311</v>
      </c>
      <c r="E17" s="28">
        <v>0</v>
      </c>
      <c r="F17" s="28">
        <v>0</v>
      </c>
      <c r="G17" s="28">
        <v>0</v>
      </c>
      <c r="H17" s="28">
        <v>0</v>
      </c>
      <c r="I17" s="28">
        <v>0</v>
      </c>
      <c r="J17" s="28">
        <v>0</v>
      </c>
      <c r="K17" s="28">
        <v>3.3919999999999999</v>
      </c>
      <c r="L17" s="28">
        <v>-65.013000000000005</v>
      </c>
      <c r="M17" s="28">
        <v>1.3979999999999999</v>
      </c>
      <c r="N17" s="28">
        <v>4.6909999999999998</v>
      </c>
      <c r="O17" s="28">
        <v>1.361</v>
      </c>
      <c r="P17" s="28">
        <v>0</v>
      </c>
      <c r="Q17" s="28">
        <v>0</v>
      </c>
      <c r="R17" s="28">
        <v>0</v>
      </c>
      <c r="S17" s="28">
        <v>0</v>
      </c>
      <c r="T17" s="28">
        <v>0</v>
      </c>
      <c r="U17" s="28">
        <v>-42.975000000000001</v>
      </c>
      <c r="V17" s="28">
        <v>2.601</v>
      </c>
      <c r="W17" s="28">
        <v>1.873</v>
      </c>
      <c r="X17" s="28">
        <v>-107.655</v>
      </c>
      <c r="Y17" s="28">
        <v>0</v>
      </c>
      <c r="Z17" s="28">
        <v>0</v>
      </c>
      <c r="AA17" s="28">
        <v>0</v>
      </c>
      <c r="AB17" s="28">
        <v>-695.54200000000003</v>
      </c>
      <c r="AC17" s="28">
        <v>3.157</v>
      </c>
      <c r="AD17" s="28">
        <v>5.7640000000000002</v>
      </c>
      <c r="AE17" s="28">
        <v>39.174999999999997</v>
      </c>
      <c r="AF17" s="28">
        <v>-55.838000000000001</v>
      </c>
      <c r="AG17" s="28">
        <v>35.619</v>
      </c>
      <c r="AH17" s="28">
        <v>-38.384</v>
      </c>
      <c r="AI17" s="28">
        <v>1.7450000000000001</v>
      </c>
      <c r="AJ17" s="28">
        <v>4.7309999999999999</v>
      </c>
      <c r="AK17" s="28">
        <v>-364.91200000000003</v>
      </c>
      <c r="AL17" s="28">
        <v>4.7690000000000001</v>
      </c>
      <c r="AM17" s="28">
        <v>2.5510000000000002</v>
      </c>
      <c r="AN17" s="28">
        <v>12.475999999999999</v>
      </c>
      <c r="AO17" s="28">
        <v>-0.40300000000000002</v>
      </c>
      <c r="AP17" s="28">
        <v>0.66600000000000004</v>
      </c>
      <c r="AQ17" s="28">
        <v>-0.26300000000000001</v>
      </c>
      <c r="AR17" s="28">
        <v>3.2389999999999999</v>
      </c>
      <c r="AS17" s="28">
        <v>-2.0419999999999998</v>
      </c>
      <c r="AU17" s="28">
        <f t="shared" si="10"/>
        <v>0</v>
      </c>
      <c r="AV17" s="28">
        <f t="shared" si="10"/>
        <v>-61.621000000000002</v>
      </c>
      <c r="AW17" s="28">
        <f t="shared" si="10"/>
        <v>7.4499999999999993</v>
      </c>
      <c r="AX17" s="28">
        <f t="shared" si="10"/>
        <v>0</v>
      </c>
      <c r="AY17" s="28">
        <f t="shared" si="10"/>
        <v>-146.15600000000001</v>
      </c>
      <c r="AZ17" s="28">
        <f t="shared" si="10"/>
        <v>-695.54200000000003</v>
      </c>
      <c r="BA17" s="28">
        <f t="shared" si="10"/>
        <v>-7.7420000000000044</v>
      </c>
      <c r="BB17" s="28">
        <f t="shared" si="10"/>
        <v>3.7109999999999994</v>
      </c>
      <c r="BC17" s="28">
        <f t="shared" si="10"/>
        <v>-345.11600000000004</v>
      </c>
      <c r="BD17" s="28">
        <f t="shared" si="10"/>
        <v>3.2389999999999999</v>
      </c>
      <c r="BE17" s="28">
        <f t="shared" si="10"/>
        <v>-2.0419999999999998</v>
      </c>
    </row>
    <row r="18" spans="2:57" ht="14.9" customHeight="1">
      <c r="B18" s="29" t="s">
        <v>312</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-51.005000000000003</v>
      </c>
      <c r="AO18" s="28">
        <v>-14.545</v>
      </c>
      <c r="AP18" s="28">
        <v>-65.881999999999948</v>
      </c>
      <c r="AQ18" s="28">
        <v>-39.646999999999998</v>
      </c>
      <c r="AR18" s="28">
        <v>-170.9</v>
      </c>
      <c r="AS18" s="28">
        <v>-51.012</v>
      </c>
      <c r="AU18" s="28">
        <f t="shared" si="10"/>
        <v>0</v>
      </c>
      <c r="AV18" s="28">
        <f t="shared" si="10"/>
        <v>0</v>
      </c>
      <c r="AW18" s="28">
        <f t="shared" si="10"/>
        <v>0</v>
      </c>
      <c r="AX18" s="28">
        <f t="shared" si="10"/>
        <v>0</v>
      </c>
      <c r="AY18" s="28">
        <f t="shared" si="10"/>
        <v>0</v>
      </c>
      <c r="AZ18" s="28">
        <f t="shared" si="10"/>
        <v>0</v>
      </c>
      <c r="BA18" s="28">
        <f t="shared" si="10"/>
        <v>0</v>
      </c>
      <c r="BB18" s="28">
        <f t="shared" si="10"/>
        <v>0</v>
      </c>
      <c r="BC18" s="28">
        <f t="shared" si="10"/>
        <v>-51.005000000000003</v>
      </c>
      <c r="BD18" s="40">
        <f t="shared" si="10"/>
        <v>-290.97399999999993</v>
      </c>
      <c r="BE18" s="40">
        <f t="shared" si="10"/>
        <v>-51.012</v>
      </c>
    </row>
    <row r="19" spans="2:57" ht="14.9" customHeight="1">
      <c r="B19" s="29" t="s">
        <v>551</v>
      </c>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v>13.948</v>
      </c>
      <c r="AU19" s="28"/>
      <c r="AV19" s="28"/>
      <c r="AW19" s="28"/>
      <c r="AX19" s="28"/>
      <c r="AY19" s="28"/>
      <c r="AZ19" s="28"/>
      <c r="BA19" s="28"/>
      <c r="BB19" s="28"/>
      <c r="BC19" s="28"/>
      <c r="BD19" s="40"/>
      <c r="BE19" s="40">
        <f t="shared" si="10"/>
        <v>13.948</v>
      </c>
    </row>
    <row r="20" spans="2:57" ht="14.9" customHeight="1">
      <c r="B20" s="29" t="s">
        <v>124</v>
      </c>
      <c r="E20" s="28">
        <v>0</v>
      </c>
      <c r="F20" s="28">
        <v>0</v>
      </c>
      <c r="G20" s="28">
        <v>0</v>
      </c>
      <c r="H20" s="28">
        <v>0</v>
      </c>
      <c r="I20" s="28">
        <v>8.3000000000000004E-2</v>
      </c>
      <c r="J20" s="28">
        <v>0.27300000000000002</v>
      </c>
      <c r="K20" s="28">
        <v>-0.20699999999999999</v>
      </c>
      <c r="L20" s="28">
        <v>-0.12</v>
      </c>
      <c r="M20" s="28">
        <v>0.40699999999999997</v>
      </c>
      <c r="N20" s="28">
        <v>0.4</v>
      </c>
      <c r="O20" s="28">
        <v>0.42499999999999999</v>
      </c>
      <c r="P20" s="28">
        <v>-1.232</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3.8420000000000001</v>
      </c>
      <c r="AH20" s="28">
        <v>3.577</v>
      </c>
      <c r="AI20" s="28">
        <v>3.7759999999999998</v>
      </c>
      <c r="AJ20" s="28">
        <v>3.4350000000000001</v>
      </c>
      <c r="AK20" s="28">
        <f>3.508</f>
        <v>3.508</v>
      </c>
      <c r="AL20" s="28">
        <v>0</v>
      </c>
      <c r="AM20" s="28">
        <v>0</v>
      </c>
      <c r="AN20" s="28">
        <v>0</v>
      </c>
      <c r="AO20" s="28">
        <v>3.4000000000000002E-2</v>
      </c>
      <c r="AP20" s="28">
        <v>0.11600000000000001</v>
      </c>
      <c r="AQ20" s="28">
        <v>7.9000000000000001E-2</v>
      </c>
      <c r="AR20" s="28">
        <v>0.746</v>
      </c>
      <c r="AS20" s="28">
        <v>0.104</v>
      </c>
      <c r="AU20" s="28">
        <f t="shared" ref="AU20:BE24" si="13">SUMIF($7:$7,AU$8,20:20)</f>
        <v>0</v>
      </c>
      <c r="AV20" s="28">
        <f t="shared" si="13"/>
        <v>2.9000000000000054E-2</v>
      </c>
      <c r="AW20" s="28">
        <f t="shared" si="13"/>
        <v>0</v>
      </c>
      <c r="AX20" s="28">
        <f t="shared" si="13"/>
        <v>0</v>
      </c>
      <c r="AY20" s="28">
        <f t="shared" si="13"/>
        <v>0</v>
      </c>
      <c r="AZ20" s="28">
        <f t="shared" si="13"/>
        <v>0</v>
      </c>
      <c r="BA20" s="28">
        <f t="shared" si="13"/>
        <v>0</v>
      </c>
      <c r="BB20" s="28">
        <f t="shared" si="13"/>
        <v>14.63</v>
      </c>
      <c r="BC20" s="28">
        <f t="shared" si="13"/>
        <v>3.508</v>
      </c>
      <c r="BD20" s="40">
        <f t="shared" si="13"/>
        <v>0.97500000000000009</v>
      </c>
      <c r="BE20" s="40">
        <f t="shared" si="13"/>
        <v>0.104</v>
      </c>
    </row>
    <row r="21" spans="2:57" ht="14.9" customHeight="1">
      <c r="B21" s="46" t="s">
        <v>313</v>
      </c>
      <c r="C21" s="47"/>
      <c r="D21" s="47"/>
      <c r="E21" s="66">
        <f t="shared" ref="E21:AQ21" si="14">SUM(E22:E23,E26:E27)</f>
        <v>-3.5840000000000001</v>
      </c>
      <c r="F21" s="66">
        <f t="shared" si="14"/>
        <v>-5.2960000000000003</v>
      </c>
      <c r="G21" s="66">
        <f t="shared" si="14"/>
        <v>11.225999999999999</v>
      </c>
      <c r="H21" s="66">
        <f t="shared" si="14"/>
        <v>1.0829999999999984</v>
      </c>
      <c r="I21" s="66">
        <f t="shared" si="14"/>
        <v>-4.4879999999999995</v>
      </c>
      <c r="J21" s="66">
        <f t="shared" si="14"/>
        <v>10.238000000000003</v>
      </c>
      <c r="K21" s="66">
        <f t="shared" si="14"/>
        <v>-6.5840000000000014</v>
      </c>
      <c r="L21" s="66">
        <f t="shared" si="14"/>
        <v>-66.738</v>
      </c>
      <c r="M21" s="66">
        <f t="shared" si="14"/>
        <v>-1.8720000000000003</v>
      </c>
      <c r="N21" s="66">
        <f t="shared" si="14"/>
        <v>6.4430000000000032</v>
      </c>
      <c r="O21" s="66">
        <f t="shared" si="14"/>
        <v>-18.297000000000001</v>
      </c>
      <c r="P21" s="66">
        <f t="shared" si="14"/>
        <v>-20.863</v>
      </c>
      <c r="Q21" s="66">
        <f t="shared" si="14"/>
        <v>50.566000000000003</v>
      </c>
      <c r="R21" s="66">
        <f t="shared" si="14"/>
        <v>21.838000000000001</v>
      </c>
      <c r="S21" s="66">
        <f t="shared" si="14"/>
        <v>-12.222999999999999</v>
      </c>
      <c r="T21" s="66">
        <f t="shared" si="14"/>
        <v>-72.401999999999987</v>
      </c>
      <c r="U21" s="66">
        <f t="shared" si="14"/>
        <v>83.330999999999989</v>
      </c>
      <c r="V21" s="66">
        <f t="shared" si="14"/>
        <v>26.971999999999998</v>
      </c>
      <c r="W21" s="66">
        <f t="shared" si="14"/>
        <v>-159.08100000000002</v>
      </c>
      <c r="X21" s="66">
        <f t="shared" si="14"/>
        <v>-13.493000000000002</v>
      </c>
      <c r="Y21" s="66">
        <f t="shared" si="14"/>
        <v>32.923000000000002</v>
      </c>
      <c r="Z21" s="66">
        <f t="shared" si="14"/>
        <v>-51.491000000000007</v>
      </c>
      <c r="AA21" s="66">
        <f t="shared" si="14"/>
        <v>-24.061</v>
      </c>
      <c r="AB21" s="66">
        <f t="shared" si="14"/>
        <v>-57.176000000000016</v>
      </c>
      <c r="AC21" s="66">
        <f t="shared" si="14"/>
        <v>86.211999999999989</v>
      </c>
      <c r="AD21" s="66">
        <f t="shared" si="14"/>
        <v>-121.595</v>
      </c>
      <c r="AE21" s="66">
        <f t="shared" si="14"/>
        <v>6.923</v>
      </c>
      <c r="AF21" s="66">
        <f t="shared" si="14"/>
        <v>-277.178</v>
      </c>
      <c r="AG21" s="66">
        <f t="shared" si="14"/>
        <v>26.587999999999994</v>
      </c>
      <c r="AH21" s="66">
        <f t="shared" si="14"/>
        <v>66.256</v>
      </c>
      <c r="AI21" s="66">
        <f t="shared" si="14"/>
        <v>-12.882000000000033</v>
      </c>
      <c r="AJ21" s="66">
        <f t="shared" si="14"/>
        <v>-2.5930000000000035</v>
      </c>
      <c r="AK21" s="66">
        <f t="shared" si="14"/>
        <v>63.572999999999979</v>
      </c>
      <c r="AL21" s="66">
        <f t="shared" si="14"/>
        <v>-64.669000000000011</v>
      </c>
      <c r="AM21" s="66">
        <f t="shared" si="14"/>
        <v>-142.55099999999999</v>
      </c>
      <c r="AN21" s="66">
        <f t="shared" si="14"/>
        <v>-112.09799999999998</v>
      </c>
      <c r="AO21" s="66">
        <f>SUM(AO22:AO23,AO26:AO27)</f>
        <v>-138.87300000000002</v>
      </c>
      <c r="AP21" s="66">
        <f t="shared" si="14"/>
        <v>-78.352999999999994</v>
      </c>
      <c r="AQ21" s="66">
        <f t="shared" si="14"/>
        <v>-36.171999999999969</v>
      </c>
      <c r="AR21" s="66">
        <f>SUM(AR22:AR23,AR26:AR27)</f>
        <v>-11.718000000000004</v>
      </c>
      <c r="AS21" s="66">
        <f>SUM(AS22:AS23,AS26:AS27)</f>
        <v>43.823999999999998</v>
      </c>
      <c r="AU21" s="66">
        <f t="shared" si="13"/>
        <v>3.4289999999999967</v>
      </c>
      <c r="AV21" s="66">
        <f t="shared" si="13"/>
        <v>-67.572000000000003</v>
      </c>
      <c r="AW21" s="66">
        <f t="shared" si="13"/>
        <v>-34.588999999999999</v>
      </c>
      <c r="AX21" s="66">
        <f t="shared" si="13"/>
        <v>-12.220999999999989</v>
      </c>
      <c r="AY21" s="66">
        <f t="shared" si="13"/>
        <v>-62.271000000000036</v>
      </c>
      <c r="AZ21" s="66">
        <f t="shared" si="13"/>
        <v>-99.805000000000021</v>
      </c>
      <c r="BA21" s="66">
        <f t="shared" si="13"/>
        <v>-305.63800000000003</v>
      </c>
      <c r="BB21" s="66">
        <f t="shared" si="13"/>
        <v>77.368999999999957</v>
      </c>
      <c r="BC21" s="66">
        <f t="shared" si="13"/>
        <v>-255.745</v>
      </c>
      <c r="BD21" s="66">
        <f t="shared" si="13"/>
        <v>-265.11599999999999</v>
      </c>
      <c r="BE21" s="66">
        <f t="shared" si="13"/>
        <v>43.823999999999998</v>
      </c>
    </row>
    <row r="22" spans="2:57" ht="14.9" customHeight="1">
      <c r="B22" s="29" t="s">
        <v>314</v>
      </c>
      <c r="E22" s="28">
        <v>1.6080000000000001</v>
      </c>
      <c r="F22" s="28">
        <v>-8.5399999999999991</v>
      </c>
      <c r="G22" s="28">
        <v>7.375</v>
      </c>
      <c r="H22" s="28">
        <v>-23.856000000000002</v>
      </c>
      <c r="I22" s="28">
        <v>-1.141</v>
      </c>
      <c r="J22" s="28">
        <v>8.5760000000000005</v>
      </c>
      <c r="K22" s="28">
        <v>-49.999000000000002</v>
      </c>
      <c r="L22" s="28">
        <v>-49.412999999999997</v>
      </c>
      <c r="M22" s="28">
        <v>17.135999999999999</v>
      </c>
      <c r="N22" s="28">
        <v>43.866</v>
      </c>
      <c r="O22" s="28">
        <v>-48.176000000000002</v>
      </c>
      <c r="P22" s="28">
        <v>-12.256</v>
      </c>
      <c r="Q22" s="28">
        <v>3.077</v>
      </c>
      <c r="R22" s="28">
        <v>14.986000000000001</v>
      </c>
      <c r="S22" s="28">
        <v>6.5529999999999999</v>
      </c>
      <c r="T22" s="28">
        <v>-53.686</v>
      </c>
      <c r="U22" s="28">
        <v>54.76</v>
      </c>
      <c r="V22" s="28">
        <v>-4.93</v>
      </c>
      <c r="W22" s="28">
        <v>-26.626999999999999</v>
      </c>
      <c r="X22" s="28">
        <v>-40.264000000000003</v>
      </c>
      <c r="Y22" s="28">
        <v>35.942</v>
      </c>
      <c r="Z22" s="28">
        <v>-15.561</v>
      </c>
      <c r="AA22" s="28">
        <v>6.7519999999999998</v>
      </c>
      <c r="AB22" s="28">
        <v>-85.524000000000001</v>
      </c>
      <c r="AC22" s="28">
        <v>22.725000000000001</v>
      </c>
      <c r="AD22" s="28">
        <v>8.4320000000000004</v>
      </c>
      <c r="AE22" s="28">
        <v>-14.397</v>
      </c>
      <c r="AF22" s="28">
        <v>-57.924999999999997</v>
      </c>
      <c r="AG22" s="28">
        <v>39.57</v>
      </c>
      <c r="AH22" s="28">
        <v>3.448</v>
      </c>
      <c r="AI22" s="28">
        <v>-107.426</v>
      </c>
      <c r="AJ22" s="28">
        <v>-48.304000000000002</v>
      </c>
      <c r="AK22" s="28">
        <v>114.327</v>
      </c>
      <c r="AL22" s="28">
        <v>4.66</v>
      </c>
      <c r="AM22" s="28">
        <v>-128.61199999999999</v>
      </c>
      <c r="AN22" s="28">
        <v>-82.676000000000002</v>
      </c>
      <c r="AO22" s="145">
        <v>-17.346</v>
      </c>
      <c r="AP22" s="145">
        <v>-120.613</v>
      </c>
      <c r="AQ22" s="145">
        <v>-160.87799999999999</v>
      </c>
      <c r="AR22" s="145">
        <v>-46.3</v>
      </c>
      <c r="AS22" s="28">
        <v>3.222</v>
      </c>
      <c r="AU22" s="28">
        <f t="shared" si="13"/>
        <v>-23.413</v>
      </c>
      <c r="AV22" s="28">
        <f t="shared" si="13"/>
        <v>-91.977000000000004</v>
      </c>
      <c r="AW22" s="28">
        <f t="shared" si="13"/>
        <v>0.56999999999999318</v>
      </c>
      <c r="AX22" s="28">
        <f t="shared" si="13"/>
        <v>-29.069999999999997</v>
      </c>
      <c r="AY22" s="28">
        <f t="shared" si="13"/>
        <v>-17.061000000000003</v>
      </c>
      <c r="AZ22" s="28">
        <f t="shared" si="13"/>
        <v>-58.391000000000005</v>
      </c>
      <c r="BA22" s="28">
        <f t="shared" si="13"/>
        <v>-41.164999999999992</v>
      </c>
      <c r="BB22" s="28">
        <f t="shared" si="13"/>
        <v>-112.712</v>
      </c>
      <c r="BC22" s="28">
        <f t="shared" si="13"/>
        <v>-92.301000000000002</v>
      </c>
      <c r="BD22" s="28">
        <f t="shared" si="13"/>
        <v>-345.137</v>
      </c>
      <c r="BE22" s="28">
        <f t="shared" si="13"/>
        <v>3.222</v>
      </c>
    </row>
    <row r="23" spans="2:57" ht="14.9" customHeight="1">
      <c r="B23" s="29" t="s">
        <v>315</v>
      </c>
      <c r="E23" s="28">
        <v>-0.77800000000000002</v>
      </c>
      <c r="F23" s="28">
        <v>-1.034</v>
      </c>
      <c r="G23" s="28">
        <v>-4.6399999999999997</v>
      </c>
      <c r="H23" s="28">
        <v>3.1920000000000002</v>
      </c>
      <c r="I23" s="28">
        <v>-3.6760000000000002</v>
      </c>
      <c r="J23" s="28">
        <v>6.3150000000000004</v>
      </c>
      <c r="K23" s="28">
        <v>0.56999999999999995</v>
      </c>
      <c r="L23" s="28">
        <v>2.843</v>
      </c>
      <c r="M23" s="28">
        <v>-8.52</v>
      </c>
      <c r="N23" s="28">
        <v>-3.0830000000000002</v>
      </c>
      <c r="O23" s="28">
        <v>-15.369</v>
      </c>
      <c r="P23" s="28">
        <v>4.6059999999999999</v>
      </c>
      <c r="Q23" s="28">
        <v>10.487</v>
      </c>
      <c r="R23" s="28">
        <v>26.556999999999999</v>
      </c>
      <c r="S23" s="28">
        <v>-7.6189999999999998</v>
      </c>
      <c r="T23" s="28">
        <v>-40.271000000000001</v>
      </c>
      <c r="U23" s="28">
        <v>26.731999999999999</v>
      </c>
      <c r="V23" s="28">
        <v>-4.6239999999999997</v>
      </c>
      <c r="W23" s="28">
        <v>-110.15600000000001</v>
      </c>
      <c r="X23" s="28">
        <v>32.316000000000003</v>
      </c>
      <c r="Y23" s="28">
        <v>6.72</v>
      </c>
      <c r="Z23" s="28">
        <v>-1.887</v>
      </c>
      <c r="AA23" s="28">
        <v>-1.7549999999999999</v>
      </c>
      <c r="AB23" s="28">
        <v>-49.133000000000003</v>
      </c>
      <c r="AC23" s="28">
        <v>46.619</v>
      </c>
      <c r="AD23" s="28">
        <v>-11.198</v>
      </c>
      <c r="AE23" s="28">
        <v>-9.7000000000000003E-2</v>
      </c>
      <c r="AF23" s="28">
        <v>-53.914999999999999</v>
      </c>
      <c r="AG23" s="28">
        <v>31.452999999999999</v>
      </c>
      <c r="AH23" s="28">
        <v>-25.655999999999999</v>
      </c>
      <c r="AI23" s="28">
        <v>-83.671000000000006</v>
      </c>
      <c r="AJ23" s="28">
        <v>-21.352</v>
      </c>
      <c r="AK23" s="28">
        <v>-28.769000000000002</v>
      </c>
      <c r="AL23" s="28">
        <v>-76.611999999999995</v>
      </c>
      <c r="AM23" s="28">
        <v>-69.415000000000006</v>
      </c>
      <c r="AN23" s="28">
        <v>-59.980000000000018</v>
      </c>
      <c r="AO23" s="28">
        <v>-98.293000000000006</v>
      </c>
      <c r="AP23" s="28">
        <v>-1.5409999999999968</v>
      </c>
      <c r="AQ23" s="28">
        <v>131.4</v>
      </c>
      <c r="AR23" s="28">
        <v>10.475000000000001</v>
      </c>
      <c r="AS23" s="28">
        <f>2.134-6.064-45.739</f>
        <v>-49.668999999999997</v>
      </c>
      <c r="AU23" s="28">
        <f t="shared" si="13"/>
        <v>-3.26</v>
      </c>
      <c r="AV23" s="28">
        <f t="shared" si="13"/>
        <v>6.0519999999999996</v>
      </c>
      <c r="AW23" s="28">
        <f t="shared" si="13"/>
        <v>-22.366</v>
      </c>
      <c r="AX23" s="28">
        <f t="shared" si="13"/>
        <v>-10.846000000000004</v>
      </c>
      <c r="AY23" s="28">
        <f t="shared" si="13"/>
        <v>-55.731999999999999</v>
      </c>
      <c r="AZ23" s="28">
        <f t="shared" si="13"/>
        <v>-46.055</v>
      </c>
      <c r="BA23" s="28">
        <f t="shared" si="13"/>
        <v>-18.591000000000001</v>
      </c>
      <c r="BB23" s="28">
        <f t="shared" si="13"/>
        <v>-99.226000000000013</v>
      </c>
      <c r="BC23" s="28">
        <f t="shared" si="13"/>
        <v>-234.77600000000001</v>
      </c>
      <c r="BD23" s="28">
        <f t="shared" si="13"/>
        <v>42.041000000000004</v>
      </c>
      <c r="BE23" s="28">
        <f t="shared" si="13"/>
        <v>-49.668999999999997</v>
      </c>
    </row>
    <row r="24" spans="2:57" ht="14.9" customHeight="1">
      <c r="B24" s="111" t="s">
        <v>316</v>
      </c>
      <c r="C24" s="115"/>
      <c r="D24" s="115"/>
      <c r="E24" s="113">
        <v>0</v>
      </c>
      <c r="F24" s="113">
        <v>0</v>
      </c>
      <c r="G24" s="113">
        <v>0</v>
      </c>
      <c r="H24" s="113">
        <v>0</v>
      </c>
      <c r="I24" s="113">
        <v>0</v>
      </c>
      <c r="J24" s="113">
        <v>0</v>
      </c>
      <c r="K24" s="113">
        <v>0</v>
      </c>
      <c r="L24" s="113">
        <v>0</v>
      </c>
      <c r="M24" s="113">
        <v>0</v>
      </c>
      <c r="N24" s="113">
        <v>0</v>
      </c>
      <c r="O24" s="113">
        <v>0</v>
      </c>
      <c r="P24" s="113">
        <v>0</v>
      </c>
      <c r="Q24" s="113">
        <v>0</v>
      </c>
      <c r="R24" s="113">
        <v>0</v>
      </c>
      <c r="S24" s="113">
        <v>0</v>
      </c>
      <c r="T24" s="113">
        <v>0</v>
      </c>
      <c r="U24" s="113">
        <v>0</v>
      </c>
      <c r="V24" s="113">
        <v>0</v>
      </c>
      <c r="W24" s="113">
        <v>0</v>
      </c>
      <c r="X24" s="113">
        <v>0</v>
      </c>
      <c r="Y24" s="113">
        <v>0</v>
      </c>
      <c r="Z24" s="113">
        <v>0</v>
      </c>
      <c r="AA24" s="113">
        <v>0</v>
      </c>
      <c r="AB24" s="113">
        <v>0</v>
      </c>
      <c r="AC24" s="113">
        <v>0</v>
      </c>
      <c r="AD24" s="113">
        <v>0</v>
      </c>
      <c r="AE24" s="113">
        <v>0</v>
      </c>
      <c r="AF24" s="113">
        <v>0</v>
      </c>
      <c r="AG24" s="113">
        <v>0</v>
      </c>
      <c r="AH24" s="113">
        <v>0</v>
      </c>
      <c r="AI24" s="113">
        <v>0</v>
      </c>
      <c r="AJ24" s="113">
        <v>0</v>
      </c>
      <c r="AK24" s="113">
        <v>0</v>
      </c>
      <c r="AL24" s="113">
        <v>0</v>
      </c>
      <c r="AM24" s="113">
        <v>-96.350999999999999</v>
      </c>
      <c r="AN24" s="113">
        <v>0</v>
      </c>
      <c r="AO24" s="113">
        <v>0</v>
      </c>
      <c r="AP24" s="113">
        <v>0</v>
      </c>
      <c r="AQ24" s="113">
        <v>0</v>
      </c>
      <c r="AR24" s="113">
        <v>0</v>
      </c>
      <c r="AS24" s="113">
        <v>0</v>
      </c>
      <c r="AT24" s="112"/>
      <c r="AU24" s="113">
        <f t="shared" si="13"/>
        <v>0</v>
      </c>
      <c r="AV24" s="113">
        <f t="shared" si="13"/>
        <v>0</v>
      </c>
      <c r="AW24" s="113">
        <f t="shared" si="13"/>
        <v>0</v>
      </c>
      <c r="AX24" s="113">
        <f t="shared" si="13"/>
        <v>0</v>
      </c>
      <c r="AY24" s="113">
        <f t="shared" si="13"/>
        <v>0</v>
      </c>
      <c r="AZ24" s="113">
        <f t="shared" si="13"/>
        <v>0</v>
      </c>
      <c r="BA24" s="113">
        <f t="shared" si="13"/>
        <v>0</v>
      </c>
      <c r="BB24" s="113">
        <f t="shared" si="13"/>
        <v>0</v>
      </c>
      <c r="BC24" s="113">
        <f t="shared" si="13"/>
        <v>-96.350999999999999</v>
      </c>
      <c r="BD24" s="113">
        <f t="shared" si="13"/>
        <v>0</v>
      </c>
      <c r="BE24" s="113">
        <f t="shared" si="13"/>
        <v>0</v>
      </c>
    </row>
    <row r="25" spans="2:57" ht="14.9" customHeight="1">
      <c r="B25" s="29"/>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119"/>
      <c r="AP25" s="28"/>
      <c r="AQ25" s="28"/>
      <c r="AR25" s="28"/>
      <c r="AS25" s="28"/>
      <c r="AU25" s="28"/>
      <c r="AV25" s="28"/>
      <c r="AW25" s="28"/>
      <c r="AX25" s="28"/>
      <c r="AY25" s="28"/>
      <c r="AZ25" s="28"/>
      <c r="BA25" s="28"/>
      <c r="BB25" s="28"/>
      <c r="BC25" s="28"/>
      <c r="BD25" s="28"/>
      <c r="BE25" s="28"/>
    </row>
    <row r="26" spans="2:57" ht="14.9" customHeight="1">
      <c r="B26" s="29" t="s">
        <v>317</v>
      </c>
      <c r="E26" s="28">
        <v>-0.54700000000000004</v>
      </c>
      <c r="F26" s="28">
        <v>3.4729999999999999</v>
      </c>
      <c r="G26" s="28">
        <v>1.3560000000000001</v>
      </c>
      <c r="H26" s="28">
        <v>8.4109999999999996</v>
      </c>
      <c r="I26" s="28">
        <v>2.1920000000000002</v>
      </c>
      <c r="J26" s="28">
        <v>4.391</v>
      </c>
      <c r="K26" s="28">
        <v>29.533000000000001</v>
      </c>
      <c r="L26" s="28">
        <v>-14.173</v>
      </c>
      <c r="M26" s="28">
        <v>-8.7210000000000001</v>
      </c>
      <c r="N26" s="28">
        <v>-40.628999999999998</v>
      </c>
      <c r="O26" s="28">
        <v>44.521000000000001</v>
      </c>
      <c r="P26" s="28">
        <v>-3.1389999999999998</v>
      </c>
      <c r="Q26" s="28">
        <v>45.308</v>
      </c>
      <c r="R26" s="28">
        <v>3.3679999999999999</v>
      </c>
      <c r="S26" s="28">
        <v>-29.882999999999999</v>
      </c>
      <c r="T26" s="28">
        <v>-4.5469999999999997</v>
      </c>
      <c r="U26" s="28">
        <v>34.018999999999998</v>
      </c>
      <c r="V26" s="28">
        <v>48.472999999999999</v>
      </c>
      <c r="W26" s="28">
        <v>-19.521000000000001</v>
      </c>
      <c r="X26" s="28">
        <v>-9.3930000000000007</v>
      </c>
      <c r="Y26" s="28">
        <v>-2.4340000000000002</v>
      </c>
      <c r="Z26" s="28">
        <v>60.665999999999997</v>
      </c>
      <c r="AA26" s="28">
        <v>-2.3260000000000001</v>
      </c>
      <c r="AB26" s="28">
        <v>49.598999999999997</v>
      </c>
      <c r="AC26" s="28">
        <v>32.576999999999998</v>
      </c>
      <c r="AD26" s="28">
        <v>29.677</v>
      </c>
      <c r="AE26" s="28">
        <v>9.3379999999999992</v>
      </c>
      <c r="AF26" s="28">
        <v>-44.915999999999997</v>
      </c>
      <c r="AG26" s="28">
        <v>41.213999999999999</v>
      </c>
      <c r="AH26" s="28">
        <v>-25.295000000000002</v>
      </c>
      <c r="AI26" s="28">
        <v>33.847999999999999</v>
      </c>
      <c r="AJ26" s="28">
        <v>26.719000000000001</v>
      </c>
      <c r="AK26" s="28">
        <v>-155.20699999999999</v>
      </c>
      <c r="AL26" s="28">
        <v>43.720999999999997</v>
      </c>
      <c r="AM26" s="28">
        <v>36.664000000000001</v>
      </c>
      <c r="AN26" s="28">
        <v>-40.406000000000006</v>
      </c>
      <c r="AO26" s="40">
        <v>41.523000000000003</v>
      </c>
      <c r="AP26" s="40">
        <v>59.771999999999998</v>
      </c>
      <c r="AQ26" s="40">
        <v>122.90600000000001</v>
      </c>
      <c r="AR26" s="40">
        <v>23.4</v>
      </c>
      <c r="AS26" s="28">
        <v>73.819999999999993</v>
      </c>
      <c r="AU26" s="28">
        <f t="shared" ref="AU26:BE28" si="15">SUMIF($7:$7,AU$8,26:26)</f>
        <v>12.693</v>
      </c>
      <c r="AV26" s="28">
        <f t="shared" si="15"/>
        <v>21.942999999999998</v>
      </c>
      <c r="AW26" s="28">
        <f t="shared" si="15"/>
        <v>-7.9679999999999929</v>
      </c>
      <c r="AX26" s="28">
        <f t="shared" si="15"/>
        <v>14.246000000000002</v>
      </c>
      <c r="AY26" s="28">
        <f t="shared" si="15"/>
        <v>53.577999999999989</v>
      </c>
      <c r="AZ26" s="28">
        <f t="shared" si="15"/>
        <v>105.505</v>
      </c>
      <c r="BA26" s="28">
        <f t="shared" si="15"/>
        <v>26.676000000000002</v>
      </c>
      <c r="BB26" s="28">
        <f t="shared" si="15"/>
        <v>76.48599999999999</v>
      </c>
      <c r="BC26" s="40">
        <f t="shared" si="15"/>
        <v>-115.22799999999999</v>
      </c>
      <c r="BD26" s="40">
        <f t="shared" si="15"/>
        <v>247.60100000000003</v>
      </c>
      <c r="BE26" s="40">
        <f t="shared" si="15"/>
        <v>73.819999999999993</v>
      </c>
    </row>
    <row r="27" spans="2:57" ht="14.9" customHeight="1">
      <c r="B27" s="29" t="s">
        <v>318</v>
      </c>
      <c r="E27" s="28">
        <v>-3.867</v>
      </c>
      <c r="F27" s="28">
        <v>0.80500000000000005</v>
      </c>
      <c r="G27" s="28">
        <v>7.1349999999999998</v>
      </c>
      <c r="H27" s="28">
        <v>13.336</v>
      </c>
      <c r="I27" s="28">
        <v>-1.863</v>
      </c>
      <c r="J27" s="28">
        <v>-9.0440000000000005</v>
      </c>
      <c r="K27" s="28">
        <v>13.311999999999999</v>
      </c>
      <c r="L27" s="28">
        <v>-5.9950000000000001</v>
      </c>
      <c r="M27" s="28">
        <v>-1.7669999999999999</v>
      </c>
      <c r="N27" s="28">
        <v>6.2889999999999997</v>
      </c>
      <c r="O27" s="28">
        <v>0.72699999999999998</v>
      </c>
      <c r="P27" s="28">
        <v>-10.074</v>
      </c>
      <c r="Q27" s="28">
        <v>-8.3059999999999992</v>
      </c>
      <c r="R27" s="28">
        <v>-23.073</v>
      </c>
      <c r="S27" s="28">
        <v>18.725999999999999</v>
      </c>
      <c r="T27" s="28">
        <v>26.102</v>
      </c>
      <c r="U27" s="28">
        <v>-32.18</v>
      </c>
      <c r="V27" s="28">
        <v>-11.946999999999999</v>
      </c>
      <c r="W27" s="28">
        <v>-2.7770000000000001</v>
      </c>
      <c r="X27" s="28">
        <v>3.8479999999999999</v>
      </c>
      <c r="Y27" s="28">
        <v>-7.3049999999999997</v>
      </c>
      <c r="Z27" s="28">
        <v>-94.709000000000003</v>
      </c>
      <c r="AA27" s="28">
        <v>-26.731999999999999</v>
      </c>
      <c r="AB27" s="28">
        <v>27.882000000000001</v>
      </c>
      <c r="AC27" s="28">
        <v>-15.709</v>
      </c>
      <c r="AD27" s="28">
        <v>-148.506</v>
      </c>
      <c r="AE27" s="28">
        <v>12.079000000000001</v>
      </c>
      <c r="AF27" s="28">
        <v>-120.422</v>
      </c>
      <c r="AG27" s="28">
        <v>-85.649000000000001</v>
      </c>
      <c r="AH27" s="28">
        <v>113.759</v>
      </c>
      <c r="AI27" s="28">
        <v>144.36699999999999</v>
      </c>
      <c r="AJ27" s="28">
        <v>40.344000000000001</v>
      </c>
      <c r="AK27" s="28">
        <v>133.22199999999998</v>
      </c>
      <c r="AL27" s="28">
        <v>-36.438000000000002</v>
      </c>
      <c r="AM27" s="28">
        <v>18.812000000000001</v>
      </c>
      <c r="AN27" s="28">
        <v>70.964000000000027</v>
      </c>
      <c r="AO27" s="28">
        <v>-64.757000000000005</v>
      </c>
      <c r="AP27" s="28">
        <v>-15.971</v>
      </c>
      <c r="AQ27" s="28">
        <v>-129.6</v>
      </c>
      <c r="AR27" s="28">
        <v>0.70699999999999363</v>
      </c>
      <c r="AS27" s="28">
        <f>-2.348-6.503+25.302</f>
        <v>16.451000000000001</v>
      </c>
      <c r="AU27" s="28">
        <f t="shared" si="15"/>
        <v>17.408999999999999</v>
      </c>
      <c r="AV27" s="28">
        <f t="shared" si="15"/>
        <v>-3.5900000000000007</v>
      </c>
      <c r="AW27" s="28">
        <f t="shared" si="15"/>
        <v>-4.8249999999999993</v>
      </c>
      <c r="AX27" s="28">
        <f t="shared" si="15"/>
        <v>13.449000000000002</v>
      </c>
      <c r="AY27" s="28">
        <f t="shared" si="15"/>
        <v>-43.055999999999997</v>
      </c>
      <c r="AZ27" s="28">
        <f t="shared" si="15"/>
        <v>-100.864</v>
      </c>
      <c r="BA27" s="28">
        <f t="shared" si="15"/>
        <v>-272.55799999999999</v>
      </c>
      <c r="BB27" s="28">
        <f t="shared" si="15"/>
        <v>212.82099999999997</v>
      </c>
      <c r="BC27" s="40">
        <f t="shared" si="15"/>
        <v>186.56</v>
      </c>
      <c r="BD27" s="40">
        <f t="shared" si="15"/>
        <v>-209.62100000000001</v>
      </c>
      <c r="BE27" s="40">
        <f t="shared" si="15"/>
        <v>16.451000000000001</v>
      </c>
    </row>
    <row r="28" spans="2:57" ht="14.9" customHeight="1">
      <c r="B28" s="48" t="s">
        <v>319</v>
      </c>
      <c r="C28" s="36"/>
      <c r="D28" s="36"/>
      <c r="E28" s="37">
        <f t="shared" ref="E28:AS28" si="16">SUM(E9,E10,E21)</f>
        <v>17.529000000000003</v>
      </c>
      <c r="F28" s="37">
        <f t="shared" si="16"/>
        <v>21.698</v>
      </c>
      <c r="G28" s="37">
        <f t="shared" si="16"/>
        <v>27.853999999999999</v>
      </c>
      <c r="H28" s="37">
        <f t="shared" si="16"/>
        <v>25.125999999999998</v>
      </c>
      <c r="I28" s="37">
        <f t="shared" si="16"/>
        <v>25.134</v>
      </c>
      <c r="J28" s="37">
        <f t="shared" si="16"/>
        <v>14.305000000000007</v>
      </c>
      <c r="K28" s="37">
        <f t="shared" si="16"/>
        <v>42.372</v>
      </c>
      <c r="L28" s="37">
        <f t="shared" si="16"/>
        <v>65.524000000000001</v>
      </c>
      <c r="M28" s="37">
        <f t="shared" si="16"/>
        <v>60.425999999999988</v>
      </c>
      <c r="N28" s="37">
        <f t="shared" si="16"/>
        <v>71.739999999999995</v>
      </c>
      <c r="O28" s="37">
        <f t="shared" si="16"/>
        <v>77.834999999999994</v>
      </c>
      <c r="P28" s="37">
        <f t="shared" si="16"/>
        <v>106.56</v>
      </c>
      <c r="Q28" s="37">
        <f t="shared" si="16"/>
        <v>110.91</v>
      </c>
      <c r="R28" s="37">
        <f t="shared" si="16"/>
        <v>95.5</v>
      </c>
      <c r="S28" s="37">
        <f t="shared" si="16"/>
        <v>153.69400000000002</v>
      </c>
      <c r="T28" s="37">
        <f t="shared" si="16"/>
        <v>106.203</v>
      </c>
      <c r="U28" s="37">
        <f t="shared" si="16"/>
        <v>142.20000000000002</v>
      </c>
      <c r="V28" s="37">
        <f t="shared" si="16"/>
        <v>112.45399999999999</v>
      </c>
      <c r="W28" s="37">
        <f t="shared" si="16"/>
        <v>21.488999999999976</v>
      </c>
      <c r="X28" s="37">
        <f t="shared" si="16"/>
        <v>224.892</v>
      </c>
      <c r="Y28" s="37">
        <f t="shared" si="16"/>
        <v>207.505</v>
      </c>
      <c r="Z28" s="37">
        <f t="shared" si="16"/>
        <v>90.695999999999998</v>
      </c>
      <c r="AA28" s="37">
        <f t="shared" si="16"/>
        <v>132.68699999999998</v>
      </c>
      <c r="AB28" s="37">
        <f t="shared" si="16"/>
        <v>248.46599999999998</v>
      </c>
      <c r="AC28" s="37">
        <f t="shared" si="16"/>
        <v>231.49700000000001</v>
      </c>
      <c r="AD28" s="37">
        <f t="shared" si="16"/>
        <v>58.972999999999985</v>
      </c>
      <c r="AE28" s="37">
        <f t="shared" si="16"/>
        <v>315.71299999999997</v>
      </c>
      <c r="AF28" s="37">
        <f t="shared" si="16"/>
        <v>94.335000000000036</v>
      </c>
      <c r="AG28" s="37">
        <f t="shared" si="16"/>
        <v>257.30799999999999</v>
      </c>
      <c r="AH28" s="37">
        <f t="shared" si="16"/>
        <v>271.255</v>
      </c>
      <c r="AI28" s="37">
        <f t="shared" si="16"/>
        <v>330.13</v>
      </c>
      <c r="AJ28" s="37">
        <f t="shared" si="16"/>
        <v>457.78</v>
      </c>
      <c r="AK28" s="37">
        <f t="shared" si="16"/>
        <v>319.28499999999997</v>
      </c>
      <c r="AL28" s="37">
        <f t="shared" si="16"/>
        <v>267.81000000000006</v>
      </c>
      <c r="AM28" s="37">
        <f t="shared" si="16"/>
        <v>311.98800000000006</v>
      </c>
      <c r="AN28" s="37">
        <f t="shared" si="16"/>
        <v>539.14799999999991</v>
      </c>
      <c r="AO28" s="105">
        <f t="shared" si="16"/>
        <v>193.4859999999999</v>
      </c>
      <c r="AP28" s="105">
        <f t="shared" si="16"/>
        <v>267.61300000000006</v>
      </c>
      <c r="AQ28" s="105">
        <f t="shared" si="16"/>
        <v>394.76200000000011</v>
      </c>
      <c r="AR28" s="105">
        <f t="shared" si="16"/>
        <v>442.76699999999994</v>
      </c>
      <c r="AS28" s="37">
        <f t="shared" si="16"/>
        <v>271.85199999999998</v>
      </c>
      <c r="AU28" s="37">
        <f t="shared" si="15"/>
        <v>92.206999999999994</v>
      </c>
      <c r="AV28" s="37">
        <f t="shared" si="15"/>
        <v>147.33500000000001</v>
      </c>
      <c r="AW28" s="37">
        <f t="shared" si="15"/>
        <v>316.56099999999998</v>
      </c>
      <c r="AX28" s="37">
        <f t="shared" si="15"/>
        <v>466.30700000000002</v>
      </c>
      <c r="AY28" s="37">
        <f t="shared" si="15"/>
        <v>501.03499999999997</v>
      </c>
      <c r="AZ28" s="37">
        <f t="shared" si="15"/>
        <v>679.35400000000004</v>
      </c>
      <c r="BA28" s="37">
        <f t="shared" si="15"/>
        <v>700.51800000000003</v>
      </c>
      <c r="BB28" s="37">
        <f t="shared" si="15"/>
        <v>1316.473</v>
      </c>
      <c r="BC28" s="37">
        <f t="shared" si="15"/>
        <v>1438.231</v>
      </c>
      <c r="BD28" s="37">
        <f t="shared" si="15"/>
        <v>1298.6280000000002</v>
      </c>
      <c r="BE28" s="37">
        <f t="shared" si="15"/>
        <v>271.85199999999998</v>
      </c>
    </row>
    <row r="29" spans="2:57" ht="14.9" customHeight="1">
      <c r="B29" s="29"/>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U29" s="43"/>
      <c r="AV29" s="43"/>
      <c r="AW29" s="43"/>
      <c r="AX29" s="43"/>
      <c r="AY29" s="43"/>
      <c r="AZ29" s="43"/>
      <c r="BA29" s="43"/>
      <c r="BB29" s="43"/>
      <c r="BC29" s="43"/>
      <c r="BD29" s="43"/>
      <c r="BE29" s="43"/>
    </row>
    <row r="30" spans="2:57" ht="14.9" customHeight="1">
      <c r="B30" s="29" t="s">
        <v>320</v>
      </c>
      <c r="E30" s="28">
        <v>0</v>
      </c>
      <c r="F30" s="28">
        <v>1.069</v>
      </c>
      <c r="G30" s="28">
        <v>-0.45200000000000001</v>
      </c>
      <c r="H30" s="28">
        <v>0.71899999999999997</v>
      </c>
      <c r="I30" s="28">
        <v>0</v>
      </c>
      <c r="J30" s="28">
        <v>0</v>
      </c>
      <c r="K30" s="28">
        <v>0</v>
      </c>
      <c r="L30" s="28">
        <v>6.7190000000000003</v>
      </c>
      <c r="M30" s="28">
        <v>0</v>
      </c>
      <c r="N30" s="28">
        <v>1.859</v>
      </c>
      <c r="O30" s="28">
        <v>0</v>
      </c>
      <c r="P30" s="28">
        <v>1.7709999999999999</v>
      </c>
      <c r="Q30" s="28">
        <v>1.121</v>
      </c>
      <c r="R30" s="28">
        <v>1.121</v>
      </c>
      <c r="S30" s="28">
        <v>2.141</v>
      </c>
      <c r="T30" s="28">
        <v>45.930999999999997</v>
      </c>
      <c r="U30" s="28">
        <v>0.51</v>
      </c>
      <c r="V30" s="28">
        <v>1.387</v>
      </c>
      <c r="W30" s="28">
        <v>1.02</v>
      </c>
      <c r="X30" s="28">
        <v>10.742000000000001</v>
      </c>
      <c r="Y30" s="28">
        <v>0.23599999999999999</v>
      </c>
      <c r="Z30" s="28">
        <v>3.6789999999999998</v>
      </c>
      <c r="AA30" s="28">
        <v>12.997999999999999</v>
      </c>
      <c r="AB30" s="28">
        <v>77.5</v>
      </c>
      <c r="AC30" s="28">
        <v>0.83599999999999997</v>
      </c>
      <c r="AD30" s="28">
        <v>6.4130000000000003</v>
      </c>
      <c r="AE30" s="28">
        <v>0</v>
      </c>
      <c r="AF30" s="28">
        <v>22.202999999999999</v>
      </c>
      <c r="AG30" s="28">
        <v>0</v>
      </c>
      <c r="AH30" s="28">
        <v>9.4280000000000008</v>
      </c>
      <c r="AI30" s="28">
        <v>10.276999999999999</v>
      </c>
      <c r="AJ30" s="28">
        <v>15.81</v>
      </c>
      <c r="AK30" s="40">
        <v>3.8759999999999999</v>
      </c>
      <c r="AL30" s="40">
        <v>0</v>
      </c>
      <c r="AM30" s="40">
        <v>4.0490000000000004</v>
      </c>
      <c r="AN30" s="28">
        <v>9.9999999999944578E-4</v>
      </c>
      <c r="AO30" s="28">
        <v>0</v>
      </c>
      <c r="AP30" s="28">
        <v>10.199999999999999</v>
      </c>
      <c r="AQ30" s="28">
        <v>0</v>
      </c>
      <c r="AR30" s="28">
        <v>0</v>
      </c>
      <c r="AS30" s="28"/>
      <c r="AU30" s="28">
        <f t="shared" ref="AU30:BE33" si="17">SUMIF($7:$7,AU$8,30:30)</f>
        <v>1.3359999999999999</v>
      </c>
      <c r="AV30" s="28">
        <f t="shared" si="17"/>
        <v>6.7190000000000003</v>
      </c>
      <c r="AW30" s="28">
        <f t="shared" si="17"/>
        <v>3.63</v>
      </c>
      <c r="AX30" s="28">
        <f t="shared" si="17"/>
        <v>50.314</v>
      </c>
      <c r="AY30" s="28">
        <f t="shared" si="17"/>
        <v>13.659000000000001</v>
      </c>
      <c r="AZ30" s="28">
        <f t="shared" si="17"/>
        <v>94.412999999999997</v>
      </c>
      <c r="BA30" s="28">
        <f t="shared" si="17"/>
        <v>29.451999999999998</v>
      </c>
      <c r="BB30" s="28">
        <f t="shared" si="17"/>
        <v>35.515000000000001</v>
      </c>
      <c r="BC30" s="28">
        <f t="shared" si="17"/>
        <v>7.9260000000000002</v>
      </c>
      <c r="BD30" s="28">
        <f t="shared" si="17"/>
        <v>10.199999999999999</v>
      </c>
      <c r="BE30" s="28">
        <f t="shared" si="17"/>
        <v>0</v>
      </c>
    </row>
    <row r="31" spans="2:57" ht="14.9" customHeight="1">
      <c r="B31" s="29" t="s">
        <v>321</v>
      </c>
      <c r="E31" s="28">
        <v>-8.0640000000000001</v>
      </c>
      <c r="F31" s="28">
        <v>-5.7320000000000002</v>
      </c>
      <c r="G31" s="28">
        <v>-6.7359999999999998</v>
      </c>
      <c r="H31" s="28">
        <v>-5.9269999999999996</v>
      </c>
      <c r="I31" s="28">
        <v>-5.7290000000000001</v>
      </c>
      <c r="J31" s="28">
        <v>-13.885999999999999</v>
      </c>
      <c r="K31" s="28">
        <v>-24.07</v>
      </c>
      <c r="L31" s="28">
        <v>-16.986999999999998</v>
      </c>
      <c r="M31" s="28">
        <v>-16.454999999999998</v>
      </c>
      <c r="N31" s="28">
        <v>-35.625</v>
      </c>
      <c r="O31" s="28">
        <v>-35.085999999999999</v>
      </c>
      <c r="P31" s="28">
        <v>-53.161000000000001</v>
      </c>
      <c r="Q31" s="28">
        <v>-35.625999999999998</v>
      </c>
      <c r="R31" s="28">
        <v>-72.661000000000001</v>
      </c>
      <c r="S31" s="28">
        <v>-50.911000000000001</v>
      </c>
      <c r="T31" s="28">
        <v>-98.344999999999999</v>
      </c>
      <c r="U31" s="28">
        <v>-71.149000000000001</v>
      </c>
      <c r="V31" s="28">
        <v>-89.82</v>
      </c>
      <c r="W31" s="28">
        <v>-35.167999999999999</v>
      </c>
      <c r="X31" s="28">
        <v>-79.7</v>
      </c>
      <c r="Y31" s="28">
        <v>-100.416</v>
      </c>
      <c r="Z31" s="28">
        <v>-145.86000000000001</v>
      </c>
      <c r="AA31" s="28">
        <v>-99.305999999999997</v>
      </c>
      <c r="AB31" s="28">
        <v>-112.51900000000001</v>
      </c>
      <c r="AC31" s="28">
        <v>-125.471</v>
      </c>
      <c r="AD31" s="28">
        <v>-150.863</v>
      </c>
      <c r="AE31" s="28">
        <v>-139.23699999999999</v>
      </c>
      <c r="AF31" s="28">
        <v>-183.066</v>
      </c>
      <c r="AG31" s="28">
        <v>-163.52000000000001</v>
      </c>
      <c r="AH31" s="28">
        <v>-210.22200000000001</v>
      </c>
      <c r="AI31" s="28">
        <v>-178.947</v>
      </c>
      <c r="AJ31" s="28">
        <v>-180.33199999999999</v>
      </c>
      <c r="AK31" s="40">
        <v>-360.226</v>
      </c>
      <c r="AL31" s="40">
        <v>-213.73599999999999</v>
      </c>
      <c r="AM31" s="28">
        <v>-170.161</v>
      </c>
      <c r="AN31" s="28">
        <v>-225.57799999999997</v>
      </c>
      <c r="AO31" s="45">
        <v>-206.143</v>
      </c>
      <c r="AP31" s="45">
        <f>-268.575-0.0159999999999627</f>
        <v>-268.59099999999995</v>
      </c>
      <c r="AQ31" s="45">
        <v>-237.53100000000001</v>
      </c>
      <c r="AR31" s="45">
        <v>-307.10000000000002</v>
      </c>
      <c r="AS31" s="28">
        <v>-295.77100000000002</v>
      </c>
      <c r="AU31" s="28">
        <f t="shared" si="17"/>
        <v>-26.459</v>
      </c>
      <c r="AV31" s="28">
        <f t="shared" si="17"/>
        <v>-60.671999999999997</v>
      </c>
      <c r="AW31" s="28">
        <f t="shared" si="17"/>
        <v>-140.327</v>
      </c>
      <c r="AX31" s="28">
        <f t="shared" si="17"/>
        <v>-257.54300000000001</v>
      </c>
      <c r="AY31" s="28">
        <f t="shared" si="17"/>
        <v>-275.83699999999999</v>
      </c>
      <c r="AZ31" s="28">
        <f t="shared" si="17"/>
        <v>-458.101</v>
      </c>
      <c r="BA31" s="28">
        <f t="shared" si="17"/>
        <v>-598.63700000000006</v>
      </c>
      <c r="BB31" s="28">
        <f t="shared" si="17"/>
        <v>-733.02100000000007</v>
      </c>
      <c r="BC31" s="28">
        <f t="shared" si="17"/>
        <v>-969.70100000000002</v>
      </c>
      <c r="BD31" s="28">
        <f t="shared" si="17"/>
        <v>-1019.3649999999999</v>
      </c>
      <c r="BE31" s="28">
        <f t="shared" si="17"/>
        <v>-295.77100000000002</v>
      </c>
    </row>
    <row r="32" spans="2:57" ht="14.9" customHeight="1">
      <c r="B32" s="29" t="s">
        <v>322</v>
      </c>
      <c r="E32" s="28">
        <v>-1.1759999999999999</v>
      </c>
      <c r="F32" s="28">
        <v>-0.93700000000000006</v>
      </c>
      <c r="G32" s="28">
        <v>-1.7410000000000001</v>
      </c>
      <c r="H32" s="28">
        <v>-1.1719999999999999</v>
      </c>
      <c r="I32" s="28">
        <v>-2.35</v>
      </c>
      <c r="J32" s="28">
        <v>-3.1579999999999999</v>
      </c>
      <c r="K32" s="28">
        <v>-2.1829999999999998</v>
      </c>
      <c r="L32" s="28">
        <v>-10.831</v>
      </c>
      <c r="M32" s="28">
        <v>-4.524</v>
      </c>
      <c r="N32" s="28">
        <v>-7.6840000000000002</v>
      </c>
      <c r="O32" s="28">
        <v>-9.7089999999999996</v>
      </c>
      <c r="P32" s="28">
        <v>5.3079999999999998</v>
      </c>
      <c r="Q32" s="28">
        <v>-8.8979999999999997</v>
      </c>
      <c r="R32" s="28">
        <v>-1.323</v>
      </c>
      <c r="S32" s="28">
        <v>-11.679</v>
      </c>
      <c r="T32" s="28">
        <v>0.79100000000000004</v>
      </c>
      <c r="U32" s="28">
        <v>-19.640999999999998</v>
      </c>
      <c r="V32" s="28">
        <v>-6.6609999999999996</v>
      </c>
      <c r="W32" s="28">
        <v>-7.4560000000000004</v>
      </c>
      <c r="X32" s="28">
        <v>6.3010000000000002</v>
      </c>
      <c r="Y32" s="28">
        <v>-23.027000000000001</v>
      </c>
      <c r="Z32" s="28">
        <v>3.3250000000000002</v>
      </c>
      <c r="AA32" s="28">
        <v>-10.268000000000001</v>
      </c>
      <c r="AB32" s="28">
        <v>-10.452</v>
      </c>
      <c r="AC32" s="28">
        <v>-12.295</v>
      </c>
      <c r="AD32" s="28">
        <v>-8.6639999999999997</v>
      </c>
      <c r="AE32" s="28">
        <v>-11.571999999999999</v>
      </c>
      <c r="AF32" s="28">
        <v>-16.504999999999999</v>
      </c>
      <c r="AG32" s="28">
        <v>-9.1829999999999998</v>
      </c>
      <c r="AH32" s="28">
        <v>-15.526999999999999</v>
      </c>
      <c r="AI32" s="28">
        <v>-7.5140000000000002</v>
      </c>
      <c r="AJ32" s="28">
        <v>-14.275</v>
      </c>
      <c r="AK32" s="28">
        <v>-20.372</v>
      </c>
      <c r="AL32" s="28">
        <v>-17.811</v>
      </c>
      <c r="AM32" s="28">
        <v>-14.647</v>
      </c>
      <c r="AN32" s="28">
        <v>-24.677000000000007</v>
      </c>
      <c r="AO32" s="28">
        <v>-24.422000000000001</v>
      </c>
      <c r="AP32" s="28">
        <v>-21.434000000000001</v>
      </c>
      <c r="AQ32" s="28">
        <v>-20.209</v>
      </c>
      <c r="AR32" s="28">
        <v>-24.6</v>
      </c>
      <c r="AS32" s="28">
        <v>-25.876999999999999</v>
      </c>
      <c r="AU32" s="28">
        <f t="shared" si="17"/>
        <v>-5.0259999999999998</v>
      </c>
      <c r="AV32" s="28">
        <f t="shared" si="17"/>
        <v>-18.521999999999998</v>
      </c>
      <c r="AW32" s="28">
        <f t="shared" si="17"/>
        <v>-16.609000000000002</v>
      </c>
      <c r="AX32" s="28">
        <f t="shared" si="17"/>
        <v>-21.108999999999998</v>
      </c>
      <c r="AY32" s="28">
        <f t="shared" si="17"/>
        <v>-27.457000000000001</v>
      </c>
      <c r="AZ32" s="28">
        <f t="shared" si="17"/>
        <v>-40.422000000000004</v>
      </c>
      <c r="BA32" s="28">
        <f t="shared" si="17"/>
        <v>-49.036000000000001</v>
      </c>
      <c r="BB32" s="28">
        <f t="shared" si="17"/>
        <v>-46.499000000000002</v>
      </c>
      <c r="BC32" s="28">
        <f t="shared" si="17"/>
        <v>-77.507000000000005</v>
      </c>
      <c r="BD32" s="28">
        <f t="shared" si="17"/>
        <v>-90.664999999999992</v>
      </c>
      <c r="BE32" s="28">
        <f t="shared" si="17"/>
        <v>-25.876999999999999</v>
      </c>
    </row>
    <row r="33" spans="1:57" ht="14.9" customHeight="1">
      <c r="B33" s="48" t="s">
        <v>323</v>
      </c>
      <c r="C33" s="36"/>
      <c r="D33" s="36"/>
      <c r="E33" s="37">
        <f>SUM(E28,E30:E32)</f>
        <v>8.2890000000000033</v>
      </c>
      <c r="F33" s="37">
        <f t="shared" ref="F33:AR33" si="18">SUM(F28,F30:F32)</f>
        <v>16.097999999999999</v>
      </c>
      <c r="G33" s="37">
        <f t="shared" si="18"/>
        <v>18.924999999999997</v>
      </c>
      <c r="H33" s="37">
        <f t="shared" si="18"/>
        <v>18.745999999999999</v>
      </c>
      <c r="I33" s="37">
        <f t="shared" si="18"/>
        <v>17.055</v>
      </c>
      <c r="J33" s="37">
        <f t="shared" si="18"/>
        <v>-2.7389999999999923</v>
      </c>
      <c r="K33" s="37">
        <f t="shared" si="18"/>
        <v>16.119</v>
      </c>
      <c r="L33" s="37">
        <f t="shared" si="18"/>
        <v>44.424999999999997</v>
      </c>
      <c r="M33" s="37">
        <f t="shared" si="18"/>
        <v>39.446999999999989</v>
      </c>
      <c r="N33" s="37">
        <f t="shared" si="18"/>
        <v>30.289999999999988</v>
      </c>
      <c r="O33" s="37">
        <f t="shared" si="18"/>
        <v>33.039999999999992</v>
      </c>
      <c r="P33" s="37">
        <f t="shared" si="18"/>
        <v>60.478000000000002</v>
      </c>
      <c r="Q33" s="37">
        <f t="shared" si="18"/>
        <v>67.507000000000005</v>
      </c>
      <c r="R33" s="37">
        <f t="shared" si="18"/>
        <v>22.636999999999993</v>
      </c>
      <c r="S33" s="37">
        <f t="shared" si="18"/>
        <v>93.245000000000005</v>
      </c>
      <c r="T33" s="37">
        <f t="shared" si="18"/>
        <v>54.580000000000013</v>
      </c>
      <c r="U33" s="37">
        <f t="shared" si="18"/>
        <v>51.920000000000009</v>
      </c>
      <c r="V33" s="37">
        <f t="shared" si="18"/>
        <v>17.36</v>
      </c>
      <c r="W33" s="37">
        <f t="shared" si="18"/>
        <v>-20.115000000000023</v>
      </c>
      <c r="X33" s="37">
        <f t="shared" si="18"/>
        <v>162.23499999999996</v>
      </c>
      <c r="Y33" s="37">
        <f t="shared" si="18"/>
        <v>84.297999999999988</v>
      </c>
      <c r="Z33" s="37">
        <f t="shared" si="18"/>
        <v>-48.160000000000011</v>
      </c>
      <c r="AA33" s="37">
        <f t="shared" si="18"/>
        <v>36.110999999999976</v>
      </c>
      <c r="AB33" s="37">
        <f t="shared" si="18"/>
        <v>202.995</v>
      </c>
      <c r="AC33" s="37">
        <f t="shared" si="18"/>
        <v>94.567000000000021</v>
      </c>
      <c r="AD33" s="37">
        <f t="shared" si="18"/>
        <v>-94.14100000000002</v>
      </c>
      <c r="AE33" s="37">
        <f t="shared" si="18"/>
        <v>164.90399999999997</v>
      </c>
      <c r="AF33" s="37">
        <f t="shared" si="18"/>
        <v>-83.032999999999959</v>
      </c>
      <c r="AG33" s="37">
        <f t="shared" si="18"/>
        <v>84.60499999999999</v>
      </c>
      <c r="AH33" s="37">
        <f t="shared" si="18"/>
        <v>54.933999999999983</v>
      </c>
      <c r="AI33" s="37">
        <f t="shared" si="18"/>
        <v>153.94599999999997</v>
      </c>
      <c r="AJ33" s="37">
        <f t="shared" si="18"/>
        <v>278.983</v>
      </c>
      <c r="AK33" s="37">
        <f t="shared" si="18"/>
        <v>-57.437000000000054</v>
      </c>
      <c r="AL33" s="37">
        <f t="shared" si="18"/>
        <v>36.263000000000069</v>
      </c>
      <c r="AM33" s="37">
        <f t="shared" si="18"/>
        <v>131.22900000000004</v>
      </c>
      <c r="AN33" s="37">
        <f t="shared" si="18"/>
        <v>288.89399999999989</v>
      </c>
      <c r="AO33" s="37">
        <f t="shared" si="18"/>
        <v>-37.079000000000093</v>
      </c>
      <c r="AP33" s="37">
        <f t="shared" si="18"/>
        <v>-12.211999999999907</v>
      </c>
      <c r="AQ33" s="37">
        <f t="shared" si="18"/>
        <v>137.02200000000011</v>
      </c>
      <c r="AR33" s="37">
        <f t="shared" si="18"/>
        <v>111.06699999999992</v>
      </c>
      <c r="AS33" s="37">
        <f t="shared" ref="AS33" si="19">SUM(AS28,AS30:AS32)</f>
        <v>-49.796000000000035</v>
      </c>
      <c r="AU33" s="37">
        <f t="shared" si="17"/>
        <v>62.057999999999993</v>
      </c>
      <c r="AV33" s="37">
        <f t="shared" si="17"/>
        <v>74.860000000000014</v>
      </c>
      <c r="AW33" s="37">
        <f t="shared" si="17"/>
        <v>163.25499999999997</v>
      </c>
      <c r="AX33" s="37">
        <f t="shared" si="17"/>
        <v>237.96900000000002</v>
      </c>
      <c r="AY33" s="37">
        <f t="shared" si="17"/>
        <v>211.39999999999992</v>
      </c>
      <c r="AZ33" s="37">
        <f t="shared" si="17"/>
        <v>275.24399999999997</v>
      </c>
      <c r="BA33" s="37">
        <f t="shared" si="17"/>
        <v>82.297000000000025</v>
      </c>
      <c r="BB33" s="37">
        <f t="shared" si="17"/>
        <v>572.46799999999996</v>
      </c>
      <c r="BC33" s="37">
        <f t="shared" si="17"/>
        <v>398.94899999999996</v>
      </c>
      <c r="BD33" s="37">
        <f t="shared" si="17"/>
        <v>198.79800000000003</v>
      </c>
      <c r="BE33" s="37">
        <f t="shared" si="17"/>
        <v>-49.796000000000035</v>
      </c>
    </row>
    <row r="34" spans="1:57" ht="14.9" customHeight="1">
      <c r="B34" s="29"/>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1"/>
      <c r="AR34" s="43"/>
      <c r="AS34" s="43"/>
      <c r="AU34" s="43"/>
      <c r="AV34" s="43"/>
      <c r="AW34" s="43"/>
      <c r="AX34" s="43"/>
      <c r="AY34" s="43"/>
      <c r="AZ34" s="43"/>
      <c r="BA34" s="43"/>
      <c r="BB34" s="43"/>
      <c r="BC34" s="43"/>
      <c r="BD34" s="43"/>
      <c r="BE34" s="43"/>
    </row>
    <row r="35" spans="1:57" ht="14.9" customHeight="1">
      <c r="B35" s="46" t="s">
        <v>324</v>
      </c>
      <c r="C35" s="47"/>
      <c r="D35" s="47"/>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U35" s="66"/>
      <c r="AV35" s="66"/>
      <c r="AW35" s="66"/>
      <c r="AX35" s="66"/>
      <c r="AY35" s="66"/>
      <c r="AZ35" s="66"/>
      <c r="BA35" s="66"/>
      <c r="BB35" s="66"/>
      <c r="BC35" s="66"/>
      <c r="BD35" s="66"/>
      <c r="BE35" s="66"/>
    </row>
    <row r="36" spans="1:57" ht="14.9" customHeight="1">
      <c r="B36" s="29" t="s">
        <v>325</v>
      </c>
      <c r="E36" s="28">
        <v>-0.86699999999999999</v>
      </c>
      <c r="F36" s="28">
        <v>-0.97399999999999998</v>
      </c>
      <c r="G36" s="28">
        <v>-1.042</v>
      </c>
      <c r="H36" s="28">
        <v>-1.1359999999999999</v>
      </c>
      <c r="I36" s="28">
        <v>0</v>
      </c>
      <c r="J36" s="28">
        <v>17.132000000000001</v>
      </c>
      <c r="K36" s="28">
        <v>0</v>
      </c>
      <c r="L36" s="28">
        <v>-105.55800000000001</v>
      </c>
      <c r="M36" s="28">
        <v>0</v>
      </c>
      <c r="N36" s="28">
        <v>0</v>
      </c>
      <c r="O36" s="28">
        <v>-2.3969999999999998</v>
      </c>
      <c r="P36" s="28">
        <v>-455.601</v>
      </c>
      <c r="Q36" s="28">
        <v>3.3919999999999999</v>
      </c>
      <c r="R36" s="28">
        <v>-535.71199999999999</v>
      </c>
      <c r="S36" s="28">
        <v>0</v>
      </c>
      <c r="T36" s="28">
        <v>-174.44800000000001</v>
      </c>
      <c r="U36" s="28">
        <v>-156.37899999999999</v>
      </c>
      <c r="V36" s="28">
        <v>0</v>
      </c>
      <c r="W36" s="28">
        <v>0</v>
      </c>
      <c r="X36" s="28">
        <v>-993.29</v>
      </c>
      <c r="Y36" s="28">
        <v>0</v>
      </c>
      <c r="Z36" s="28">
        <v>-2.04</v>
      </c>
      <c r="AA36" s="28">
        <v>0</v>
      </c>
      <c r="AB36" s="28">
        <v>47.69</v>
      </c>
      <c r="AC36" s="28">
        <v>0.56499999999999995</v>
      </c>
      <c r="AD36" s="28">
        <v>-156.17400000000001</v>
      </c>
      <c r="AE36" s="28">
        <v>0</v>
      </c>
      <c r="AF36" s="28">
        <v>-196.56899999999999</v>
      </c>
      <c r="AG36" s="28">
        <v>0</v>
      </c>
      <c r="AH36" s="28">
        <v>0</v>
      </c>
      <c r="AI36" s="28">
        <v>0</v>
      </c>
      <c r="AJ36" s="28">
        <v>0</v>
      </c>
      <c r="AK36" s="28">
        <v>237.80699999999999</v>
      </c>
      <c r="AL36" s="28">
        <v>-4.3920000000000003</v>
      </c>
      <c r="AM36" s="28">
        <v>0</v>
      </c>
      <c r="AN36" s="28">
        <v>2.8719999999999999</v>
      </c>
      <c r="AO36" s="28">
        <v>0</v>
      </c>
      <c r="AP36" s="28">
        <v>0</v>
      </c>
      <c r="AQ36" s="28">
        <v>0</v>
      </c>
      <c r="AR36" s="28">
        <v>0</v>
      </c>
      <c r="AS36" s="28">
        <v>0</v>
      </c>
      <c r="AU36" s="28">
        <f t="shared" ref="AU36:BE42" si="20">SUMIF($7:$7,AU$8,36:36)</f>
        <v>-4.0190000000000001</v>
      </c>
      <c r="AV36" s="28">
        <f t="shared" si="20"/>
        <v>-88.426000000000002</v>
      </c>
      <c r="AW36" s="28">
        <f t="shared" si="20"/>
        <v>-457.99799999999999</v>
      </c>
      <c r="AX36" s="28">
        <f t="shared" si="20"/>
        <v>-706.76799999999992</v>
      </c>
      <c r="AY36" s="28">
        <f t="shared" si="20"/>
        <v>-1149.6689999999999</v>
      </c>
      <c r="AZ36" s="28">
        <f t="shared" si="20"/>
        <v>45.65</v>
      </c>
      <c r="BA36" s="28">
        <f t="shared" si="20"/>
        <v>-352.178</v>
      </c>
      <c r="BB36" s="28">
        <f t="shared" si="20"/>
        <v>0</v>
      </c>
      <c r="BC36" s="28">
        <f t="shared" si="20"/>
        <v>236.28699999999998</v>
      </c>
      <c r="BD36" s="28">
        <f t="shared" si="20"/>
        <v>0</v>
      </c>
      <c r="BE36" s="28">
        <f t="shared" si="20"/>
        <v>0</v>
      </c>
    </row>
    <row r="37" spans="1:57" ht="14.9" customHeight="1">
      <c r="B37" s="29" t="s">
        <v>326</v>
      </c>
      <c r="E37" s="28">
        <v>0</v>
      </c>
      <c r="F37" s="28">
        <v>-5.6000000000000001E-2</v>
      </c>
      <c r="G37" s="28">
        <v>-0.127</v>
      </c>
      <c r="H37" s="28">
        <v>0</v>
      </c>
      <c r="I37" s="28">
        <v>-3.2000000000000001E-2</v>
      </c>
      <c r="J37" s="28">
        <v>-5.7380000000000004</v>
      </c>
      <c r="K37" s="28">
        <v>-17.428999999999998</v>
      </c>
      <c r="L37" s="28">
        <v>-188.94800000000001</v>
      </c>
      <c r="M37" s="28">
        <v>-6.3550000000000004</v>
      </c>
      <c r="N37" s="28">
        <v>-2.4710000000000001</v>
      </c>
      <c r="O37" s="28">
        <v>-3.1840000000000002</v>
      </c>
      <c r="P37" s="28">
        <v>0.85199999999999998</v>
      </c>
      <c r="Q37" s="28">
        <v>-50.262999999999998</v>
      </c>
      <c r="R37" s="28">
        <v>-4.7519999999999998</v>
      </c>
      <c r="S37" s="28">
        <v>-2.56</v>
      </c>
      <c r="T37" s="28">
        <v>-7.0789999999999997</v>
      </c>
      <c r="U37" s="28">
        <v>-5.7249999999999996</v>
      </c>
      <c r="V37" s="28">
        <v>-8.5969999999999995</v>
      </c>
      <c r="W37" s="28">
        <v>-11.977</v>
      </c>
      <c r="X37" s="28">
        <v>-26.789000000000001</v>
      </c>
      <c r="Y37" s="28">
        <v>-13.606999999999999</v>
      </c>
      <c r="Z37" s="28">
        <v>-16.574000000000002</v>
      </c>
      <c r="AA37" s="28">
        <v>-7.1740000000000004</v>
      </c>
      <c r="AB37" s="28">
        <v>-112.014</v>
      </c>
      <c r="AC37" s="28">
        <v>-262.80500000000001</v>
      </c>
      <c r="AD37" s="28">
        <v>-506.322</v>
      </c>
      <c r="AE37" s="28">
        <v>-868.75099999999998</v>
      </c>
      <c r="AF37" s="28">
        <v>-1027.3789999999999</v>
      </c>
      <c r="AG37" s="28">
        <v>-557.61300000000006</v>
      </c>
      <c r="AH37" s="28">
        <v>-882.93299999999999</v>
      </c>
      <c r="AI37" s="28">
        <v>-452.87200000000001</v>
      </c>
      <c r="AJ37" s="28">
        <v>-635.25300000000004</v>
      </c>
      <c r="AK37" s="40">
        <v>-120.47799999999999</v>
      </c>
      <c r="AL37" s="40">
        <v>-128.62600000000003</v>
      </c>
      <c r="AM37" s="28">
        <v>-62.709000000000003</v>
      </c>
      <c r="AN37" s="28">
        <v>-65.257000000000005</v>
      </c>
      <c r="AO37" s="28">
        <v>-77.936000000000007</v>
      </c>
      <c r="AP37" s="28">
        <v>-54.275871939999888</v>
      </c>
      <c r="AQ37" s="28">
        <v>-221.309</v>
      </c>
      <c r="AR37" s="28">
        <v>-113.86212806000007</v>
      </c>
      <c r="AS37" s="28">
        <v>-274.59500000000003</v>
      </c>
      <c r="AU37" s="28">
        <f t="shared" si="20"/>
        <v>-0.183</v>
      </c>
      <c r="AV37" s="28">
        <f t="shared" si="20"/>
        <v>-212.14699999999999</v>
      </c>
      <c r="AW37" s="28">
        <f t="shared" si="20"/>
        <v>-11.158000000000001</v>
      </c>
      <c r="AX37" s="28">
        <f t="shared" si="20"/>
        <v>-64.653999999999996</v>
      </c>
      <c r="AY37" s="28">
        <f t="shared" si="20"/>
        <v>-53.088000000000001</v>
      </c>
      <c r="AZ37" s="28">
        <f t="shared" si="20"/>
        <v>-149.369</v>
      </c>
      <c r="BA37" s="28">
        <f t="shared" si="20"/>
        <v>-2665.2569999999996</v>
      </c>
      <c r="BB37" s="28">
        <f t="shared" si="20"/>
        <v>-2528.6710000000003</v>
      </c>
      <c r="BC37" s="28">
        <f t="shared" si="20"/>
        <v>-377.07000000000005</v>
      </c>
      <c r="BD37" s="28">
        <f t="shared" si="20"/>
        <v>-467.38299999999998</v>
      </c>
      <c r="BE37" s="28">
        <f t="shared" si="20"/>
        <v>-274.59500000000003</v>
      </c>
    </row>
    <row r="38" spans="1:57" s="112" customFormat="1" ht="14.9" customHeight="1">
      <c r="A38" s="110"/>
      <c r="B38" s="111" t="s">
        <v>327</v>
      </c>
      <c r="E38" s="113">
        <v>0</v>
      </c>
      <c r="F38" s="113">
        <v>0</v>
      </c>
      <c r="G38" s="113">
        <v>0</v>
      </c>
      <c r="H38" s="113">
        <v>0</v>
      </c>
      <c r="I38" s="113">
        <v>0</v>
      </c>
      <c r="J38" s="113">
        <v>0</v>
      </c>
      <c r="K38" s="113">
        <v>0</v>
      </c>
      <c r="L38" s="113">
        <v>0</v>
      </c>
      <c r="M38" s="113">
        <v>0</v>
      </c>
      <c r="N38" s="113">
        <v>0</v>
      </c>
      <c r="O38" s="113">
        <v>0</v>
      </c>
      <c r="P38" s="113">
        <v>0</v>
      </c>
      <c r="Q38" s="113">
        <v>0</v>
      </c>
      <c r="R38" s="113">
        <v>0</v>
      </c>
      <c r="S38" s="113">
        <v>0</v>
      </c>
      <c r="T38" s="113">
        <v>0</v>
      </c>
      <c r="U38" s="113">
        <v>0</v>
      </c>
      <c r="V38" s="113">
        <v>0</v>
      </c>
      <c r="W38" s="113">
        <v>0</v>
      </c>
      <c r="X38" s="113">
        <v>0</v>
      </c>
      <c r="Y38" s="113">
        <v>0</v>
      </c>
      <c r="Z38" s="113">
        <v>0</v>
      </c>
      <c r="AA38" s="113">
        <v>0</v>
      </c>
      <c r="AB38" s="113">
        <v>0</v>
      </c>
      <c r="AC38" s="113">
        <v>-50.974000000000004</v>
      </c>
      <c r="AD38" s="113">
        <v>-25.537599999999998</v>
      </c>
      <c r="AE38" s="113">
        <v>-66.6982</v>
      </c>
      <c r="AF38" s="113">
        <v>-30.869966666666656</v>
      </c>
      <c r="AG38" s="113">
        <v>-49.4</v>
      </c>
      <c r="AH38" s="113">
        <v>-25</v>
      </c>
      <c r="AI38" s="113">
        <v>-30.7</v>
      </c>
      <c r="AJ38" s="113">
        <v>-36.299999999999997</v>
      </c>
      <c r="AK38" s="113">
        <v>-29.878</v>
      </c>
      <c r="AL38" s="116">
        <v>-32.566000000000003</v>
      </c>
      <c r="AM38" s="113">
        <v>-26.687999999999999</v>
      </c>
      <c r="AN38" s="116">
        <v>-37.116</v>
      </c>
      <c r="AO38" s="116">
        <v>-23.729852779999987</v>
      </c>
      <c r="AP38" s="116">
        <v>-30.216457739999861</v>
      </c>
      <c r="AQ38" s="116">
        <v>-16.240000000000009</v>
      </c>
      <c r="AR38" s="116">
        <v>-41.166306920000082</v>
      </c>
      <c r="AS38" s="116">
        <v>-12.16500000000002</v>
      </c>
      <c r="AU38" s="113">
        <f t="shared" si="20"/>
        <v>0</v>
      </c>
      <c r="AV38" s="113">
        <f t="shared" si="20"/>
        <v>0</v>
      </c>
      <c r="AW38" s="113">
        <f t="shared" si="20"/>
        <v>0</v>
      </c>
      <c r="AX38" s="113">
        <f t="shared" si="20"/>
        <v>0</v>
      </c>
      <c r="AY38" s="113">
        <f t="shared" si="20"/>
        <v>0</v>
      </c>
      <c r="AZ38" s="113">
        <f t="shared" si="20"/>
        <v>0</v>
      </c>
      <c r="BA38" s="113">
        <f t="shared" si="20"/>
        <v>-174.07976666666667</v>
      </c>
      <c r="BB38" s="113">
        <f t="shared" si="20"/>
        <v>-141.4</v>
      </c>
      <c r="BC38" s="113">
        <f t="shared" si="20"/>
        <v>-126.248</v>
      </c>
      <c r="BD38" s="113">
        <f t="shared" si="20"/>
        <v>-111.35261743999995</v>
      </c>
      <c r="BE38" s="113">
        <f t="shared" si="20"/>
        <v>-12.16500000000002</v>
      </c>
    </row>
    <row r="39" spans="1:57" s="112" customFormat="1" ht="14.9" customHeight="1">
      <c r="A39" s="110"/>
      <c r="B39" s="111" t="s">
        <v>328</v>
      </c>
      <c r="E39" s="113">
        <v>0</v>
      </c>
      <c r="F39" s="113">
        <v>0</v>
      </c>
      <c r="G39" s="113">
        <v>0</v>
      </c>
      <c r="H39" s="113">
        <v>0</v>
      </c>
      <c r="I39" s="113">
        <v>0</v>
      </c>
      <c r="J39" s="113">
        <v>0</v>
      </c>
      <c r="K39" s="113">
        <v>0</v>
      </c>
      <c r="L39" s="113">
        <v>0</v>
      </c>
      <c r="M39" s="113">
        <v>0</v>
      </c>
      <c r="N39" s="113">
        <v>0</v>
      </c>
      <c r="O39" s="113">
        <v>0</v>
      </c>
      <c r="P39" s="113">
        <v>0</v>
      </c>
      <c r="Q39" s="113">
        <v>0</v>
      </c>
      <c r="R39" s="113">
        <v>0</v>
      </c>
      <c r="S39" s="113">
        <v>0</v>
      </c>
      <c r="T39" s="113">
        <v>0</v>
      </c>
      <c r="U39" s="113">
        <v>0</v>
      </c>
      <c r="V39" s="113">
        <v>0</v>
      </c>
      <c r="W39" s="113">
        <v>0</v>
      </c>
      <c r="X39" s="113">
        <v>0</v>
      </c>
      <c r="Y39" s="113">
        <v>0</v>
      </c>
      <c r="Z39" s="113">
        <v>0</v>
      </c>
      <c r="AA39" s="113">
        <v>0</v>
      </c>
      <c r="AB39" s="113">
        <v>0</v>
      </c>
      <c r="AC39" s="113">
        <v>-211.83100000000002</v>
      </c>
      <c r="AD39" s="113">
        <v>-480.78440000000001</v>
      </c>
      <c r="AE39" s="113">
        <v>-802.05279999999993</v>
      </c>
      <c r="AF39" s="113">
        <v>-996.50903333333326</v>
      </c>
      <c r="AG39" s="113">
        <v>-508.21300000000008</v>
      </c>
      <c r="AH39" s="113">
        <v>-857.93299999999999</v>
      </c>
      <c r="AI39" s="113">
        <v>-422.17200000000003</v>
      </c>
      <c r="AJ39" s="113">
        <v>-598.95300000000009</v>
      </c>
      <c r="AK39" s="113">
        <v>-90.6</v>
      </c>
      <c r="AL39" s="116">
        <v>-96.06</v>
      </c>
      <c r="AM39" s="113">
        <v>-36.021000000000001</v>
      </c>
      <c r="AN39" s="116">
        <v>-28.140999999999998</v>
      </c>
      <c r="AO39" s="116">
        <f>AO37-AO38</f>
        <v>-54.20614722000002</v>
      </c>
      <c r="AP39" s="116">
        <v>-24.059414200000028</v>
      </c>
      <c r="AQ39" s="116">
        <v>-205.06899999999999</v>
      </c>
      <c r="AR39" s="116">
        <v>-72.695821139999993</v>
      </c>
      <c r="AS39" s="116">
        <v>-262.43</v>
      </c>
      <c r="AU39" s="113">
        <f t="shared" si="20"/>
        <v>0</v>
      </c>
      <c r="AV39" s="113">
        <f t="shared" si="20"/>
        <v>0</v>
      </c>
      <c r="AW39" s="113">
        <f t="shared" si="20"/>
        <v>0</v>
      </c>
      <c r="AX39" s="113">
        <f t="shared" si="20"/>
        <v>0</v>
      </c>
      <c r="AY39" s="113">
        <f t="shared" si="20"/>
        <v>0</v>
      </c>
      <c r="AZ39" s="113">
        <f t="shared" si="20"/>
        <v>0</v>
      </c>
      <c r="BA39" s="113">
        <f t="shared" si="20"/>
        <v>-2491.1772333333333</v>
      </c>
      <c r="BB39" s="113">
        <f t="shared" si="20"/>
        <v>-2387.2710000000002</v>
      </c>
      <c r="BC39" s="113">
        <f t="shared" si="20"/>
        <v>-250.82199999999997</v>
      </c>
      <c r="BD39" s="113">
        <f t="shared" si="20"/>
        <v>-356.03038256000002</v>
      </c>
      <c r="BE39" s="113">
        <f t="shared" si="20"/>
        <v>-262.43</v>
      </c>
    </row>
    <row r="40" spans="1:57" ht="14.9" customHeight="1">
      <c r="B40" s="29" t="s">
        <v>329</v>
      </c>
      <c r="E40" s="28">
        <v>0</v>
      </c>
      <c r="F40" s="28">
        <v>0</v>
      </c>
      <c r="G40" s="28">
        <v>0</v>
      </c>
      <c r="H40" s="28">
        <v>0</v>
      </c>
      <c r="I40" s="28">
        <v>0</v>
      </c>
      <c r="J40" s="28">
        <v>0</v>
      </c>
      <c r="K40" s="28">
        <v>0</v>
      </c>
      <c r="L40" s="28">
        <v>0</v>
      </c>
      <c r="M40" s="28">
        <v>0</v>
      </c>
      <c r="N40" s="28">
        <v>0</v>
      </c>
      <c r="O40" s="28">
        <v>0</v>
      </c>
      <c r="P40" s="28">
        <v>0</v>
      </c>
      <c r="Q40" s="28">
        <v>0</v>
      </c>
      <c r="R40" s="28">
        <v>0</v>
      </c>
      <c r="S40" s="28">
        <v>0</v>
      </c>
      <c r="T40" s="28">
        <v>0</v>
      </c>
      <c r="U40" s="28">
        <v>0</v>
      </c>
      <c r="V40" s="28">
        <v>0</v>
      </c>
      <c r="W40" s="28">
        <v>0</v>
      </c>
      <c r="X40" s="28">
        <v>0</v>
      </c>
      <c r="Y40" s="28">
        <v>0</v>
      </c>
      <c r="Z40" s="28">
        <v>0</v>
      </c>
      <c r="AA40" s="28">
        <v>0</v>
      </c>
      <c r="AB40" s="28">
        <v>0</v>
      </c>
      <c r="AC40" s="28">
        <v>0</v>
      </c>
      <c r="AD40" s="28">
        <v>0</v>
      </c>
      <c r="AE40" s="28">
        <v>0</v>
      </c>
      <c r="AF40" s="28">
        <v>0</v>
      </c>
      <c r="AG40" s="28">
        <v>0</v>
      </c>
      <c r="AH40" s="28">
        <v>0</v>
      </c>
      <c r="AI40" s="28">
        <v>0</v>
      </c>
      <c r="AJ40" s="28">
        <v>0</v>
      </c>
      <c r="AK40" s="28">
        <v>0</v>
      </c>
      <c r="AL40" s="69" t="s">
        <v>330</v>
      </c>
      <c r="AM40" s="28">
        <v>0</v>
      </c>
      <c r="AN40" s="28">
        <v>0</v>
      </c>
      <c r="AO40" s="28">
        <v>0</v>
      </c>
      <c r="AP40" s="28">
        <v>-0.622</v>
      </c>
      <c r="AQ40" s="28">
        <v>0</v>
      </c>
      <c r="AR40" s="28">
        <v>0</v>
      </c>
      <c r="AS40" s="135">
        <v>38.869999999999997</v>
      </c>
      <c r="AU40" s="28">
        <f t="shared" si="20"/>
        <v>0</v>
      </c>
      <c r="AV40" s="28">
        <f t="shared" si="20"/>
        <v>0</v>
      </c>
      <c r="AW40" s="28">
        <f t="shared" si="20"/>
        <v>0</v>
      </c>
      <c r="AX40" s="28">
        <f t="shared" si="20"/>
        <v>0</v>
      </c>
      <c r="AY40" s="28">
        <f t="shared" si="20"/>
        <v>0</v>
      </c>
      <c r="AZ40" s="28">
        <f t="shared" si="20"/>
        <v>0</v>
      </c>
      <c r="BA40" s="28">
        <f t="shared" si="20"/>
        <v>0</v>
      </c>
      <c r="BB40" s="28">
        <f t="shared" si="20"/>
        <v>0</v>
      </c>
      <c r="BC40" s="28">
        <f t="shared" si="20"/>
        <v>0</v>
      </c>
      <c r="BD40" s="28">
        <f t="shared" si="20"/>
        <v>-0.622</v>
      </c>
      <c r="BE40" s="28">
        <f t="shared" si="20"/>
        <v>38.869999999999997</v>
      </c>
    </row>
    <row r="41" spans="1:57" ht="14.9" customHeight="1">
      <c r="B41" s="29" t="s">
        <v>331</v>
      </c>
      <c r="E41" s="28">
        <v>1.0269999999999999</v>
      </c>
      <c r="F41" s="28">
        <v>-0.97699999999999998</v>
      </c>
      <c r="G41" s="28">
        <v>1.554</v>
      </c>
      <c r="H41" s="28">
        <v>3.28</v>
      </c>
      <c r="I41" s="28">
        <v>0.153</v>
      </c>
      <c r="J41" s="28">
        <v>-6.9240000000000004</v>
      </c>
      <c r="K41" s="28">
        <v>-9.609</v>
      </c>
      <c r="L41" s="28">
        <v>-21.492000000000001</v>
      </c>
      <c r="M41" s="28">
        <v>1.694</v>
      </c>
      <c r="N41" s="28">
        <v>-17.562000000000001</v>
      </c>
      <c r="O41" s="28">
        <v>-232.846</v>
      </c>
      <c r="P41" s="28">
        <v>263.14400000000001</v>
      </c>
      <c r="Q41" s="28">
        <v>-9.5129999999999999</v>
      </c>
      <c r="R41" s="28">
        <v>5.633</v>
      </c>
      <c r="S41" s="28">
        <v>-8.5830000000000002</v>
      </c>
      <c r="T41" s="28">
        <v>57.462000000000003</v>
      </c>
      <c r="U41" s="28">
        <v>-8.3510000000000009</v>
      </c>
      <c r="V41" s="28">
        <v>16.347000000000001</v>
      </c>
      <c r="W41" s="28">
        <v>-13.324</v>
      </c>
      <c r="X41" s="28">
        <v>15.962999999999999</v>
      </c>
      <c r="Y41" s="28">
        <v>-29.707000000000001</v>
      </c>
      <c r="Z41" s="28">
        <v>-4.234</v>
      </c>
      <c r="AA41" s="28">
        <v>81.322000000000003</v>
      </c>
      <c r="AB41" s="28">
        <v>225.37299999999999</v>
      </c>
      <c r="AC41" s="28">
        <v>-3.2810000000000001</v>
      </c>
      <c r="AD41" s="28">
        <v>93.194000000000003</v>
      </c>
      <c r="AE41" s="28">
        <v>-90.513000000000005</v>
      </c>
      <c r="AF41" s="28">
        <v>-1239.316</v>
      </c>
      <c r="AG41" s="28">
        <v>337.26299999999998</v>
      </c>
      <c r="AH41" s="28">
        <v>442.161</v>
      </c>
      <c r="AI41" s="28">
        <v>-16.164999999999999</v>
      </c>
      <c r="AJ41" s="28">
        <v>-151.78</v>
      </c>
      <c r="AK41" s="28">
        <v>-50.746000000000002</v>
      </c>
      <c r="AL41" s="28">
        <v>-317.82100000000003</v>
      </c>
      <c r="AM41" s="28">
        <v>-47.323999999999998</v>
      </c>
      <c r="AN41" s="28">
        <v>368.26300000000003</v>
      </c>
      <c r="AO41" s="40">
        <v>-49.414000000000001</v>
      </c>
      <c r="AP41" s="40">
        <f>113.911+0.00499999999999545</f>
        <v>113.916</v>
      </c>
      <c r="AQ41" s="40">
        <v>-30.350999999999999</v>
      </c>
      <c r="AR41" s="40">
        <v>128.69999999999999</v>
      </c>
      <c r="AS41" s="28">
        <v>22.265999999999998</v>
      </c>
      <c r="AU41" s="28">
        <f t="shared" si="20"/>
        <v>4.8840000000000003</v>
      </c>
      <c r="AV41" s="28">
        <f t="shared" si="20"/>
        <v>-37.872</v>
      </c>
      <c r="AW41" s="28">
        <f t="shared" si="20"/>
        <v>14.430000000000007</v>
      </c>
      <c r="AX41" s="28">
        <f t="shared" si="20"/>
        <v>44.999000000000002</v>
      </c>
      <c r="AY41" s="28">
        <f t="shared" si="20"/>
        <v>10.635</v>
      </c>
      <c r="AZ41" s="28">
        <f t="shared" si="20"/>
        <v>272.75400000000002</v>
      </c>
      <c r="BA41" s="28">
        <f t="shared" si="20"/>
        <v>-1239.9159999999999</v>
      </c>
      <c r="BB41" s="28">
        <f t="shared" si="20"/>
        <v>611.47900000000004</v>
      </c>
      <c r="BC41" s="28">
        <f t="shared" si="20"/>
        <v>-47.627999999999986</v>
      </c>
      <c r="BD41" s="28">
        <f t="shared" si="20"/>
        <v>162.851</v>
      </c>
      <c r="BE41" s="28">
        <f t="shared" si="20"/>
        <v>22.265999999999998</v>
      </c>
    </row>
    <row r="42" spans="1:57" ht="14.9" customHeight="1">
      <c r="B42" s="48" t="s">
        <v>332</v>
      </c>
      <c r="C42" s="36"/>
      <c r="D42" s="36"/>
      <c r="E42" s="37">
        <f t="shared" ref="E42:AN42" si="21">SUM(E36:E37,E40:E41)</f>
        <v>0.15999999999999992</v>
      </c>
      <c r="F42" s="37">
        <f t="shared" si="21"/>
        <v>-2.0070000000000001</v>
      </c>
      <c r="G42" s="37">
        <f t="shared" si="21"/>
        <v>0.38500000000000001</v>
      </c>
      <c r="H42" s="37">
        <f t="shared" si="21"/>
        <v>2.1440000000000001</v>
      </c>
      <c r="I42" s="37">
        <f t="shared" si="21"/>
        <v>0.121</v>
      </c>
      <c r="J42" s="37">
        <f t="shared" si="21"/>
        <v>4.4700000000000015</v>
      </c>
      <c r="K42" s="37">
        <f t="shared" si="21"/>
        <v>-27.037999999999997</v>
      </c>
      <c r="L42" s="37">
        <f t="shared" si="21"/>
        <v>-315.99800000000005</v>
      </c>
      <c r="M42" s="37">
        <f t="shared" si="21"/>
        <v>-4.6610000000000005</v>
      </c>
      <c r="N42" s="37">
        <f t="shared" si="21"/>
        <v>-20.033000000000001</v>
      </c>
      <c r="O42" s="37">
        <f t="shared" si="21"/>
        <v>-238.42699999999999</v>
      </c>
      <c r="P42" s="37">
        <f t="shared" si="21"/>
        <v>-191.60500000000002</v>
      </c>
      <c r="Q42" s="37">
        <f t="shared" si="21"/>
        <v>-56.383999999999993</v>
      </c>
      <c r="R42" s="37">
        <f t="shared" si="21"/>
        <v>-534.8309999999999</v>
      </c>
      <c r="S42" s="37">
        <f t="shared" si="21"/>
        <v>-11.143000000000001</v>
      </c>
      <c r="T42" s="37">
        <f t="shared" si="21"/>
        <v>-124.06500000000001</v>
      </c>
      <c r="U42" s="37">
        <f t="shared" si="21"/>
        <v>-170.45499999999998</v>
      </c>
      <c r="V42" s="37">
        <f t="shared" si="21"/>
        <v>7.7500000000000018</v>
      </c>
      <c r="W42" s="37">
        <f t="shared" si="21"/>
        <v>-25.301000000000002</v>
      </c>
      <c r="X42" s="37">
        <f t="shared" si="21"/>
        <v>-1004.116</v>
      </c>
      <c r="Y42" s="37">
        <f t="shared" si="21"/>
        <v>-43.314</v>
      </c>
      <c r="Z42" s="37">
        <f t="shared" si="21"/>
        <v>-22.847999999999999</v>
      </c>
      <c r="AA42" s="37">
        <f t="shared" si="21"/>
        <v>74.147999999999996</v>
      </c>
      <c r="AB42" s="37">
        <f t="shared" si="21"/>
        <v>161.04899999999998</v>
      </c>
      <c r="AC42" s="37">
        <f t="shared" si="21"/>
        <v>-265.52100000000002</v>
      </c>
      <c r="AD42" s="37">
        <f t="shared" si="21"/>
        <v>-569.30200000000002</v>
      </c>
      <c r="AE42" s="37">
        <f t="shared" si="21"/>
        <v>-959.26400000000001</v>
      </c>
      <c r="AF42" s="37">
        <f t="shared" si="21"/>
        <v>-2463.2640000000001</v>
      </c>
      <c r="AG42" s="37">
        <f t="shared" si="21"/>
        <v>-220.35000000000008</v>
      </c>
      <c r="AH42" s="37">
        <f t="shared" si="21"/>
        <v>-440.77199999999999</v>
      </c>
      <c r="AI42" s="37">
        <f t="shared" si="21"/>
        <v>-469.03700000000003</v>
      </c>
      <c r="AJ42" s="37">
        <f t="shared" si="21"/>
        <v>-787.03300000000002</v>
      </c>
      <c r="AK42" s="37">
        <f t="shared" si="21"/>
        <v>66.582999999999998</v>
      </c>
      <c r="AL42" s="105">
        <f t="shared" si="21"/>
        <v>-450.83900000000006</v>
      </c>
      <c r="AM42" s="105">
        <f t="shared" si="21"/>
        <v>-110.033</v>
      </c>
      <c r="AN42" s="105">
        <f t="shared" si="21"/>
        <v>305.87800000000004</v>
      </c>
      <c r="AO42" s="144">
        <f>SUM(AO36:AO37,AO40:AO41)</f>
        <v>-127.35000000000001</v>
      </c>
      <c r="AP42" s="144">
        <f>SUM(AP36:AP37,AP40:AP41)</f>
        <v>59.018128060000109</v>
      </c>
      <c r="AQ42" s="144">
        <f>SUM(AQ36:AQ37,AQ40:AQ41)</f>
        <v>-251.66</v>
      </c>
      <c r="AR42" s="144">
        <f>SUM(AR36:AR37,AR40:AR41)</f>
        <v>14.837871939999914</v>
      </c>
      <c r="AS42" s="105">
        <f>SUM(AS36:AS37,AS40:AS41)</f>
        <v>-213.45900000000003</v>
      </c>
      <c r="AU42" s="37">
        <f t="shared" si="20"/>
        <v>0.68199999999999994</v>
      </c>
      <c r="AV42" s="37">
        <f t="shared" si="20"/>
        <v>-338.44500000000005</v>
      </c>
      <c r="AW42" s="37">
        <f t="shared" si="20"/>
        <v>-454.726</v>
      </c>
      <c r="AX42" s="37">
        <f t="shared" si="20"/>
        <v>-726.423</v>
      </c>
      <c r="AY42" s="37">
        <f t="shared" si="20"/>
        <v>-1192.1219999999998</v>
      </c>
      <c r="AZ42" s="37">
        <f t="shared" si="20"/>
        <v>169.03499999999997</v>
      </c>
      <c r="BA42" s="37">
        <f t="shared" si="20"/>
        <v>-4257.3510000000006</v>
      </c>
      <c r="BB42" s="37">
        <f t="shared" si="20"/>
        <v>-1917.192</v>
      </c>
      <c r="BC42" s="37">
        <f t="shared" si="20"/>
        <v>-188.41100000000006</v>
      </c>
      <c r="BD42" s="37">
        <f t="shared" si="20"/>
        <v>-305.154</v>
      </c>
      <c r="BE42" s="37">
        <f t="shared" si="20"/>
        <v>-213.45900000000003</v>
      </c>
    </row>
    <row r="43" spans="1:57" ht="14.9" customHeight="1">
      <c r="B43" s="29"/>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45"/>
      <c r="AQ43" s="28"/>
      <c r="AR43" s="28"/>
      <c r="AS43" s="28"/>
      <c r="AU43" s="28"/>
      <c r="AV43" s="28"/>
      <c r="AW43" s="28"/>
      <c r="AX43" s="28"/>
      <c r="AY43" s="28"/>
      <c r="AZ43" s="28"/>
      <c r="BA43" s="28"/>
      <c r="BB43" s="28"/>
      <c r="BC43" s="28"/>
      <c r="BD43" s="28"/>
      <c r="BE43" s="28"/>
    </row>
    <row r="44" spans="1:57" ht="14.9" customHeight="1">
      <c r="B44" s="46" t="s">
        <v>333</v>
      </c>
      <c r="C44" s="47"/>
      <c r="D44" s="47"/>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U44" s="66"/>
      <c r="AV44" s="66"/>
      <c r="AW44" s="66"/>
      <c r="AX44" s="66"/>
      <c r="AY44" s="66"/>
      <c r="AZ44" s="66"/>
      <c r="BA44" s="66"/>
      <c r="BB44" s="66"/>
      <c r="BC44" s="66"/>
      <c r="BD44" s="66"/>
      <c r="BE44" s="66"/>
    </row>
    <row r="45" spans="1:57" ht="14.9" customHeight="1">
      <c r="B45" s="29" t="s">
        <v>334</v>
      </c>
      <c r="E45" s="28">
        <v>0</v>
      </c>
      <c r="F45" s="28">
        <v>0</v>
      </c>
      <c r="G45" s="28">
        <v>0</v>
      </c>
      <c r="H45" s="28">
        <v>0</v>
      </c>
      <c r="I45" s="28">
        <v>0</v>
      </c>
      <c r="J45" s="28">
        <v>47.430999999999997</v>
      </c>
      <c r="K45" s="28">
        <v>3.7709999999999999</v>
      </c>
      <c r="L45" s="28">
        <v>321.72500000000002</v>
      </c>
      <c r="M45" s="28">
        <v>0</v>
      </c>
      <c r="N45" s="28">
        <v>26.189</v>
      </c>
      <c r="O45" s="28">
        <v>248.42599999999999</v>
      </c>
      <c r="P45" s="28">
        <v>0</v>
      </c>
      <c r="Q45" s="28">
        <v>58.686</v>
      </c>
      <c r="R45" s="28">
        <v>777.62400000000002</v>
      </c>
      <c r="S45" s="28">
        <v>0</v>
      </c>
      <c r="T45" s="28">
        <v>1.883</v>
      </c>
      <c r="U45" s="28">
        <v>0</v>
      </c>
      <c r="V45" s="28">
        <v>0.83399999999999996</v>
      </c>
      <c r="W45" s="28">
        <v>226.197</v>
      </c>
      <c r="X45" s="28">
        <v>18.907</v>
      </c>
      <c r="Y45" s="28">
        <v>1047.2670000000001</v>
      </c>
      <c r="Z45" s="28">
        <v>0</v>
      </c>
      <c r="AA45" s="28">
        <v>0</v>
      </c>
      <c r="AB45" s="28">
        <v>279.358</v>
      </c>
      <c r="AC45" s="28">
        <v>267.29700000000003</v>
      </c>
      <c r="AD45" s="28">
        <v>1101.7919999999999</v>
      </c>
      <c r="AE45" s="28">
        <v>872.12300000000005</v>
      </c>
      <c r="AF45" s="28">
        <v>532.65800000000002</v>
      </c>
      <c r="AG45" s="28">
        <v>249.976</v>
      </c>
      <c r="AH45" s="28">
        <v>566.76300000000003</v>
      </c>
      <c r="AI45" s="28">
        <v>497.91300000000001</v>
      </c>
      <c r="AJ45" s="28">
        <v>785.99699999999996</v>
      </c>
      <c r="AK45" s="40">
        <v>1964.0540000000001</v>
      </c>
      <c r="AL45" s="40">
        <v>448.82</v>
      </c>
      <c r="AM45" s="28">
        <v>102.58499999999999</v>
      </c>
      <c r="AN45" s="28">
        <v>19.662999999999556</v>
      </c>
      <c r="AO45" s="28">
        <v>795.63099999999997</v>
      </c>
      <c r="AP45" s="28">
        <v>8.6340000000000146</v>
      </c>
      <c r="AQ45" s="28">
        <v>320.303</v>
      </c>
      <c r="AR45" s="28">
        <v>1162.8</v>
      </c>
      <c r="AS45" s="28">
        <v>1490.24</v>
      </c>
      <c r="AU45" s="28">
        <f t="shared" ref="AU45:BE52" si="22">SUMIF($7:$7,AU$8,45:45)</f>
        <v>0</v>
      </c>
      <c r="AV45" s="28">
        <f t="shared" si="22"/>
        <v>372.92700000000002</v>
      </c>
      <c r="AW45" s="28">
        <f t="shared" si="22"/>
        <v>274.61500000000001</v>
      </c>
      <c r="AX45" s="28">
        <f t="shared" si="22"/>
        <v>838.1930000000001</v>
      </c>
      <c r="AY45" s="28">
        <f t="shared" si="22"/>
        <v>245.93800000000002</v>
      </c>
      <c r="AZ45" s="28">
        <f t="shared" si="22"/>
        <v>1326.625</v>
      </c>
      <c r="BA45" s="28">
        <f t="shared" si="22"/>
        <v>2773.87</v>
      </c>
      <c r="BB45" s="28">
        <f t="shared" si="22"/>
        <v>2100.6489999999999</v>
      </c>
      <c r="BC45" s="28">
        <f t="shared" si="22"/>
        <v>2535.1219999999998</v>
      </c>
      <c r="BD45" s="28">
        <f t="shared" si="22"/>
        <v>2287.3679999999999</v>
      </c>
      <c r="BE45" s="28">
        <f t="shared" si="22"/>
        <v>1490.24</v>
      </c>
    </row>
    <row r="46" spans="1:57" ht="14.9" customHeight="1">
      <c r="B46" s="29" t="s">
        <v>335</v>
      </c>
      <c r="E46" s="28">
        <v>-7.7039999999999997</v>
      </c>
      <c r="F46" s="28">
        <v>-7.7309999999999999</v>
      </c>
      <c r="G46" s="28">
        <v>-7.758</v>
      </c>
      <c r="H46" s="28">
        <v>-7.774</v>
      </c>
      <c r="I46" s="28">
        <v>-7.8079999999999998</v>
      </c>
      <c r="J46" s="28">
        <v>-37.146000000000001</v>
      </c>
      <c r="K46" s="28">
        <v>-65.888000000000005</v>
      </c>
      <c r="L46" s="28">
        <v>-108.527</v>
      </c>
      <c r="M46" s="28">
        <v>-7.9320000000000004</v>
      </c>
      <c r="N46" s="28">
        <v>-26.988</v>
      </c>
      <c r="O46" s="28">
        <v>-19.904</v>
      </c>
      <c r="P46" s="28">
        <v>-49.35</v>
      </c>
      <c r="Q46" s="28">
        <v>-20.465</v>
      </c>
      <c r="R46" s="28">
        <v>-282.09699999999998</v>
      </c>
      <c r="S46" s="28">
        <v>-36.243000000000002</v>
      </c>
      <c r="T46" s="28">
        <v>-32.478000000000002</v>
      </c>
      <c r="U46" s="28">
        <v>-154.58699999999999</v>
      </c>
      <c r="V46" s="28">
        <v>-39.920999999999999</v>
      </c>
      <c r="W46" s="28">
        <v>-66.147999999999996</v>
      </c>
      <c r="X46" s="28">
        <v>-47.287999999999997</v>
      </c>
      <c r="Y46" s="28">
        <v>-496.29300000000001</v>
      </c>
      <c r="Z46" s="28">
        <v>-867.69399999999996</v>
      </c>
      <c r="AA46" s="28">
        <v>-38.594999999999999</v>
      </c>
      <c r="AB46" s="28">
        <v>-52.917999999999999</v>
      </c>
      <c r="AC46" s="28">
        <v>-213.71700000000001</v>
      </c>
      <c r="AD46" s="28">
        <v>-66.14</v>
      </c>
      <c r="AE46" s="28">
        <v>-43.918999999999997</v>
      </c>
      <c r="AF46" s="28">
        <v>-227.66300000000001</v>
      </c>
      <c r="AG46" s="28">
        <v>-124.074</v>
      </c>
      <c r="AH46" s="28">
        <v>-203.322</v>
      </c>
      <c r="AI46" s="28">
        <v>-203.47200000000001</v>
      </c>
      <c r="AJ46" s="28">
        <v>-277.30399999999997</v>
      </c>
      <c r="AK46" s="40">
        <v>-1723.9359999999999</v>
      </c>
      <c r="AL46" s="40">
        <v>-266.81099999999998</v>
      </c>
      <c r="AM46" s="28">
        <v>-92.501000000000005</v>
      </c>
      <c r="AN46" s="28">
        <v>-188.10399999999981</v>
      </c>
      <c r="AO46" s="28">
        <v>-804.12699999999995</v>
      </c>
      <c r="AP46" s="28">
        <v>-282.46800000000002</v>
      </c>
      <c r="AQ46" s="28">
        <v>-87.88</v>
      </c>
      <c r="AR46" s="28">
        <v>-511.6</v>
      </c>
      <c r="AS46" s="28">
        <v>-1099.1420000000001</v>
      </c>
      <c r="AU46" s="28">
        <f t="shared" si="22"/>
        <v>-30.966999999999999</v>
      </c>
      <c r="AV46" s="28">
        <f t="shared" si="22"/>
        <v>-219.36900000000003</v>
      </c>
      <c r="AW46" s="28">
        <f t="shared" si="22"/>
        <v>-104.17400000000001</v>
      </c>
      <c r="AX46" s="28">
        <f t="shared" si="22"/>
        <v>-371.28299999999996</v>
      </c>
      <c r="AY46" s="28">
        <f t="shared" si="22"/>
        <v>-307.94399999999996</v>
      </c>
      <c r="AZ46" s="28">
        <f t="shared" si="22"/>
        <v>-1455.5</v>
      </c>
      <c r="BA46" s="28">
        <f t="shared" si="22"/>
        <v>-551.43900000000008</v>
      </c>
      <c r="BB46" s="28">
        <f t="shared" si="22"/>
        <v>-808.17200000000003</v>
      </c>
      <c r="BC46" s="28">
        <f t="shared" si="22"/>
        <v>-2271.3519999999999</v>
      </c>
      <c r="BD46" s="28">
        <f t="shared" si="22"/>
        <v>-1686.0749999999998</v>
      </c>
      <c r="BE46" s="28">
        <f t="shared" si="22"/>
        <v>-1099.1420000000001</v>
      </c>
    </row>
    <row r="47" spans="1:57" ht="14.9" customHeight="1">
      <c r="B47" s="29" t="s">
        <v>336</v>
      </c>
      <c r="E47" s="28">
        <v>0</v>
      </c>
      <c r="F47" s="28">
        <v>0</v>
      </c>
      <c r="G47" s="28">
        <v>0</v>
      </c>
      <c r="H47" s="28">
        <v>0</v>
      </c>
      <c r="I47" s="28">
        <v>0</v>
      </c>
      <c r="J47" s="28">
        <v>0</v>
      </c>
      <c r="K47" s="28">
        <v>0</v>
      </c>
      <c r="L47" s="28">
        <v>0</v>
      </c>
      <c r="M47" s="28">
        <v>0</v>
      </c>
      <c r="N47" s="28">
        <v>0</v>
      </c>
      <c r="O47" s="28">
        <v>0</v>
      </c>
      <c r="P47" s="28">
        <v>0</v>
      </c>
      <c r="Q47" s="28">
        <v>0</v>
      </c>
      <c r="R47" s="28">
        <v>0</v>
      </c>
      <c r="S47" s="28">
        <v>0</v>
      </c>
      <c r="T47" s="28">
        <v>0</v>
      </c>
      <c r="U47" s="28">
        <v>0</v>
      </c>
      <c r="V47" s="28">
        <v>0</v>
      </c>
      <c r="W47" s="28">
        <v>0</v>
      </c>
      <c r="X47" s="28">
        <v>0</v>
      </c>
      <c r="Y47" s="28">
        <v>0</v>
      </c>
      <c r="Z47" s="28">
        <v>0</v>
      </c>
      <c r="AA47" s="28">
        <v>0</v>
      </c>
      <c r="AB47" s="28">
        <v>0</v>
      </c>
      <c r="AC47" s="28">
        <v>0</v>
      </c>
      <c r="AD47" s="28">
        <v>0</v>
      </c>
      <c r="AE47" s="28">
        <v>0</v>
      </c>
      <c r="AF47" s="28">
        <v>0</v>
      </c>
      <c r="AG47" s="28">
        <v>0</v>
      </c>
      <c r="AH47" s="28">
        <v>16.456</v>
      </c>
      <c r="AI47" s="28">
        <v>12.433999999999999</v>
      </c>
      <c r="AJ47" s="28">
        <v>4.1769999999999996</v>
      </c>
      <c r="AK47" s="40">
        <v>9.5579999999999998</v>
      </c>
      <c r="AL47" s="40">
        <v>9.8640000000000008</v>
      </c>
      <c r="AM47" s="28">
        <v>7.52</v>
      </c>
      <c r="AN47" s="28">
        <v>3.2989999999999995</v>
      </c>
      <c r="AO47" s="28">
        <v>2.7040000000000002</v>
      </c>
      <c r="AP47" s="28">
        <v>0</v>
      </c>
      <c r="AQ47" s="28">
        <v>1E-3</v>
      </c>
      <c r="AR47" s="28">
        <v>0</v>
      </c>
      <c r="AS47" s="28">
        <v>0</v>
      </c>
      <c r="AU47" s="28">
        <f t="shared" si="22"/>
        <v>0</v>
      </c>
      <c r="AV47" s="28">
        <f t="shared" si="22"/>
        <v>0</v>
      </c>
      <c r="AW47" s="28">
        <f t="shared" si="22"/>
        <v>0</v>
      </c>
      <c r="AX47" s="28">
        <f t="shared" si="22"/>
        <v>0</v>
      </c>
      <c r="AY47" s="28">
        <f t="shared" si="22"/>
        <v>0</v>
      </c>
      <c r="AZ47" s="28">
        <f t="shared" si="22"/>
        <v>0</v>
      </c>
      <c r="BA47" s="28">
        <f t="shared" si="22"/>
        <v>0</v>
      </c>
      <c r="BB47" s="28">
        <f t="shared" si="22"/>
        <v>33.067</v>
      </c>
      <c r="BC47" s="28">
        <f t="shared" si="22"/>
        <v>30.241</v>
      </c>
      <c r="BD47" s="28">
        <f t="shared" si="22"/>
        <v>2.7050000000000001</v>
      </c>
      <c r="BE47" s="28">
        <f t="shared" si="22"/>
        <v>0</v>
      </c>
    </row>
    <row r="48" spans="1:57" ht="14.9" customHeight="1">
      <c r="B48" s="29" t="s">
        <v>337</v>
      </c>
      <c r="E48" s="28">
        <v>0</v>
      </c>
      <c r="F48" s="28">
        <v>0</v>
      </c>
      <c r="G48" s="28">
        <v>0</v>
      </c>
      <c r="H48" s="28">
        <v>0</v>
      </c>
      <c r="I48" s="28">
        <v>0</v>
      </c>
      <c r="J48" s="28">
        <v>0</v>
      </c>
      <c r="K48" s="28">
        <v>511.33600000000001</v>
      </c>
      <c r="L48" s="28">
        <v>-3.512</v>
      </c>
      <c r="M48" s="28">
        <v>0</v>
      </c>
      <c r="N48" s="28">
        <v>0</v>
      </c>
      <c r="O48" s="28">
        <v>0</v>
      </c>
      <c r="P48" s="28">
        <v>0</v>
      </c>
      <c r="Q48" s="28">
        <v>5.2080000000000002</v>
      </c>
      <c r="R48" s="28">
        <v>0.66</v>
      </c>
      <c r="S48" s="28">
        <v>809.46500000000003</v>
      </c>
      <c r="T48" s="28">
        <v>1.51</v>
      </c>
      <c r="U48" s="28">
        <v>0</v>
      </c>
      <c r="V48" s="28">
        <v>2.2440000000000002</v>
      </c>
      <c r="W48" s="28">
        <v>954.84799999999996</v>
      </c>
      <c r="X48" s="28">
        <v>2.1339999999999999</v>
      </c>
      <c r="Y48" s="28">
        <v>7.1999999999999995E-2</v>
      </c>
      <c r="Z48" s="28">
        <v>4.2439999999999998</v>
      </c>
      <c r="AA48" s="28">
        <v>4.7830000000000004</v>
      </c>
      <c r="AB48" s="28">
        <v>2.0129999999999999</v>
      </c>
      <c r="AC48" s="28">
        <v>0</v>
      </c>
      <c r="AD48" s="28">
        <v>0</v>
      </c>
      <c r="AE48" s="28">
        <v>0</v>
      </c>
      <c r="AF48" s="28">
        <v>850.11500000000001</v>
      </c>
      <c r="AG48" s="28">
        <v>0</v>
      </c>
      <c r="AH48" s="28">
        <v>0</v>
      </c>
      <c r="AI48" s="28">
        <v>7.28</v>
      </c>
      <c r="AJ48" s="28">
        <v>-0.33700000000000002</v>
      </c>
      <c r="AK48" s="28">
        <v>0</v>
      </c>
      <c r="AL48" s="28">
        <v>0</v>
      </c>
      <c r="AM48" s="28">
        <v>0</v>
      </c>
      <c r="AN48" s="28">
        <v>0</v>
      </c>
      <c r="AO48" s="28">
        <v>0</v>
      </c>
      <c r="AP48" s="28">
        <v>0</v>
      </c>
      <c r="AQ48" s="28">
        <v>0</v>
      </c>
      <c r="AR48" s="28">
        <v>0</v>
      </c>
      <c r="AS48" s="28">
        <v>0</v>
      </c>
      <c r="AU48" s="28">
        <f t="shared" si="22"/>
        <v>0</v>
      </c>
      <c r="AV48" s="28">
        <f t="shared" si="22"/>
        <v>507.82400000000001</v>
      </c>
      <c r="AW48" s="28">
        <f t="shared" si="22"/>
        <v>0</v>
      </c>
      <c r="AX48" s="28">
        <f t="shared" si="22"/>
        <v>816.84300000000007</v>
      </c>
      <c r="AY48" s="28">
        <f t="shared" si="22"/>
        <v>959.226</v>
      </c>
      <c r="AZ48" s="28">
        <f t="shared" si="22"/>
        <v>11.112</v>
      </c>
      <c r="BA48" s="28">
        <f t="shared" si="22"/>
        <v>850.11500000000001</v>
      </c>
      <c r="BB48" s="28">
        <f t="shared" si="22"/>
        <v>6.9430000000000005</v>
      </c>
      <c r="BC48" s="28">
        <f t="shared" si="22"/>
        <v>0</v>
      </c>
      <c r="BD48" s="28">
        <f t="shared" si="22"/>
        <v>0</v>
      </c>
      <c r="BE48" s="28">
        <f t="shared" si="22"/>
        <v>0</v>
      </c>
    </row>
    <row r="49" spans="2:57" ht="14.9" customHeight="1">
      <c r="B49" s="29" t="s">
        <v>338</v>
      </c>
      <c r="E49" s="28">
        <v>0</v>
      </c>
      <c r="F49" s="28">
        <v>0</v>
      </c>
      <c r="G49" s="28">
        <v>0</v>
      </c>
      <c r="H49" s="28">
        <v>0</v>
      </c>
      <c r="I49" s="28">
        <v>0</v>
      </c>
      <c r="J49" s="28">
        <v>0</v>
      </c>
      <c r="K49" s="28">
        <v>0</v>
      </c>
      <c r="L49" s="28">
        <v>0</v>
      </c>
      <c r="M49" s="28">
        <v>0</v>
      </c>
      <c r="N49" s="28">
        <v>0</v>
      </c>
      <c r="O49" s="28">
        <v>0</v>
      </c>
      <c r="P49" s="28">
        <v>0</v>
      </c>
      <c r="Q49" s="28">
        <v>0</v>
      </c>
      <c r="R49" s="28">
        <v>0</v>
      </c>
      <c r="S49" s="28">
        <v>0</v>
      </c>
      <c r="T49" s="28">
        <v>-3.6379999999999999</v>
      </c>
      <c r="U49" s="28">
        <v>-1.38</v>
      </c>
      <c r="V49" s="28">
        <v>-1.38</v>
      </c>
      <c r="W49" s="28">
        <v>-1.3959999999999999</v>
      </c>
      <c r="X49" s="28">
        <v>-9.4209999999999994</v>
      </c>
      <c r="Y49" s="28">
        <v>-3.57</v>
      </c>
      <c r="Z49" s="28">
        <v>-4.1070000000000002</v>
      </c>
      <c r="AA49" s="28">
        <v>-4.0199999999999996</v>
      </c>
      <c r="AB49" s="28">
        <v>-4.04</v>
      </c>
      <c r="AC49" s="28">
        <v>-4.0389999999999997</v>
      </c>
      <c r="AD49" s="28">
        <v>-4.3049999999999997</v>
      </c>
      <c r="AE49" s="28">
        <v>-4.3780000000000001</v>
      </c>
      <c r="AF49" s="28">
        <v>-6.1859999999999999</v>
      </c>
      <c r="AG49" s="28">
        <v>-4.37</v>
      </c>
      <c r="AH49" s="28">
        <v>-6.4589999999999996</v>
      </c>
      <c r="AI49" s="28">
        <v>-4.8970000000000002</v>
      </c>
      <c r="AJ49" s="28">
        <v>-4.1079999999999997</v>
      </c>
      <c r="AK49" s="40">
        <v>-5.3869999999999996</v>
      </c>
      <c r="AL49" s="40">
        <v>-5.4829999999999997</v>
      </c>
      <c r="AM49" s="28">
        <v>-9.3049999999999997</v>
      </c>
      <c r="AN49" s="28">
        <v>-13.396000000000001</v>
      </c>
      <c r="AO49" s="28">
        <v>-8.5519999999999996</v>
      </c>
      <c r="AP49" s="28">
        <v>-9.708000000000002</v>
      </c>
      <c r="AQ49" s="28">
        <v>-8.8130000000000006</v>
      </c>
      <c r="AR49" s="28">
        <v>-8.5</v>
      </c>
      <c r="AS49" s="28">
        <v>-8.109</v>
      </c>
      <c r="AU49" s="28">
        <f t="shared" si="22"/>
        <v>0</v>
      </c>
      <c r="AV49" s="28">
        <f t="shared" si="22"/>
        <v>0</v>
      </c>
      <c r="AW49" s="28">
        <f t="shared" si="22"/>
        <v>0</v>
      </c>
      <c r="AX49" s="28">
        <f t="shared" si="22"/>
        <v>-3.6379999999999999</v>
      </c>
      <c r="AY49" s="28">
        <f t="shared" si="22"/>
        <v>-13.576999999999998</v>
      </c>
      <c r="AZ49" s="28">
        <f t="shared" si="22"/>
        <v>-15.736999999999998</v>
      </c>
      <c r="BA49" s="28">
        <f t="shared" si="22"/>
        <v>-18.908000000000001</v>
      </c>
      <c r="BB49" s="28">
        <f t="shared" si="22"/>
        <v>-19.834</v>
      </c>
      <c r="BC49" s="28">
        <f t="shared" si="22"/>
        <v>-33.570999999999998</v>
      </c>
      <c r="BD49" s="28">
        <f t="shared" si="22"/>
        <v>-35.573</v>
      </c>
      <c r="BE49" s="28">
        <f t="shared" si="22"/>
        <v>-8.109</v>
      </c>
    </row>
    <row r="50" spans="2:57" ht="14.9" customHeight="1">
      <c r="B50" s="29" t="s">
        <v>339</v>
      </c>
      <c r="E50" s="28">
        <v>0</v>
      </c>
      <c r="F50" s="28">
        <v>-9.0830000000000002</v>
      </c>
      <c r="G50" s="28">
        <v>0</v>
      </c>
      <c r="H50" s="28">
        <v>-11.932</v>
      </c>
      <c r="I50" s="28">
        <v>0</v>
      </c>
      <c r="J50" s="28">
        <v>-6.4080000000000004</v>
      </c>
      <c r="K50" s="28">
        <v>0</v>
      </c>
      <c r="L50" s="28">
        <v>-78.69</v>
      </c>
      <c r="M50" s="28">
        <v>1.02</v>
      </c>
      <c r="N50" s="28">
        <v>-13.102</v>
      </c>
      <c r="O50" s="28">
        <v>-5.5780000000000003</v>
      </c>
      <c r="P50" s="28">
        <v>-10.535</v>
      </c>
      <c r="Q50" s="28">
        <v>-0.77500000000000002</v>
      </c>
      <c r="R50" s="28">
        <v>-0.89100000000000001</v>
      </c>
      <c r="S50" s="28">
        <v>-0.65800000000000003</v>
      </c>
      <c r="T50" s="28">
        <v>-0.42299999999999999</v>
      </c>
      <c r="U50" s="28">
        <v>-0.70399999999999996</v>
      </c>
      <c r="V50" s="28">
        <v>-2.0539999999999998</v>
      </c>
      <c r="W50" s="28">
        <v>-0.70599999999999996</v>
      </c>
      <c r="X50" s="28">
        <v>-2.5630000000000002</v>
      </c>
      <c r="Y50" s="28">
        <v>0</v>
      </c>
      <c r="Z50" s="28">
        <v>-1.367</v>
      </c>
      <c r="AA50" s="28">
        <v>0</v>
      </c>
      <c r="AB50" s="28">
        <v>0</v>
      </c>
      <c r="AC50" s="28">
        <v>0</v>
      </c>
      <c r="AD50" s="28">
        <v>-0.625</v>
      </c>
      <c r="AE50" s="28">
        <v>-1E-3</v>
      </c>
      <c r="AF50" s="28">
        <v>13.500999999999999</v>
      </c>
      <c r="AG50" s="28">
        <v>0</v>
      </c>
      <c r="AH50" s="28">
        <v>0</v>
      </c>
      <c r="AI50" s="28">
        <v>0</v>
      </c>
      <c r="AJ50" s="28">
        <v>0</v>
      </c>
      <c r="AK50" s="28">
        <v>0</v>
      </c>
      <c r="AL50" s="28">
        <v>0</v>
      </c>
      <c r="AM50" s="28">
        <v>0</v>
      </c>
      <c r="AN50" s="28">
        <v>0</v>
      </c>
      <c r="AO50" s="28">
        <v>0</v>
      </c>
      <c r="AP50" s="28">
        <v>0</v>
      </c>
      <c r="AQ50" s="28">
        <v>0</v>
      </c>
      <c r="AR50" s="28">
        <v>0</v>
      </c>
      <c r="AS50" s="28">
        <v>0</v>
      </c>
      <c r="AU50" s="28">
        <f t="shared" si="22"/>
        <v>-21.015000000000001</v>
      </c>
      <c r="AV50" s="28">
        <f t="shared" si="22"/>
        <v>-85.097999999999999</v>
      </c>
      <c r="AW50" s="28">
        <f t="shared" si="22"/>
        <v>-28.195</v>
      </c>
      <c r="AX50" s="28">
        <f t="shared" si="22"/>
        <v>-2.7469999999999999</v>
      </c>
      <c r="AY50" s="28">
        <f t="shared" si="22"/>
        <v>-6.0270000000000001</v>
      </c>
      <c r="AZ50" s="28">
        <f t="shared" si="22"/>
        <v>-1.367</v>
      </c>
      <c r="BA50" s="28">
        <f t="shared" si="22"/>
        <v>12.875</v>
      </c>
      <c r="BB50" s="28">
        <f t="shared" si="22"/>
        <v>0</v>
      </c>
      <c r="BC50" s="28">
        <f t="shared" si="22"/>
        <v>0</v>
      </c>
      <c r="BD50" s="28">
        <f t="shared" si="22"/>
        <v>0</v>
      </c>
      <c r="BE50" s="28">
        <f t="shared" si="22"/>
        <v>0</v>
      </c>
    </row>
    <row r="51" spans="2:57" ht="14.9" customHeight="1">
      <c r="B51" s="29" t="s">
        <v>340</v>
      </c>
      <c r="E51" s="28">
        <v>0</v>
      </c>
      <c r="F51" s="28">
        <v>0</v>
      </c>
      <c r="G51" s="28">
        <v>0</v>
      </c>
      <c r="H51" s="28">
        <v>0</v>
      </c>
      <c r="I51" s="28">
        <v>0</v>
      </c>
      <c r="J51" s="28">
        <v>0</v>
      </c>
      <c r="K51" s="28">
        <v>0</v>
      </c>
      <c r="L51" s="28">
        <v>0</v>
      </c>
      <c r="M51" s="28">
        <v>2.0659999999999998</v>
      </c>
      <c r="N51" s="28">
        <v>-19.818999999999999</v>
      </c>
      <c r="O51" s="28">
        <v>11.366</v>
      </c>
      <c r="P51" s="28">
        <v>0.113</v>
      </c>
      <c r="Q51" s="28">
        <v>7.0999999999999994E-2</v>
      </c>
      <c r="R51" s="28">
        <v>7.0000000000000007E-2</v>
      </c>
      <c r="S51" s="28">
        <v>2.7E-2</v>
      </c>
      <c r="T51" s="28">
        <v>0</v>
      </c>
      <c r="U51" s="28">
        <v>0</v>
      </c>
      <c r="V51" s="28">
        <v>0</v>
      </c>
      <c r="W51" s="28">
        <v>0</v>
      </c>
      <c r="X51" s="28">
        <v>0</v>
      </c>
      <c r="Y51" s="28">
        <v>0</v>
      </c>
      <c r="Z51" s="28">
        <v>3.4060000000000001</v>
      </c>
      <c r="AA51" s="28">
        <v>0</v>
      </c>
      <c r="AB51" s="28">
        <v>0</v>
      </c>
      <c r="AC51" s="28">
        <v>0</v>
      </c>
      <c r="AD51" s="28">
        <v>0</v>
      </c>
      <c r="AE51" s="28">
        <v>0</v>
      </c>
      <c r="AF51" s="28">
        <v>0</v>
      </c>
      <c r="AG51" s="28">
        <v>0</v>
      </c>
      <c r="AH51" s="28">
        <v>0</v>
      </c>
      <c r="AI51" s="28">
        <v>0</v>
      </c>
      <c r="AJ51" s="28">
        <v>0</v>
      </c>
      <c r="AK51" s="28">
        <v>0</v>
      </c>
      <c r="AL51" s="28">
        <v>0</v>
      </c>
      <c r="AM51" s="28">
        <v>0</v>
      </c>
      <c r="AN51" s="28">
        <v>0</v>
      </c>
      <c r="AO51" s="28"/>
      <c r="AP51" s="28"/>
      <c r="AQ51" s="28" t="s">
        <v>24</v>
      </c>
      <c r="AR51" s="28"/>
      <c r="AS51" s="28"/>
      <c r="AU51" s="28">
        <f t="shared" si="22"/>
        <v>0</v>
      </c>
      <c r="AV51" s="28">
        <f t="shared" si="22"/>
        <v>0</v>
      </c>
      <c r="AW51" s="28">
        <f t="shared" si="22"/>
        <v>-6.274</v>
      </c>
      <c r="AX51" s="28">
        <f t="shared" si="22"/>
        <v>0.16800000000000001</v>
      </c>
      <c r="AY51" s="28">
        <f t="shared" si="22"/>
        <v>0</v>
      </c>
      <c r="AZ51" s="28">
        <f t="shared" si="22"/>
        <v>3.4060000000000001</v>
      </c>
      <c r="BA51" s="28">
        <f t="shared" si="22"/>
        <v>0</v>
      </c>
      <c r="BB51" s="28">
        <f t="shared" si="22"/>
        <v>0</v>
      </c>
      <c r="BC51" s="28">
        <f t="shared" si="22"/>
        <v>0</v>
      </c>
      <c r="BD51" s="28">
        <f t="shared" si="22"/>
        <v>0</v>
      </c>
      <c r="BE51" s="28">
        <f t="shared" si="22"/>
        <v>0</v>
      </c>
    </row>
    <row r="52" spans="2:57" ht="14.9" customHeight="1">
      <c r="B52" s="48" t="s">
        <v>341</v>
      </c>
      <c r="C52" s="36"/>
      <c r="D52" s="36"/>
      <c r="E52" s="37">
        <f>SUM(E45:E51)</f>
        <v>-7.7039999999999997</v>
      </c>
      <c r="F52" s="37">
        <f t="shared" ref="F52:AN52" si="23">SUM(F45:F51)</f>
        <v>-16.814</v>
      </c>
      <c r="G52" s="37">
        <f t="shared" si="23"/>
        <v>-7.758</v>
      </c>
      <c r="H52" s="37">
        <f t="shared" si="23"/>
        <v>-19.706</v>
      </c>
      <c r="I52" s="37">
        <f t="shared" si="23"/>
        <v>-7.8079999999999998</v>
      </c>
      <c r="J52" s="37">
        <f t="shared" si="23"/>
        <v>3.8769999999999962</v>
      </c>
      <c r="K52" s="37">
        <f t="shared" si="23"/>
        <v>449.21899999999999</v>
      </c>
      <c r="L52" s="37">
        <f t="shared" si="23"/>
        <v>130.99600000000004</v>
      </c>
      <c r="M52" s="37">
        <f t="shared" si="23"/>
        <v>-4.846000000000001</v>
      </c>
      <c r="N52" s="37">
        <f t="shared" si="23"/>
        <v>-33.72</v>
      </c>
      <c r="O52" s="37">
        <f t="shared" si="23"/>
        <v>234.31</v>
      </c>
      <c r="P52" s="37">
        <f t="shared" si="23"/>
        <v>-59.772000000000006</v>
      </c>
      <c r="Q52" s="37">
        <f t="shared" si="23"/>
        <v>42.725000000000001</v>
      </c>
      <c r="R52" s="37">
        <f t="shared" si="23"/>
        <v>495.36600000000004</v>
      </c>
      <c r="S52" s="37">
        <f t="shared" si="23"/>
        <v>772.59100000000001</v>
      </c>
      <c r="T52" s="37">
        <f t="shared" si="23"/>
        <v>-33.146000000000001</v>
      </c>
      <c r="U52" s="37">
        <f t="shared" si="23"/>
        <v>-156.67099999999999</v>
      </c>
      <c r="V52" s="37">
        <f t="shared" si="23"/>
        <v>-40.277000000000001</v>
      </c>
      <c r="W52" s="37">
        <f t="shared" si="23"/>
        <v>1112.7950000000001</v>
      </c>
      <c r="X52" s="37">
        <f t="shared" si="23"/>
        <v>-38.230999999999995</v>
      </c>
      <c r="Y52" s="37">
        <f t="shared" si="23"/>
        <v>547.476</v>
      </c>
      <c r="Z52" s="37">
        <f t="shared" si="23"/>
        <v>-865.51799999999992</v>
      </c>
      <c r="AA52" s="37">
        <f t="shared" si="23"/>
        <v>-37.831999999999994</v>
      </c>
      <c r="AB52" s="37">
        <f t="shared" si="23"/>
        <v>224.41300000000001</v>
      </c>
      <c r="AC52" s="37">
        <f t="shared" si="23"/>
        <v>49.541000000000011</v>
      </c>
      <c r="AD52" s="37">
        <f t="shared" si="23"/>
        <v>1030.7219999999998</v>
      </c>
      <c r="AE52" s="37">
        <f t="shared" si="23"/>
        <v>823.82500000000005</v>
      </c>
      <c r="AF52" s="37">
        <f t="shared" si="23"/>
        <v>1162.4250000000002</v>
      </c>
      <c r="AG52" s="37">
        <f t="shared" si="23"/>
        <v>121.532</v>
      </c>
      <c r="AH52" s="37">
        <f t="shared" si="23"/>
        <v>373.43800000000005</v>
      </c>
      <c r="AI52" s="37">
        <f t="shared" si="23"/>
        <v>309.25800000000004</v>
      </c>
      <c r="AJ52" s="37">
        <f t="shared" si="23"/>
        <v>508.42500000000001</v>
      </c>
      <c r="AK52" s="105">
        <f t="shared" si="23"/>
        <v>244.28900000000016</v>
      </c>
      <c r="AL52" s="105">
        <f t="shared" si="23"/>
        <v>186.39000000000001</v>
      </c>
      <c r="AM52" s="37">
        <f t="shared" si="23"/>
        <v>8.2989999999999888</v>
      </c>
      <c r="AN52" s="37">
        <f t="shared" si="23"/>
        <v>-178.53800000000024</v>
      </c>
      <c r="AO52" s="105">
        <f t="shared" ref="AO52:AR52" si="24">SUM(AO45:AO51)</f>
        <v>-14.34399999999998</v>
      </c>
      <c r="AP52" s="105">
        <f t="shared" si="24"/>
        <v>-283.54200000000003</v>
      </c>
      <c r="AQ52" s="105">
        <f t="shared" si="24"/>
        <v>223.61100000000002</v>
      </c>
      <c r="AR52" s="105">
        <f t="shared" si="24"/>
        <v>642.69999999999993</v>
      </c>
      <c r="AS52" s="105">
        <f t="shared" ref="AS52" si="25">SUM(AS45:AS51)</f>
        <v>382.98899999999998</v>
      </c>
      <c r="AU52" s="37">
        <f t="shared" si="22"/>
        <v>-51.981999999999999</v>
      </c>
      <c r="AV52" s="37">
        <f t="shared" si="22"/>
        <v>576.28400000000011</v>
      </c>
      <c r="AW52" s="37">
        <f t="shared" si="22"/>
        <v>135.97199999999998</v>
      </c>
      <c r="AX52" s="37">
        <f t="shared" si="22"/>
        <v>1277.5360000000001</v>
      </c>
      <c r="AY52" s="37">
        <f t="shared" si="22"/>
        <v>877.6160000000001</v>
      </c>
      <c r="AZ52" s="37">
        <f t="shared" si="22"/>
        <v>-131.4609999999999</v>
      </c>
      <c r="BA52" s="37">
        <f t="shared" si="22"/>
        <v>3066.5129999999999</v>
      </c>
      <c r="BB52" s="37">
        <f t="shared" si="22"/>
        <v>1312.653</v>
      </c>
      <c r="BC52" s="37">
        <f t="shared" si="22"/>
        <v>260.43999999999994</v>
      </c>
      <c r="BD52" s="37">
        <f t="shared" si="22"/>
        <v>568.42499999999995</v>
      </c>
      <c r="BE52" s="37">
        <f t="shared" si="22"/>
        <v>382.98899999999998</v>
      </c>
    </row>
    <row r="53" spans="2:57" ht="14.9" customHeight="1">
      <c r="B53" s="29"/>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U53" s="28"/>
      <c r="AV53" s="28"/>
      <c r="AW53" s="28"/>
      <c r="AX53" s="28"/>
      <c r="AY53" s="28"/>
      <c r="AZ53" s="28"/>
      <c r="BA53" s="28"/>
      <c r="BB53" s="28"/>
      <c r="BC53" s="28"/>
      <c r="BD53" s="28"/>
      <c r="BE53" s="28"/>
    </row>
    <row r="54" spans="2:57" ht="14.9" customHeight="1">
      <c r="B54" s="61" t="s">
        <v>342</v>
      </c>
      <c r="C54" s="12"/>
      <c r="D54" s="12"/>
      <c r="E54" s="24">
        <f t="shared" ref="E54:AN54" si="26">SUM(E33,E42,E52)</f>
        <v>0.74500000000000366</v>
      </c>
      <c r="F54" s="24">
        <f t="shared" si="26"/>
        <v>-2.7230000000000008</v>
      </c>
      <c r="G54" s="24">
        <f t="shared" si="26"/>
        <v>11.552</v>
      </c>
      <c r="H54" s="24">
        <f t="shared" si="26"/>
        <v>1.1840000000000011</v>
      </c>
      <c r="I54" s="24">
        <f t="shared" si="26"/>
        <v>9.3679999999999986</v>
      </c>
      <c r="J54" s="24">
        <f t="shared" si="26"/>
        <v>5.6080000000000059</v>
      </c>
      <c r="K54" s="24">
        <f t="shared" si="26"/>
        <v>438.3</v>
      </c>
      <c r="L54" s="24">
        <f t="shared" si="26"/>
        <v>-140.577</v>
      </c>
      <c r="M54" s="24">
        <f t="shared" si="26"/>
        <v>29.939999999999987</v>
      </c>
      <c r="N54" s="24">
        <f t="shared" si="26"/>
        <v>-23.463000000000012</v>
      </c>
      <c r="O54" s="24">
        <f t="shared" si="26"/>
        <v>28.923000000000002</v>
      </c>
      <c r="P54" s="24">
        <f t="shared" si="26"/>
        <v>-190.899</v>
      </c>
      <c r="Q54" s="24">
        <f t="shared" si="26"/>
        <v>53.848000000000013</v>
      </c>
      <c r="R54" s="24">
        <f t="shared" si="26"/>
        <v>-16.827999999999918</v>
      </c>
      <c r="S54" s="24">
        <f t="shared" si="26"/>
        <v>854.69299999999998</v>
      </c>
      <c r="T54" s="24">
        <f t="shared" si="26"/>
        <v>-102.631</v>
      </c>
      <c r="U54" s="24">
        <f t="shared" si="26"/>
        <v>-275.20599999999996</v>
      </c>
      <c r="V54" s="24">
        <f t="shared" si="26"/>
        <v>-15.167000000000002</v>
      </c>
      <c r="W54" s="24">
        <f t="shared" si="26"/>
        <v>1067.3790000000001</v>
      </c>
      <c r="X54" s="24">
        <f t="shared" si="26"/>
        <v>-880.11200000000008</v>
      </c>
      <c r="Y54" s="24">
        <f t="shared" si="26"/>
        <v>588.46</v>
      </c>
      <c r="Z54" s="24">
        <f t="shared" si="26"/>
        <v>-936.52599999999995</v>
      </c>
      <c r="AA54" s="24">
        <f t="shared" si="26"/>
        <v>72.426999999999978</v>
      </c>
      <c r="AB54" s="24">
        <f t="shared" si="26"/>
        <v>588.45699999999999</v>
      </c>
      <c r="AC54" s="24">
        <f t="shared" si="26"/>
        <v>-121.413</v>
      </c>
      <c r="AD54" s="24">
        <f t="shared" si="26"/>
        <v>367.27899999999977</v>
      </c>
      <c r="AE54" s="24">
        <f t="shared" si="26"/>
        <v>29.465000000000032</v>
      </c>
      <c r="AF54" s="24">
        <f t="shared" si="26"/>
        <v>-1383.8719999999998</v>
      </c>
      <c r="AG54" s="24">
        <f t="shared" si="26"/>
        <v>-14.213000000000093</v>
      </c>
      <c r="AH54" s="24">
        <f t="shared" si="26"/>
        <v>-12.399999999999977</v>
      </c>
      <c r="AI54" s="24">
        <f t="shared" si="26"/>
        <v>-5.8330000000000268</v>
      </c>
      <c r="AJ54" s="24">
        <f t="shared" si="26"/>
        <v>0.375</v>
      </c>
      <c r="AK54" s="100">
        <f t="shared" si="26"/>
        <v>253.43500000000012</v>
      </c>
      <c r="AL54" s="100">
        <f t="shared" si="26"/>
        <v>-228.18599999999995</v>
      </c>
      <c r="AM54" s="24">
        <f t="shared" si="26"/>
        <v>29.495000000000029</v>
      </c>
      <c r="AN54" s="24">
        <f t="shared" si="26"/>
        <v>416.2339999999997</v>
      </c>
      <c r="AO54" s="24">
        <f t="shared" ref="AO54:AQ54" si="27">SUM(AO33,AO42,AO52)</f>
        <v>-178.77300000000008</v>
      </c>
      <c r="AP54" s="24">
        <f t="shared" si="27"/>
        <v>-236.73587193999981</v>
      </c>
      <c r="AQ54" s="24">
        <f t="shared" si="27"/>
        <v>108.97300000000013</v>
      </c>
      <c r="AR54" s="24">
        <f>SUM(AR33,AR42,AR52)</f>
        <v>768.60487193999973</v>
      </c>
      <c r="AS54" s="24">
        <f>SUM(AS33,AS42,AS52)</f>
        <v>119.73399999999992</v>
      </c>
      <c r="AU54" s="24">
        <f t="shared" ref="AU54:BE56" si="28">SUMIF($7:$7,AU$8,54:54)</f>
        <v>10.758000000000003</v>
      </c>
      <c r="AV54" s="24">
        <f t="shared" si="28"/>
        <v>312.69900000000001</v>
      </c>
      <c r="AW54" s="24">
        <f t="shared" si="28"/>
        <v>-155.49900000000002</v>
      </c>
      <c r="AX54" s="24">
        <f t="shared" si="28"/>
        <v>789.08200000000011</v>
      </c>
      <c r="AY54" s="24">
        <f t="shared" si="28"/>
        <v>-103.10599999999988</v>
      </c>
      <c r="AZ54" s="24">
        <f t="shared" si="28"/>
        <v>312.81800000000004</v>
      </c>
      <c r="BA54" s="24">
        <f t="shared" si="28"/>
        <v>-1108.5410000000002</v>
      </c>
      <c r="BB54" s="24">
        <f t="shared" si="28"/>
        <v>-32.071000000000097</v>
      </c>
      <c r="BC54" s="24">
        <f t="shared" si="28"/>
        <v>470.97799999999989</v>
      </c>
      <c r="BD54" s="24">
        <f t="shared" si="28"/>
        <v>462.06899999999996</v>
      </c>
      <c r="BE54" s="24">
        <f t="shared" si="28"/>
        <v>119.73399999999992</v>
      </c>
    </row>
    <row r="55" spans="2:57" ht="14.9" customHeight="1">
      <c r="B55" s="73" t="s">
        <v>343</v>
      </c>
      <c r="E55" s="109">
        <v>0</v>
      </c>
      <c r="F55" s="109">
        <v>0</v>
      </c>
      <c r="G55" s="109">
        <v>0</v>
      </c>
      <c r="H55" s="109">
        <v>0</v>
      </c>
      <c r="I55" s="109">
        <v>0</v>
      </c>
      <c r="J55" s="109">
        <v>0</v>
      </c>
      <c r="K55" s="109">
        <v>0</v>
      </c>
      <c r="L55" s="109">
        <v>0</v>
      </c>
      <c r="M55" s="109">
        <v>0</v>
      </c>
      <c r="N55" s="109">
        <v>0</v>
      </c>
      <c r="O55" s="109">
        <v>0</v>
      </c>
      <c r="P55" s="109">
        <v>0</v>
      </c>
      <c r="Q55" s="109">
        <v>0</v>
      </c>
      <c r="R55" s="109">
        <v>0</v>
      </c>
      <c r="S55" s="109">
        <v>0</v>
      </c>
      <c r="T55" s="109">
        <v>0</v>
      </c>
      <c r="U55" s="109">
        <v>0</v>
      </c>
      <c r="V55" s="109">
        <v>0</v>
      </c>
      <c r="W55" s="109">
        <v>0</v>
      </c>
      <c r="X55" s="109">
        <v>0</v>
      </c>
      <c r="Y55" s="109">
        <v>0</v>
      </c>
      <c r="Z55" s="109">
        <v>0</v>
      </c>
      <c r="AA55" s="109">
        <v>0</v>
      </c>
      <c r="AB55" s="109">
        <v>0</v>
      </c>
      <c r="AC55" s="109">
        <v>0</v>
      </c>
      <c r="AD55" s="109">
        <v>0</v>
      </c>
      <c r="AE55" s="109">
        <v>0</v>
      </c>
      <c r="AF55" s="109">
        <v>0</v>
      </c>
      <c r="AG55" s="109">
        <v>0</v>
      </c>
      <c r="AH55" s="109">
        <v>0.16700000000000001</v>
      </c>
      <c r="AI55" s="109">
        <v>0.39400000000000002</v>
      </c>
      <c r="AJ55" s="109">
        <v>-0.56100000000000005</v>
      </c>
      <c r="AK55" s="114">
        <v>0.51200000000000001</v>
      </c>
      <c r="AL55" s="114">
        <v>3.0979999999999999</v>
      </c>
      <c r="AM55" s="109">
        <v>-0.78</v>
      </c>
      <c r="AN55" s="109">
        <f>8.47-SUM(AK55:AM55)</f>
        <v>5.6400000000000006</v>
      </c>
      <c r="AO55" s="109">
        <v>-2.052</v>
      </c>
      <c r="AP55" s="109">
        <v>-1.6659999999999999</v>
      </c>
      <c r="AQ55" s="109">
        <v>-4.2229999999999999</v>
      </c>
      <c r="AR55" s="109">
        <v>30.7</v>
      </c>
      <c r="AS55" s="109">
        <v>-46.948999999999998</v>
      </c>
      <c r="AU55" s="109">
        <f t="shared" si="28"/>
        <v>0</v>
      </c>
      <c r="AV55" s="109">
        <f t="shared" si="28"/>
        <v>0</v>
      </c>
      <c r="AW55" s="109">
        <f t="shared" si="28"/>
        <v>0</v>
      </c>
      <c r="AX55" s="109">
        <f t="shared" si="28"/>
        <v>0</v>
      </c>
      <c r="AY55" s="109">
        <f t="shared" si="28"/>
        <v>0</v>
      </c>
      <c r="AZ55" s="109">
        <f t="shared" si="28"/>
        <v>0</v>
      </c>
      <c r="BA55" s="109">
        <f t="shared" si="28"/>
        <v>0</v>
      </c>
      <c r="BB55" s="109">
        <f t="shared" si="28"/>
        <v>0</v>
      </c>
      <c r="BC55" s="109">
        <f t="shared" si="28"/>
        <v>8.4700000000000006</v>
      </c>
      <c r="BD55" s="109">
        <f t="shared" si="28"/>
        <v>22.759</v>
      </c>
      <c r="BE55" s="109">
        <f t="shared" si="28"/>
        <v>-46.948999999999998</v>
      </c>
    </row>
    <row r="56" spans="2:57" ht="14.9" customHeight="1">
      <c r="B56" s="61" t="s">
        <v>344</v>
      </c>
      <c r="C56" s="12"/>
      <c r="D56" s="12"/>
      <c r="E56" s="24">
        <f t="shared" ref="E56:AL56" si="29">SUM(E54:E55)</f>
        <v>0.74500000000000366</v>
      </c>
      <c r="F56" s="24">
        <f t="shared" si="29"/>
        <v>-2.7230000000000008</v>
      </c>
      <c r="G56" s="24">
        <f t="shared" si="29"/>
        <v>11.552</v>
      </c>
      <c r="H56" s="24">
        <f t="shared" si="29"/>
        <v>1.1840000000000011</v>
      </c>
      <c r="I56" s="24">
        <f t="shared" si="29"/>
        <v>9.3679999999999986</v>
      </c>
      <c r="J56" s="24">
        <f t="shared" si="29"/>
        <v>5.6080000000000059</v>
      </c>
      <c r="K56" s="24">
        <f t="shared" si="29"/>
        <v>438.3</v>
      </c>
      <c r="L56" s="24">
        <f t="shared" si="29"/>
        <v>-140.577</v>
      </c>
      <c r="M56" s="24">
        <f t="shared" si="29"/>
        <v>29.939999999999987</v>
      </c>
      <c r="N56" s="24">
        <f t="shared" si="29"/>
        <v>-23.463000000000012</v>
      </c>
      <c r="O56" s="24">
        <f t="shared" si="29"/>
        <v>28.923000000000002</v>
      </c>
      <c r="P56" s="24">
        <f t="shared" si="29"/>
        <v>-190.899</v>
      </c>
      <c r="Q56" s="24">
        <f t="shared" si="29"/>
        <v>53.848000000000013</v>
      </c>
      <c r="R56" s="24">
        <f t="shared" si="29"/>
        <v>-16.827999999999918</v>
      </c>
      <c r="S56" s="24">
        <f t="shared" si="29"/>
        <v>854.69299999999998</v>
      </c>
      <c r="T56" s="24">
        <f t="shared" si="29"/>
        <v>-102.631</v>
      </c>
      <c r="U56" s="24">
        <f t="shared" si="29"/>
        <v>-275.20599999999996</v>
      </c>
      <c r="V56" s="24">
        <f t="shared" si="29"/>
        <v>-15.167000000000002</v>
      </c>
      <c r="W56" s="24">
        <f t="shared" si="29"/>
        <v>1067.3790000000001</v>
      </c>
      <c r="X56" s="24">
        <f t="shared" si="29"/>
        <v>-880.11200000000008</v>
      </c>
      <c r="Y56" s="24">
        <f t="shared" si="29"/>
        <v>588.46</v>
      </c>
      <c r="Z56" s="24">
        <f t="shared" si="29"/>
        <v>-936.52599999999995</v>
      </c>
      <c r="AA56" s="24">
        <f t="shared" si="29"/>
        <v>72.426999999999978</v>
      </c>
      <c r="AB56" s="24">
        <f t="shared" si="29"/>
        <v>588.45699999999999</v>
      </c>
      <c r="AC56" s="24">
        <f t="shared" si="29"/>
        <v>-121.413</v>
      </c>
      <c r="AD56" s="24">
        <f t="shared" si="29"/>
        <v>367.27899999999977</v>
      </c>
      <c r="AE56" s="24">
        <f t="shared" si="29"/>
        <v>29.465000000000032</v>
      </c>
      <c r="AF56" s="24">
        <f t="shared" si="29"/>
        <v>-1383.8719999999998</v>
      </c>
      <c r="AG56" s="24">
        <f t="shared" si="29"/>
        <v>-14.213000000000093</v>
      </c>
      <c r="AH56" s="24">
        <f t="shared" si="29"/>
        <v>-12.232999999999977</v>
      </c>
      <c r="AI56" s="24">
        <f t="shared" si="29"/>
        <v>-5.4390000000000267</v>
      </c>
      <c r="AJ56" s="24">
        <f t="shared" si="29"/>
        <v>-0.18600000000000005</v>
      </c>
      <c r="AK56" s="100">
        <f t="shared" si="29"/>
        <v>253.94700000000012</v>
      </c>
      <c r="AL56" s="100">
        <f t="shared" si="29"/>
        <v>-225.08799999999994</v>
      </c>
      <c r="AM56" s="24">
        <f t="shared" ref="AM56:AR56" si="30">SUM(AM54:AM55)</f>
        <v>28.715000000000028</v>
      </c>
      <c r="AN56" s="24">
        <f t="shared" si="30"/>
        <v>421.87399999999968</v>
      </c>
      <c r="AO56" s="24">
        <f t="shared" si="30"/>
        <v>-180.82500000000007</v>
      </c>
      <c r="AP56" s="24">
        <f t="shared" si="30"/>
        <v>-238.40187193999981</v>
      </c>
      <c r="AQ56" s="24">
        <f t="shared" si="30"/>
        <v>104.75000000000013</v>
      </c>
      <c r="AR56" s="24">
        <f t="shared" si="30"/>
        <v>799.30487193999977</v>
      </c>
      <c r="AS56" s="24">
        <f t="shared" ref="AS56" si="31">SUM(AS54:AS55)</f>
        <v>72.784999999999926</v>
      </c>
      <c r="AU56" s="24">
        <f t="shared" si="28"/>
        <v>10.758000000000003</v>
      </c>
      <c r="AV56" s="24">
        <f t="shared" si="28"/>
        <v>312.69900000000001</v>
      </c>
      <c r="AW56" s="24">
        <f t="shared" si="28"/>
        <v>-155.49900000000002</v>
      </c>
      <c r="AX56" s="24">
        <f t="shared" si="28"/>
        <v>789.08200000000011</v>
      </c>
      <c r="AY56" s="24">
        <f t="shared" si="28"/>
        <v>-103.10599999999988</v>
      </c>
      <c r="AZ56" s="24">
        <f t="shared" si="28"/>
        <v>312.81800000000004</v>
      </c>
      <c r="BA56" s="24">
        <f t="shared" si="28"/>
        <v>-1108.5410000000002</v>
      </c>
      <c r="BB56" s="24">
        <f t="shared" si="28"/>
        <v>-32.071000000000097</v>
      </c>
      <c r="BC56" s="24">
        <f t="shared" si="28"/>
        <v>479.44799999999987</v>
      </c>
      <c r="BD56" s="24">
        <f t="shared" si="28"/>
        <v>484.82799999999997</v>
      </c>
      <c r="BE56" s="24">
        <f t="shared" si="28"/>
        <v>72.784999999999926</v>
      </c>
    </row>
    <row r="57" spans="2:57" ht="14.9" customHeight="1">
      <c r="B57" s="29"/>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U57" s="28"/>
      <c r="AV57" s="28"/>
      <c r="AW57" s="28"/>
      <c r="AX57" s="28"/>
      <c r="AY57" s="28"/>
      <c r="AZ57" s="28"/>
      <c r="BA57" s="28"/>
      <c r="BB57" s="28"/>
      <c r="BC57" s="28"/>
    </row>
    <row r="58" spans="2:57" ht="14.9" customHeight="1">
      <c r="B58" s="29"/>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U58" s="28"/>
      <c r="AV58" s="28"/>
      <c r="AW58" s="28"/>
      <c r="AX58" s="28"/>
      <c r="AY58" s="28"/>
      <c r="AZ58" s="28"/>
      <c r="BA58" s="28"/>
      <c r="BB58" s="28"/>
      <c r="BC58" s="28"/>
    </row>
    <row r="59" spans="2:57" ht="14.9" customHeight="1">
      <c r="B59" s="29"/>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U59" s="28"/>
      <c r="AV59" s="28"/>
      <c r="AW59" s="28"/>
      <c r="AX59" s="28"/>
      <c r="AY59" s="28"/>
      <c r="AZ59" s="28"/>
      <c r="BA59" s="28"/>
      <c r="BB59" s="28"/>
      <c r="BC59" s="28"/>
    </row>
    <row r="60" spans="2:57" ht="14.9" customHeight="1">
      <c r="B60" s="29"/>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U60" s="28"/>
      <c r="AV60" s="28"/>
      <c r="AW60" s="28"/>
      <c r="AX60" s="28"/>
      <c r="AY60" s="28"/>
      <c r="AZ60" s="28"/>
      <c r="BA60" s="28"/>
      <c r="BB60" s="28"/>
      <c r="BC60" s="28"/>
    </row>
    <row r="61" spans="2:57" ht="14.9" customHeight="1">
      <c r="B61" s="29"/>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U61" s="28"/>
      <c r="AV61" s="28"/>
      <c r="AW61" s="28"/>
      <c r="AX61" s="28"/>
      <c r="AY61" s="28"/>
      <c r="AZ61" s="28"/>
      <c r="BA61" s="28"/>
      <c r="BB61" s="28"/>
      <c r="BC61" s="28"/>
    </row>
    <row r="62" spans="2:57" ht="14.9" customHeight="1">
      <c r="B62" s="29"/>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U62" s="28"/>
      <c r="AV62" s="28"/>
      <c r="AW62" s="28"/>
      <c r="AX62" s="28"/>
      <c r="AY62" s="28"/>
      <c r="AZ62" s="28"/>
      <c r="BA62" s="28"/>
      <c r="BB62" s="28"/>
      <c r="BC62" s="28"/>
    </row>
    <row r="63" spans="2:57" ht="14.9" customHeight="1">
      <c r="B63" s="29"/>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U63" s="28"/>
      <c r="AV63" s="28"/>
      <c r="AW63" s="28"/>
      <c r="AX63" s="28"/>
      <c r="AY63" s="28"/>
      <c r="AZ63" s="28"/>
      <c r="BA63" s="28"/>
      <c r="BB63" s="28"/>
      <c r="BC63" s="28"/>
    </row>
    <row r="64" spans="2:57" ht="14.9" customHeight="1">
      <c r="B64" s="29"/>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U64" s="43"/>
      <c r="AV64" s="43"/>
      <c r="AW64" s="43"/>
      <c r="AX64" s="43"/>
      <c r="AY64" s="43"/>
      <c r="AZ64" s="43"/>
      <c r="BA64" s="43"/>
      <c r="BB64" s="43"/>
      <c r="BC64" s="43"/>
    </row>
    <row r="65" spans="2:55" ht="14.9" customHeight="1">
      <c r="B65" s="73"/>
      <c r="C65" s="74"/>
      <c r="D65" s="74"/>
      <c r="E65" s="74"/>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U65" s="75"/>
      <c r="AV65" s="75"/>
      <c r="AW65" s="75"/>
      <c r="AX65" s="75"/>
      <c r="AY65" s="75"/>
      <c r="AZ65" s="75"/>
      <c r="BA65" s="75"/>
      <c r="BB65" s="75"/>
      <c r="BC65" s="75"/>
    </row>
    <row r="66" spans="2:55" ht="14.9" customHeight="1">
      <c r="B66" s="29"/>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U66" s="43"/>
      <c r="AV66" s="43"/>
      <c r="AW66" s="43"/>
      <c r="AX66" s="43"/>
      <c r="AY66" s="43"/>
      <c r="AZ66" s="43"/>
      <c r="BA66" s="43"/>
      <c r="BB66" s="43"/>
      <c r="BC66" s="43"/>
    </row>
    <row r="67" spans="2:55" ht="14.9" customHeight="1">
      <c r="B67" s="29"/>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U67" s="43"/>
      <c r="AV67" s="43"/>
      <c r="AW67" s="43"/>
      <c r="AX67" s="43"/>
      <c r="AY67" s="43"/>
      <c r="AZ67" s="43"/>
      <c r="BA67" s="43"/>
      <c r="BB67" s="43"/>
      <c r="BC67" s="43"/>
    </row>
    <row r="68" spans="2:55" ht="14.9" customHeight="1">
      <c r="B68" s="29"/>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U68" s="43"/>
      <c r="AV68" s="43"/>
      <c r="AW68" s="43"/>
      <c r="AX68" s="43"/>
      <c r="AY68" s="43"/>
      <c r="AZ68" s="43"/>
      <c r="BA68" s="43"/>
      <c r="BB68" s="43"/>
      <c r="BC68" s="43"/>
    </row>
    <row r="70" spans="2:55" ht="14.9" customHeight="1">
      <c r="B70" s="76"/>
      <c r="C70" s="77"/>
      <c r="D70" s="77"/>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U70" s="78"/>
      <c r="AV70" s="78"/>
      <c r="AW70" s="78"/>
      <c r="AX70" s="78"/>
      <c r="AY70" s="78"/>
      <c r="AZ70" s="78"/>
      <c r="BA70" s="78"/>
      <c r="BB70" s="78"/>
      <c r="BC70" s="78"/>
    </row>
    <row r="71" spans="2:55" ht="14.9" customHeight="1">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row>
    <row r="72" spans="2:55" ht="14.9" customHeight="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U72" s="51"/>
      <c r="AV72" s="51"/>
      <c r="AW72" s="51"/>
      <c r="AX72" s="51"/>
      <c r="AY72" s="51"/>
      <c r="AZ72" s="51"/>
      <c r="BA72" s="51"/>
      <c r="BB72" s="51"/>
      <c r="BC72" s="51"/>
    </row>
    <row r="73" spans="2:55" ht="14.9" customHeight="1">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row>
    <row r="74" spans="2:55" ht="14.9" customHeight="1">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row>
    <row r="75" spans="2:55" ht="14.9" customHeight="1">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row>
    <row r="76" spans="2:55" ht="14.9" customHeight="1">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row>
    <row r="77" spans="2:55" ht="14.9" customHeight="1">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row>
    <row r="78" spans="2:55" ht="14.9" customHeight="1">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row>
    <row r="79" spans="2:55" ht="14.9" customHeight="1">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row>
    <row r="80" spans="2:55" ht="14.9" customHeight="1">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row>
    <row r="81" spans="6:45" ht="14.9" customHeight="1">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row>
    <row r="82" spans="6:45" ht="14.9" customHeight="1">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row>
    <row r="83" spans="6:45" ht="14.9" customHeight="1">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row>
    <row r="85" spans="6:45" ht="14.9" customHeight="1">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row>
  </sheetData>
  <pageMargins left="0.511811024" right="0.511811024" top="0.78740157499999996" bottom="0.78740157499999996" header="0.31496062000000002" footer="0.31496062000000002"/>
  <pageSetup paperSize="9" orientation="portrait" r:id="rId1"/>
  <ignoredErrors>
    <ignoredError sqref="AN55"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C338-25DA-46EA-9ED1-138F730515C7}">
  <sheetPr codeName="Planilha18">
    <tabColor rgb="FFFF5246"/>
  </sheetPr>
  <dimension ref="B1:AA837"/>
  <sheetViews>
    <sheetView showGridLines="0" zoomScale="89" zoomScaleNormal="100" workbookViewId="0">
      <pane ySplit="39" topLeftCell="A94" activePane="bottomLeft" state="frozen"/>
      <selection pane="bottomLeft" activeCell="A40" sqref="A40"/>
    </sheetView>
  </sheetViews>
  <sheetFormatPr defaultColWidth="8.81640625" defaultRowHeight="14.9" customHeight="1"/>
  <cols>
    <col min="1" max="1" width="2.54296875" style="58" customWidth="1"/>
    <col min="2" max="2" width="47.1796875" style="1" customWidth="1"/>
    <col min="3" max="3" width="15.81640625" style="2" customWidth="1"/>
    <col min="4" max="4" width="6.81640625" style="2" customWidth="1"/>
    <col min="5" max="5" width="23.1796875" style="2" customWidth="1"/>
    <col min="6" max="6" width="16.81640625" style="2" customWidth="1"/>
    <col min="7" max="8" width="31.1796875" style="58" bestFit="1" customWidth="1"/>
    <col min="9" max="9" width="41.81640625" style="58" customWidth="1"/>
    <col min="10" max="10" width="20" style="58" customWidth="1"/>
    <col min="11" max="12" width="23.54296875" style="58" customWidth="1"/>
    <col min="13" max="13" width="43.54296875" style="58" customWidth="1"/>
    <col min="14" max="14" width="17.26953125" style="58" customWidth="1"/>
    <col min="15" max="15" width="23.54296875" style="58" customWidth="1"/>
    <col min="16" max="16" width="27.26953125" style="58" customWidth="1"/>
    <col min="17" max="17" width="8.81640625" style="58"/>
    <col min="18" max="18" width="69.453125" style="58" bestFit="1" customWidth="1"/>
    <col min="19" max="19" width="35.7265625" style="58" bestFit="1" customWidth="1"/>
    <col min="20" max="20" width="18.81640625" style="58" bestFit="1" customWidth="1"/>
    <col min="21" max="21" width="51.453125" style="58" bestFit="1" customWidth="1"/>
    <col min="22" max="22" width="8.81640625" style="58"/>
    <col min="23" max="23" width="52.1796875" style="58" bestFit="1" customWidth="1"/>
    <col min="24" max="24" width="41.54296875" style="58" bestFit="1" customWidth="1"/>
    <col min="25" max="25" width="22.7265625" style="58" bestFit="1" customWidth="1"/>
    <col min="26" max="26" width="86.54296875" style="58" bestFit="1" customWidth="1"/>
    <col min="27" max="27" width="96.453125" style="58" bestFit="1" customWidth="1"/>
    <col min="28" max="16384" width="8.81640625" style="58"/>
  </cols>
  <sheetData>
    <row r="1" spans="2:18" ht="14.9" customHeight="1">
      <c r="B1" s="58"/>
      <c r="C1" s="60"/>
      <c r="D1" s="60"/>
      <c r="E1" s="60"/>
      <c r="F1" s="60"/>
    </row>
    <row r="2" spans="2:18" ht="14.9" customHeight="1">
      <c r="B2" s="58"/>
      <c r="C2" s="60"/>
      <c r="D2" s="60"/>
      <c r="E2" s="60"/>
      <c r="F2" s="60"/>
    </row>
    <row r="3" spans="2:18" ht="14.9" customHeight="1">
      <c r="B3" s="58"/>
      <c r="C3" s="60"/>
      <c r="D3" s="60"/>
      <c r="E3" s="60"/>
      <c r="F3" s="60"/>
    </row>
    <row r="4" spans="2:18" ht="14.9" customHeight="1">
      <c r="B4" s="58"/>
      <c r="C4" s="60"/>
      <c r="D4" s="60"/>
      <c r="E4" s="60"/>
      <c r="F4" s="60"/>
    </row>
    <row r="5" spans="2:18" ht="14.9" customHeight="1">
      <c r="B5" s="58"/>
      <c r="C5" s="60"/>
      <c r="D5" s="60"/>
      <c r="E5" s="60"/>
      <c r="F5" s="60"/>
    </row>
    <row r="6" spans="2:18" ht="14.9" customHeight="1">
      <c r="B6" s="58"/>
      <c r="C6" s="60"/>
      <c r="D6" s="60"/>
      <c r="E6" s="60"/>
      <c r="F6" s="60"/>
    </row>
    <row r="7" spans="2:18" ht="14.9" customHeight="1">
      <c r="B7" s="58"/>
      <c r="C7" s="60"/>
      <c r="D7" s="60"/>
      <c r="E7" s="60"/>
      <c r="F7" s="60"/>
    </row>
    <row r="8" spans="2:18" ht="14.9" customHeight="1">
      <c r="B8" s="64" t="s">
        <v>13</v>
      </c>
      <c r="C8" s="96" t="s">
        <v>530</v>
      </c>
      <c r="D8" s="107"/>
      <c r="E8" s="107"/>
      <c r="F8" s="107"/>
      <c r="G8" s="107"/>
      <c r="P8" s="65"/>
      <c r="Q8" s="65"/>
      <c r="R8" s="65"/>
    </row>
    <row r="9" spans="2:18" ht="14.9" customHeight="1">
      <c r="B9" s="58"/>
      <c r="C9" s="60"/>
      <c r="D9" s="60"/>
      <c r="E9" s="60"/>
      <c r="F9" s="60"/>
    </row>
    <row r="10" spans="2:18" ht="14.9" customHeight="1">
      <c r="B10" s="58"/>
      <c r="C10" s="60"/>
      <c r="D10" s="60"/>
      <c r="E10" s="60"/>
      <c r="F10" s="60"/>
    </row>
    <row r="11" spans="2:18" ht="14.9" customHeight="1">
      <c r="B11" s="58"/>
      <c r="C11" s="60"/>
      <c r="D11" s="60"/>
      <c r="E11" s="60"/>
      <c r="F11" s="60"/>
    </row>
    <row r="12" spans="2:18" ht="14.9" customHeight="1">
      <c r="B12" s="58"/>
      <c r="C12" s="60"/>
      <c r="D12" s="60"/>
      <c r="E12" s="60"/>
      <c r="F12" s="60"/>
    </row>
    <row r="13" spans="2:18" ht="14.9" customHeight="1">
      <c r="B13" s="58"/>
      <c r="C13" s="60"/>
      <c r="D13" s="60"/>
      <c r="E13" s="60"/>
      <c r="F13" s="60"/>
    </row>
    <row r="14" spans="2:18" ht="14.9" customHeight="1">
      <c r="B14" s="58"/>
      <c r="C14" s="60"/>
      <c r="D14" s="60"/>
      <c r="E14" s="60"/>
      <c r="F14" s="60"/>
    </row>
    <row r="15" spans="2:18" ht="14.9" customHeight="1">
      <c r="B15" s="58"/>
      <c r="C15" s="60"/>
      <c r="D15" s="60"/>
      <c r="E15" s="60"/>
      <c r="F15" s="60"/>
    </row>
    <row r="16" spans="2:18" ht="14.9" customHeight="1">
      <c r="B16" s="58"/>
      <c r="C16" s="60"/>
      <c r="D16" s="60"/>
      <c r="E16" s="60"/>
      <c r="F16" s="60"/>
    </row>
    <row r="17" spans="3:6" s="58" customFormat="1" ht="14.9" customHeight="1">
      <c r="C17" s="60"/>
      <c r="D17" s="60"/>
      <c r="E17" s="60"/>
      <c r="F17" s="60"/>
    </row>
    <row r="18" spans="3:6" s="58" customFormat="1" ht="14.9" customHeight="1">
      <c r="C18" s="60"/>
      <c r="D18" s="60"/>
      <c r="E18" s="60"/>
      <c r="F18" s="60"/>
    </row>
    <row r="19" spans="3:6" s="58" customFormat="1" ht="14.9" customHeight="1">
      <c r="C19" s="60"/>
      <c r="D19" s="60"/>
      <c r="E19" s="60"/>
      <c r="F19" s="60"/>
    </row>
    <row r="20" spans="3:6" s="58" customFormat="1" ht="14.9" customHeight="1">
      <c r="C20" s="60"/>
      <c r="D20" s="60"/>
      <c r="E20" s="60"/>
      <c r="F20" s="60"/>
    </row>
    <row r="21" spans="3:6" s="58" customFormat="1" ht="14.9" customHeight="1">
      <c r="C21" s="60"/>
      <c r="D21" s="60"/>
      <c r="E21" s="60"/>
      <c r="F21" s="60"/>
    </row>
    <row r="22" spans="3:6" s="58" customFormat="1" ht="14.9" customHeight="1">
      <c r="C22" s="60"/>
      <c r="D22" s="60"/>
      <c r="E22" s="60"/>
      <c r="F22" s="60"/>
    </row>
    <row r="23" spans="3:6" s="58" customFormat="1" ht="14.9" customHeight="1">
      <c r="C23" s="60"/>
      <c r="D23" s="60"/>
      <c r="E23" s="60"/>
      <c r="F23" s="60"/>
    </row>
    <row r="24" spans="3:6" s="58" customFormat="1" ht="14.9" customHeight="1">
      <c r="C24" s="60"/>
      <c r="D24" s="60"/>
      <c r="E24" s="60"/>
      <c r="F24" s="60"/>
    </row>
    <row r="25" spans="3:6" s="58" customFormat="1" ht="14.9" customHeight="1">
      <c r="C25" s="60"/>
      <c r="D25" s="60"/>
      <c r="E25" s="60"/>
      <c r="F25" s="60"/>
    </row>
    <row r="26" spans="3:6" s="58" customFormat="1" ht="14.9" customHeight="1">
      <c r="C26" s="60"/>
      <c r="D26" s="60"/>
      <c r="E26" s="60"/>
      <c r="F26" s="60"/>
    </row>
    <row r="27" spans="3:6" s="58" customFormat="1" ht="14.9" customHeight="1">
      <c r="C27" s="60"/>
      <c r="D27" s="60"/>
      <c r="E27" s="60"/>
      <c r="F27" s="60"/>
    </row>
    <row r="28" spans="3:6" s="58" customFormat="1" ht="14.9" customHeight="1">
      <c r="C28" s="60"/>
      <c r="D28" s="60"/>
      <c r="E28" s="60"/>
      <c r="F28" s="60"/>
    </row>
    <row r="29" spans="3:6" s="58" customFormat="1" ht="14.9" customHeight="1">
      <c r="C29" s="60"/>
      <c r="D29" s="60"/>
      <c r="E29" s="60"/>
      <c r="F29" s="60"/>
    </row>
    <row r="30" spans="3:6" s="58" customFormat="1" ht="14.9" customHeight="1">
      <c r="C30" s="60"/>
      <c r="D30" s="60"/>
      <c r="E30" s="60"/>
      <c r="F30" s="60"/>
    </row>
    <row r="31" spans="3:6" s="58" customFormat="1" ht="14.9" customHeight="1">
      <c r="C31" s="60"/>
      <c r="D31" s="60"/>
      <c r="E31" s="60"/>
      <c r="F31" s="60"/>
    </row>
    <row r="32" spans="3:6" s="58" customFormat="1" ht="14.9" customHeight="1">
      <c r="C32" s="60"/>
      <c r="D32" s="60"/>
      <c r="E32" s="60"/>
      <c r="F32" s="60"/>
    </row>
    <row r="33" spans="2:27" ht="14.9" customHeight="1">
      <c r="B33" s="58"/>
      <c r="C33" s="60"/>
      <c r="D33" s="60"/>
      <c r="E33" s="60"/>
      <c r="F33" s="60"/>
    </row>
    <row r="34" spans="2:27" ht="14.9" customHeight="1">
      <c r="B34" s="58"/>
      <c r="C34" s="60"/>
      <c r="D34" s="60"/>
      <c r="E34" s="60"/>
      <c r="F34" s="60"/>
    </row>
    <row r="35" spans="2:27" ht="14.9" customHeight="1">
      <c r="B35" s="58"/>
      <c r="C35" s="60"/>
      <c r="D35" s="60"/>
      <c r="E35" s="60"/>
      <c r="F35" s="60"/>
    </row>
    <row r="36" spans="2:27" ht="14.9" customHeight="1">
      <c r="B36" s="8"/>
      <c r="C36" s="60"/>
      <c r="D36" s="60"/>
      <c r="E36" s="60"/>
      <c r="F36" s="60"/>
      <c r="W36" s="189"/>
      <c r="X36" s="188"/>
      <c r="Y36" s="188"/>
      <c r="Z36" s="188"/>
      <c r="AA36" s="188"/>
    </row>
    <row r="37" spans="2:27" ht="14.9" customHeight="1">
      <c r="B37" s="58"/>
      <c r="C37" s="60"/>
      <c r="D37" s="60"/>
      <c r="E37" s="60"/>
      <c r="F37" s="60"/>
      <c r="W37" s="190"/>
      <c r="X37" s="190"/>
      <c r="Y37" s="190"/>
      <c r="Z37" s="190"/>
      <c r="AA37" s="190"/>
    </row>
    <row r="38" spans="2:27" ht="14.9" customHeight="1">
      <c r="B38" s="58"/>
      <c r="C38" s="60"/>
      <c r="D38" s="60"/>
      <c r="E38" s="60"/>
      <c r="F38" s="60"/>
      <c r="W38" s="191"/>
      <c r="X38" s="192"/>
      <c r="Y38" s="192"/>
      <c r="Z38" s="192"/>
      <c r="AA38" s="192"/>
    </row>
    <row r="39" spans="2:27" ht="22" customHeight="1">
      <c r="B39" s="5" t="s">
        <v>345</v>
      </c>
      <c r="C39" s="6" t="s">
        <v>29</v>
      </c>
      <c r="D39" s="6" t="s">
        <v>346</v>
      </c>
      <c r="E39" s="6" t="s">
        <v>347</v>
      </c>
      <c r="F39" s="6" t="s">
        <v>348</v>
      </c>
      <c r="G39" s="62" t="s">
        <v>138</v>
      </c>
      <c r="I39" s="197"/>
      <c r="J39" s="197"/>
      <c r="K39" s="197"/>
      <c r="L39" s="197"/>
      <c r="M39" s="197"/>
      <c r="N39" s="197"/>
      <c r="O39" s="198"/>
      <c r="P39" s="197"/>
      <c r="R39" s="193"/>
      <c r="W39" s="194"/>
      <c r="X39" s="194"/>
      <c r="Y39" s="194"/>
      <c r="Z39" s="194"/>
      <c r="AA39" s="194"/>
    </row>
    <row r="40" spans="2:27" ht="14.5" customHeight="1">
      <c r="B40" s="10" t="s">
        <v>349</v>
      </c>
      <c r="C40" s="13"/>
      <c r="D40" s="206"/>
      <c r="E40" s="13"/>
      <c r="F40" s="13"/>
      <c r="G40" s="13"/>
      <c r="I40" s="194"/>
      <c r="J40" s="194"/>
      <c r="K40" s="194"/>
      <c r="L40" s="194"/>
      <c r="M40" s="199"/>
      <c r="N40" s="200"/>
      <c r="O40" s="199"/>
      <c r="P40" s="201"/>
      <c r="R40" s="195"/>
      <c r="S40" s="195"/>
      <c r="T40" s="195"/>
      <c r="U40" s="195"/>
      <c r="W40" s="194"/>
      <c r="X40" s="194"/>
      <c r="Y40" s="194"/>
      <c r="Z40" s="194"/>
      <c r="AA40" s="194"/>
    </row>
    <row r="41" spans="2:27" ht="14.5" customHeight="1">
      <c r="B41" s="59" t="s">
        <v>350</v>
      </c>
      <c r="C41" s="2" t="s">
        <v>351</v>
      </c>
      <c r="D41" s="93">
        <v>1</v>
      </c>
      <c r="E41" s="2" t="s">
        <v>352</v>
      </c>
      <c r="F41" s="2" t="s">
        <v>353</v>
      </c>
      <c r="G41" s="2" t="s">
        <v>26</v>
      </c>
      <c r="I41" s="194"/>
      <c r="J41" s="194"/>
      <c r="K41" s="194"/>
      <c r="L41" s="194"/>
      <c r="M41" s="201"/>
      <c r="N41" s="202"/>
      <c r="O41" s="201"/>
      <c r="P41" s="201"/>
      <c r="R41" s="196"/>
      <c r="W41" s="194"/>
      <c r="X41" s="194"/>
      <c r="Y41" s="194"/>
      <c r="Z41" s="194"/>
      <c r="AA41" s="194"/>
    </row>
    <row r="42" spans="2:27" ht="14.5" customHeight="1">
      <c r="B42" s="59" t="s">
        <v>354</v>
      </c>
      <c r="C42" s="2" t="s">
        <v>351</v>
      </c>
      <c r="D42" s="93">
        <v>1</v>
      </c>
      <c r="E42" s="2" t="s">
        <v>352</v>
      </c>
      <c r="F42" s="2" t="s">
        <v>355</v>
      </c>
      <c r="G42" s="2" t="s">
        <v>356</v>
      </c>
      <c r="I42" s="194"/>
      <c r="J42" s="194"/>
      <c r="K42" s="194"/>
      <c r="L42" s="194"/>
      <c r="M42" s="201"/>
      <c r="N42" s="202"/>
      <c r="O42" s="201"/>
      <c r="P42" s="201"/>
      <c r="R42" s="194"/>
      <c r="S42" s="194"/>
      <c r="T42" s="194"/>
      <c r="U42" s="194"/>
      <c r="W42" s="194"/>
      <c r="X42" s="194"/>
      <c r="Y42" s="194"/>
      <c r="Z42" s="194"/>
      <c r="AA42" s="194"/>
    </row>
    <row r="43" spans="2:27" ht="14.5" customHeight="1">
      <c r="B43" s="59" t="s">
        <v>357</v>
      </c>
      <c r="C43" s="2" t="s">
        <v>351</v>
      </c>
      <c r="D43" s="93">
        <v>1</v>
      </c>
      <c r="E43" s="2" t="s">
        <v>352</v>
      </c>
      <c r="F43" s="2" t="s">
        <v>353</v>
      </c>
      <c r="G43" s="2" t="s">
        <v>26</v>
      </c>
      <c r="I43" s="194"/>
      <c r="J43" s="194"/>
      <c r="K43" s="194"/>
      <c r="L43" s="194"/>
      <c r="M43" s="201"/>
      <c r="N43" s="202"/>
      <c r="O43" s="201"/>
      <c r="P43" s="201"/>
      <c r="R43" s="194"/>
      <c r="S43" s="194"/>
      <c r="T43" s="194"/>
      <c r="U43" s="194"/>
      <c r="W43" s="194"/>
      <c r="X43" s="194"/>
      <c r="Y43" s="194"/>
      <c r="Z43" s="194"/>
      <c r="AA43" s="194"/>
    </row>
    <row r="44" spans="2:27" ht="14.5" customHeight="1">
      <c r="B44" s="10" t="s">
        <v>358</v>
      </c>
      <c r="C44" s="13"/>
      <c r="D44" s="206"/>
      <c r="E44" s="13"/>
      <c r="F44" s="13"/>
      <c r="G44" s="13"/>
      <c r="I44" s="194"/>
      <c r="J44" s="194"/>
      <c r="K44" s="194"/>
      <c r="L44" s="194"/>
      <c r="M44" s="199"/>
      <c r="N44" s="200"/>
      <c r="O44" s="199"/>
      <c r="P44" s="201"/>
      <c r="R44" s="194"/>
      <c r="S44" s="194"/>
      <c r="T44" s="194"/>
      <c r="U44" s="194"/>
      <c r="W44" s="194"/>
      <c r="X44" s="194"/>
      <c r="Y44" s="194"/>
      <c r="Z44" s="194"/>
      <c r="AA44" s="194"/>
    </row>
    <row r="45" spans="2:27" ht="14.5" customHeight="1">
      <c r="B45" s="59" t="s">
        <v>354</v>
      </c>
      <c r="C45" s="2" t="s">
        <v>351</v>
      </c>
      <c r="D45" s="93">
        <v>1</v>
      </c>
      <c r="E45" s="2" t="s">
        <v>352</v>
      </c>
      <c r="F45" s="2" t="s">
        <v>355</v>
      </c>
      <c r="G45" s="2" t="s">
        <v>356</v>
      </c>
      <c r="I45" s="194"/>
      <c r="J45" s="194"/>
      <c r="K45" s="194"/>
      <c r="L45" s="194"/>
      <c r="M45" s="201"/>
      <c r="N45" s="202"/>
      <c r="O45" s="201"/>
      <c r="P45" s="201"/>
      <c r="R45" s="194"/>
      <c r="S45" s="194"/>
      <c r="T45" s="194"/>
      <c r="U45" s="194"/>
      <c r="W45" s="196"/>
    </row>
    <row r="46" spans="2:27" ht="14.5" customHeight="1">
      <c r="B46" s="59" t="s">
        <v>360</v>
      </c>
      <c r="C46" s="2" t="s">
        <v>359</v>
      </c>
      <c r="D46" s="93">
        <v>1</v>
      </c>
      <c r="E46" s="2" t="s">
        <v>352</v>
      </c>
      <c r="F46" s="2" t="s">
        <v>353</v>
      </c>
      <c r="G46" s="2" t="s">
        <v>361</v>
      </c>
      <c r="I46" s="194"/>
      <c r="J46" s="194"/>
      <c r="K46" s="194"/>
      <c r="L46" s="194"/>
      <c r="M46" s="201"/>
      <c r="N46" s="202"/>
      <c r="O46" s="201"/>
      <c r="P46" s="201"/>
      <c r="R46" s="194"/>
      <c r="S46" s="194"/>
      <c r="T46" s="194"/>
      <c r="U46" s="194"/>
      <c r="W46" s="194"/>
      <c r="X46" s="194"/>
      <c r="Y46" s="194"/>
      <c r="Z46" s="194"/>
      <c r="AA46" s="194"/>
    </row>
    <row r="47" spans="2:27" ht="14.5" customHeight="1">
      <c r="B47" s="59" t="s">
        <v>362</v>
      </c>
      <c r="C47" s="2" t="s">
        <v>359</v>
      </c>
      <c r="D47" s="93">
        <v>1</v>
      </c>
      <c r="E47" s="2" t="s">
        <v>352</v>
      </c>
      <c r="F47" s="2" t="s">
        <v>353</v>
      </c>
      <c r="G47" s="2" t="s">
        <v>363</v>
      </c>
      <c r="I47" s="194"/>
      <c r="J47" s="194"/>
      <c r="K47" s="194"/>
      <c r="L47" s="194"/>
      <c r="M47" s="201"/>
      <c r="N47" s="202"/>
      <c r="O47" s="201"/>
      <c r="P47" s="201"/>
      <c r="R47" s="196"/>
      <c r="W47" s="194"/>
      <c r="X47" s="194"/>
      <c r="Y47" s="194"/>
      <c r="Z47" s="194"/>
      <c r="AA47" s="194"/>
    </row>
    <row r="48" spans="2:27" ht="14.5" customHeight="1">
      <c r="B48" s="59" t="s">
        <v>364</v>
      </c>
      <c r="C48" s="2" t="s">
        <v>359</v>
      </c>
      <c r="D48" s="93">
        <v>1</v>
      </c>
      <c r="E48" s="2" t="s">
        <v>352</v>
      </c>
      <c r="F48" s="2" t="s">
        <v>353</v>
      </c>
      <c r="G48" s="2" t="s">
        <v>363</v>
      </c>
      <c r="I48" s="194"/>
      <c r="J48" s="194"/>
      <c r="K48" s="194"/>
      <c r="L48" s="194"/>
      <c r="M48" s="201"/>
      <c r="N48" s="202"/>
      <c r="O48" s="201"/>
      <c r="P48" s="201"/>
      <c r="R48" s="194"/>
      <c r="S48" s="194"/>
      <c r="T48" s="194"/>
      <c r="U48" s="194"/>
      <c r="W48" s="194"/>
      <c r="X48" s="194"/>
      <c r="Y48" s="194"/>
      <c r="Z48" s="194"/>
      <c r="AA48" s="194"/>
    </row>
    <row r="49" spans="2:27" ht="14.5" customHeight="1">
      <c r="B49" s="59" t="s">
        <v>365</v>
      </c>
      <c r="C49" s="2" t="s">
        <v>359</v>
      </c>
      <c r="D49" s="93">
        <v>1</v>
      </c>
      <c r="E49" s="2" t="s">
        <v>352</v>
      </c>
      <c r="F49" s="2" t="s">
        <v>353</v>
      </c>
      <c r="G49" s="2" t="s">
        <v>363</v>
      </c>
      <c r="I49" s="203"/>
      <c r="J49" s="201"/>
      <c r="K49" s="201"/>
      <c r="L49" s="204"/>
      <c r="M49" s="201"/>
      <c r="N49" s="202"/>
      <c r="O49" s="201"/>
      <c r="P49" s="201"/>
      <c r="R49" s="194"/>
      <c r="S49" s="194"/>
      <c r="T49" s="194"/>
      <c r="U49" s="194"/>
      <c r="W49" s="194"/>
      <c r="X49" s="194"/>
      <c r="Y49" s="194"/>
      <c r="Z49" s="194"/>
      <c r="AA49" s="194"/>
    </row>
    <row r="50" spans="2:27" ht="14.5" customHeight="1">
      <c r="B50" s="59" t="s">
        <v>366</v>
      </c>
      <c r="C50" s="2" t="s">
        <v>359</v>
      </c>
      <c r="D50" s="93">
        <v>1</v>
      </c>
      <c r="E50" s="2" t="s">
        <v>352</v>
      </c>
      <c r="F50" s="2" t="s">
        <v>353</v>
      </c>
      <c r="G50" s="2" t="s">
        <v>367</v>
      </c>
      <c r="I50" s="203"/>
      <c r="J50" s="201"/>
      <c r="K50" s="201"/>
      <c r="L50" s="204"/>
      <c r="M50" s="201"/>
      <c r="N50" s="202"/>
      <c r="O50" s="201"/>
      <c r="P50" s="201"/>
      <c r="R50" s="194"/>
      <c r="S50" s="194"/>
      <c r="T50" s="194"/>
      <c r="U50" s="194"/>
      <c r="W50" s="194"/>
      <c r="X50" s="194"/>
      <c r="Y50" s="194"/>
      <c r="Z50" s="194"/>
      <c r="AA50" s="194"/>
    </row>
    <row r="51" spans="2:27" ht="14.5" customHeight="1">
      <c r="B51" s="59" t="s">
        <v>368</v>
      </c>
      <c r="C51" s="2" t="s">
        <v>359</v>
      </c>
      <c r="D51" s="93">
        <v>1</v>
      </c>
      <c r="E51" s="2" t="s">
        <v>352</v>
      </c>
      <c r="F51" s="2" t="s">
        <v>353</v>
      </c>
      <c r="G51" s="2" t="s">
        <v>369</v>
      </c>
      <c r="I51" s="203"/>
      <c r="J51" s="201"/>
      <c r="K51" s="201"/>
      <c r="L51" s="204"/>
      <c r="M51" s="201"/>
      <c r="N51" s="202"/>
      <c r="O51" s="201"/>
      <c r="P51" s="201"/>
      <c r="W51" s="194"/>
      <c r="X51" s="194"/>
      <c r="Y51" s="194"/>
      <c r="Z51" s="194"/>
      <c r="AA51" s="194"/>
    </row>
    <row r="52" spans="2:27" ht="14.5" customHeight="1">
      <c r="B52" s="59" t="s">
        <v>370</v>
      </c>
      <c r="C52" s="2" t="s">
        <v>359</v>
      </c>
      <c r="D52" s="93">
        <v>1</v>
      </c>
      <c r="E52" s="2" t="s">
        <v>352</v>
      </c>
      <c r="F52" s="2" t="s">
        <v>353</v>
      </c>
      <c r="G52" s="2" t="s">
        <v>369</v>
      </c>
      <c r="I52" s="203"/>
      <c r="J52" s="201"/>
      <c r="K52" s="201"/>
      <c r="L52" s="204"/>
      <c r="M52" s="201"/>
      <c r="N52" s="202"/>
      <c r="O52" s="201"/>
      <c r="P52" s="201"/>
      <c r="W52" s="194"/>
      <c r="X52" s="194"/>
      <c r="Y52" s="194"/>
      <c r="Z52" s="194"/>
      <c r="AA52" s="194"/>
    </row>
    <row r="53" spans="2:27" ht="14.5" customHeight="1">
      <c r="B53" s="59" t="s">
        <v>371</v>
      </c>
      <c r="D53" s="93">
        <v>1</v>
      </c>
      <c r="E53" s="2" t="s">
        <v>352</v>
      </c>
      <c r="F53" s="2" t="s">
        <v>353</v>
      </c>
      <c r="G53" s="2" t="s">
        <v>372</v>
      </c>
      <c r="I53" s="203"/>
      <c r="J53" s="201"/>
      <c r="K53" s="201"/>
      <c r="L53" s="204"/>
      <c r="M53" s="201"/>
      <c r="N53" s="202"/>
      <c r="O53" s="201"/>
      <c r="P53" s="201"/>
      <c r="W53" s="194"/>
      <c r="X53" s="194"/>
      <c r="Y53" s="194"/>
      <c r="Z53" s="194"/>
      <c r="AA53" s="194"/>
    </row>
    <row r="54" spans="2:27" ht="14.5" customHeight="1">
      <c r="B54" s="59" t="s">
        <v>373</v>
      </c>
      <c r="C54" s="2" t="s">
        <v>359</v>
      </c>
      <c r="D54" s="93">
        <v>1</v>
      </c>
      <c r="E54" s="2" t="s">
        <v>352</v>
      </c>
      <c r="F54" s="2" t="s">
        <v>353</v>
      </c>
      <c r="G54" s="2" t="s">
        <v>24</v>
      </c>
      <c r="I54" s="203"/>
      <c r="J54" s="201"/>
      <c r="K54" s="201"/>
      <c r="L54" s="204"/>
      <c r="M54" s="201"/>
      <c r="N54" s="202"/>
      <c r="O54" s="201"/>
      <c r="P54" s="201"/>
      <c r="W54" s="194"/>
      <c r="X54" s="194"/>
      <c r="Y54" s="194"/>
      <c r="Z54" s="194"/>
      <c r="AA54" s="194"/>
    </row>
    <row r="55" spans="2:27" ht="14.5" customHeight="1">
      <c r="B55" s="59" t="s">
        <v>374</v>
      </c>
      <c r="C55" s="2" t="s">
        <v>359</v>
      </c>
      <c r="D55" s="93">
        <v>1</v>
      </c>
      <c r="E55" s="2" t="s">
        <v>352</v>
      </c>
      <c r="F55" s="2" t="s">
        <v>353</v>
      </c>
      <c r="G55" s="2" t="s">
        <v>375</v>
      </c>
      <c r="I55" s="203"/>
      <c r="J55" s="201"/>
      <c r="K55" s="201"/>
      <c r="L55" s="204"/>
      <c r="M55" s="201"/>
      <c r="N55" s="202"/>
      <c r="O55" s="201"/>
      <c r="P55" s="201"/>
      <c r="W55" s="196"/>
    </row>
    <row r="56" spans="2:27" ht="14.5" customHeight="1">
      <c r="B56" s="59" t="s">
        <v>376</v>
      </c>
      <c r="C56" s="2" t="s">
        <v>359</v>
      </c>
      <c r="D56" s="93">
        <v>1</v>
      </c>
      <c r="E56" s="2" t="s">
        <v>352</v>
      </c>
      <c r="F56" s="2" t="s">
        <v>353</v>
      </c>
      <c r="G56" s="2" t="s">
        <v>375</v>
      </c>
      <c r="I56" s="203"/>
      <c r="J56" s="201"/>
      <c r="K56" s="201"/>
      <c r="L56" s="204"/>
      <c r="M56" s="201"/>
      <c r="N56" s="202"/>
      <c r="O56" s="201"/>
      <c r="P56" s="201"/>
      <c r="W56" s="194"/>
      <c r="X56" s="194"/>
      <c r="Y56" s="194"/>
      <c r="Z56" s="194"/>
      <c r="AA56" s="194"/>
    </row>
    <row r="57" spans="2:27" ht="14.5" customHeight="1">
      <c r="B57" s="59" t="s">
        <v>377</v>
      </c>
      <c r="C57" s="2" t="s">
        <v>359</v>
      </c>
      <c r="D57" s="93">
        <v>1</v>
      </c>
      <c r="E57" s="2" t="s">
        <v>352</v>
      </c>
      <c r="F57" s="2" t="s">
        <v>353</v>
      </c>
      <c r="G57" s="2" t="s">
        <v>375</v>
      </c>
      <c r="I57" s="203"/>
      <c r="J57" s="201"/>
      <c r="K57" s="201"/>
      <c r="L57" s="204"/>
      <c r="M57" s="201"/>
      <c r="N57" s="202"/>
      <c r="O57" s="201"/>
      <c r="P57" s="201"/>
      <c r="W57" s="194"/>
      <c r="X57" s="194"/>
      <c r="Y57" s="194"/>
      <c r="Z57" s="194"/>
      <c r="AA57" s="194"/>
    </row>
    <row r="58" spans="2:27" ht="14.5" customHeight="1">
      <c r="B58" s="59" t="s">
        <v>378</v>
      </c>
      <c r="C58" s="2" t="s">
        <v>359</v>
      </c>
      <c r="D58" s="93">
        <v>1</v>
      </c>
      <c r="E58" s="2" t="s">
        <v>352</v>
      </c>
      <c r="F58" s="2" t="s">
        <v>353</v>
      </c>
      <c r="G58" s="2" t="s">
        <v>375</v>
      </c>
      <c r="I58" s="203"/>
      <c r="J58" s="201"/>
      <c r="K58" s="201"/>
      <c r="L58" s="204"/>
      <c r="M58" s="201"/>
      <c r="N58" s="202"/>
      <c r="O58" s="201"/>
      <c r="P58" s="201"/>
    </row>
    <row r="59" spans="2:27" ht="14.5" customHeight="1">
      <c r="B59" s="59" t="s">
        <v>379</v>
      </c>
      <c r="C59" s="2" t="s">
        <v>359</v>
      </c>
      <c r="D59" s="93">
        <v>1</v>
      </c>
      <c r="E59" s="2" t="s">
        <v>352</v>
      </c>
      <c r="F59" s="2" t="s">
        <v>353</v>
      </c>
      <c r="G59" s="2" t="s">
        <v>375</v>
      </c>
      <c r="I59" s="203"/>
      <c r="J59" s="201"/>
      <c r="K59" s="201"/>
      <c r="L59" s="204"/>
      <c r="M59" s="201"/>
      <c r="N59" s="202"/>
      <c r="O59" s="201"/>
      <c r="P59" s="201"/>
    </row>
    <row r="60" spans="2:27" ht="14.5" customHeight="1">
      <c r="B60" s="59" t="s">
        <v>380</v>
      </c>
      <c r="C60" s="2" t="s">
        <v>359</v>
      </c>
      <c r="D60" s="93">
        <v>1</v>
      </c>
      <c r="E60" s="2" t="s">
        <v>352</v>
      </c>
      <c r="F60" s="2" t="s">
        <v>353</v>
      </c>
      <c r="G60" s="2" t="s">
        <v>375</v>
      </c>
      <c r="I60" s="203"/>
      <c r="J60" s="201"/>
      <c r="K60" s="201"/>
      <c r="L60" s="204"/>
      <c r="M60" s="201"/>
      <c r="N60" s="202"/>
      <c r="O60" s="201"/>
      <c r="P60" s="201"/>
    </row>
    <row r="61" spans="2:27" ht="14.5" customHeight="1">
      <c r="B61" s="59" t="s">
        <v>381</v>
      </c>
      <c r="C61" s="2" t="s">
        <v>359</v>
      </c>
      <c r="D61" s="93">
        <v>1</v>
      </c>
      <c r="E61" s="2" t="s">
        <v>352</v>
      </c>
      <c r="F61" s="2" t="s">
        <v>353</v>
      </c>
      <c r="G61" s="2" t="s">
        <v>382</v>
      </c>
      <c r="I61" s="203"/>
      <c r="J61" s="201"/>
      <c r="K61" s="201"/>
      <c r="L61" s="204"/>
      <c r="M61" s="201"/>
      <c r="N61" s="202"/>
      <c r="O61" s="201"/>
      <c r="P61" s="201"/>
    </row>
    <row r="62" spans="2:27" ht="14.5" customHeight="1">
      <c r="B62" s="59" t="s">
        <v>383</v>
      </c>
      <c r="C62" s="2" t="s">
        <v>359</v>
      </c>
      <c r="D62" s="93">
        <v>1</v>
      </c>
      <c r="E62" s="2" t="s">
        <v>352</v>
      </c>
      <c r="F62" s="2" t="s">
        <v>353</v>
      </c>
      <c r="G62" s="2" t="s">
        <v>384</v>
      </c>
      <c r="I62" s="203"/>
      <c r="J62" s="201"/>
      <c r="K62" s="201"/>
      <c r="L62" s="204"/>
      <c r="M62" s="201"/>
      <c r="N62" s="202"/>
      <c r="O62" s="201"/>
      <c r="P62" s="201"/>
    </row>
    <row r="63" spans="2:27" ht="14.5" customHeight="1">
      <c r="B63" s="59" t="s">
        <v>385</v>
      </c>
      <c r="C63" s="2" t="s">
        <v>386</v>
      </c>
      <c r="D63" s="93">
        <v>1</v>
      </c>
      <c r="E63" s="2" t="s">
        <v>352</v>
      </c>
      <c r="F63" s="2" t="s">
        <v>353</v>
      </c>
      <c r="G63" s="2" t="s">
        <v>387</v>
      </c>
      <c r="I63" s="203"/>
      <c r="J63" s="201"/>
      <c r="K63" s="201"/>
      <c r="L63" s="204"/>
      <c r="M63" s="201"/>
      <c r="N63" s="202"/>
      <c r="O63" s="201"/>
      <c r="P63" s="201"/>
    </row>
    <row r="64" spans="2:27" ht="14.5" customHeight="1">
      <c r="B64" s="59" t="s">
        <v>388</v>
      </c>
      <c r="C64" s="2" t="s">
        <v>386</v>
      </c>
      <c r="D64" s="93">
        <v>1</v>
      </c>
      <c r="E64" s="2" t="s">
        <v>352</v>
      </c>
      <c r="F64" s="2" t="s">
        <v>353</v>
      </c>
      <c r="G64" s="2" t="s">
        <v>389</v>
      </c>
      <c r="I64" s="203"/>
      <c r="J64" s="201"/>
      <c r="K64" s="201"/>
      <c r="L64" s="204"/>
      <c r="M64" s="201"/>
      <c r="N64" s="202"/>
      <c r="O64" s="201"/>
      <c r="P64" s="201"/>
    </row>
    <row r="65" spans="2:16" ht="14.5" customHeight="1">
      <c r="B65" s="59" t="s">
        <v>390</v>
      </c>
      <c r="C65" s="2" t="s">
        <v>386</v>
      </c>
      <c r="D65" s="93">
        <v>1</v>
      </c>
      <c r="E65" s="2" t="s">
        <v>352</v>
      </c>
      <c r="F65" s="2" t="s">
        <v>353</v>
      </c>
      <c r="G65" s="2" t="s">
        <v>389</v>
      </c>
      <c r="I65" s="203"/>
      <c r="J65" s="201"/>
      <c r="K65" s="201"/>
      <c r="L65" s="204"/>
      <c r="M65" s="201"/>
      <c r="N65" s="202"/>
      <c r="O65" s="201"/>
      <c r="P65" s="201"/>
    </row>
    <row r="66" spans="2:16" ht="14.5" customHeight="1">
      <c r="B66" s="59" t="s">
        <v>391</v>
      </c>
      <c r="C66" s="2" t="s">
        <v>386</v>
      </c>
      <c r="D66" s="93">
        <v>1</v>
      </c>
      <c r="E66" s="2" t="s">
        <v>352</v>
      </c>
      <c r="F66" s="2" t="s">
        <v>353</v>
      </c>
      <c r="G66" s="2" t="s">
        <v>389</v>
      </c>
      <c r="I66" s="203"/>
      <c r="J66" s="201"/>
      <c r="K66" s="201"/>
      <c r="L66" s="204"/>
      <c r="M66" s="201"/>
      <c r="N66" s="202"/>
      <c r="O66" s="201"/>
      <c r="P66" s="201"/>
    </row>
    <row r="67" spans="2:16" ht="14.5" customHeight="1">
      <c r="B67" s="59" t="s">
        <v>392</v>
      </c>
      <c r="C67" s="2" t="s">
        <v>386</v>
      </c>
      <c r="D67" s="93">
        <v>0.7</v>
      </c>
      <c r="E67" s="2" t="s">
        <v>352</v>
      </c>
      <c r="F67" s="2" t="s">
        <v>353</v>
      </c>
      <c r="G67" s="2" t="s">
        <v>393</v>
      </c>
      <c r="I67" s="203"/>
      <c r="J67" s="201"/>
      <c r="K67" s="201"/>
      <c r="L67" s="204"/>
      <c r="M67" s="201"/>
      <c r="N67" s="202"/>
      <c r="O67" s="201"/>
      <c r="P67" s="201"/>
    </row>
    <row r="68" spans="2:16" ht="14.5" customHeight="1">
      <c r="B68" s="59" t="s">
        <v>394</v>
      </c>
      <c r="C68" s="2" t="s">
        <v>386</v>
      </c>
      <c r="D68" s="93">
        <v>1</v>
      </c>
      <c r="E68" s="2" t="s">
        <v>352</v>
      </c>
      <c r="F68" s="2" t="s">
        <v>353</v>
      </c>
      <c r="G68" s="2" t="s">
        <v>395</v>
      </c>
      <c r="I68" s="203"/>
      <c r="J68" s="201"/>
      <c r="K68" s="201"/>
      <c r="L68" s="204"/>
      <c r="M68" s="201"/>
      <c r="N68" s="202"/>
      <c r="O68" s="201"/>
      <c r="P68" s="201"/>
    </row>
    <row r="69" spans="2:16" ht="14.5" customHeight="1">
      <c r="B69" s="59" t="s">
        <v>396</v>
      </c>
      <c r="C69" s="2" t="s">
        <v>386</v>
      </c>
      <c r="D69" s="93">
        <v>1</v>
      </c>
      <c r="E69" s="2" t="s">
        <v>352</v>
      </c>
      <c r="F69" s="2" t="s">
        <v>353</v>
      </c>
      <c r="G69" s="2" t="s">
        <v>395</v>
      </c>
      <c r="I69" s="203"/>
      <c r="J69" s="201"/>
      <c r="K69" s="201"/>
      <c r="L69" s="204"/>
      <c r="M69" s="201"/>
      <c r="N69" s="202"/>
      <c r="O69" s="201"/>
      <c r="P69" s="201"/>
    </row>
    <row r="70" spans="2:16" ht="14.5" customHeight="1">
      <c r="B70" s="59" t="s">
        <v>397</v>
      </c>
      <c r="C70" s="2" t="s">
        <v>386</v>
      </c>
      <c r="D70" s="93">
        <v>1</v>
      </c>
      <c r="E70" s="2" t="s">
        <v>352</v>
      </c>
      <c r="F70" s="2" t="s">
        <v>353</v>
      </c>
      <c r="G70" s="2" t="s">
        <v>395</v>
      </c>
      <c r="I70" s="203"/>
      <c r="J70" s="201"/>
      <c r="K70" s="201"/>
      <c r="L70" s="204"/>
      <c r="M70" s="201"/>
      <c r="N70" s="202"/>
      <c r="O70" s="201"/>
      <c r="P70" s="201"/>
    </row>
    <row r="71" spans="2:16" ht="14.5" customHeight="1">
      <c r="B71" s="59" t="s">
        <v>398</v>
      </c>
      <c r="C71" s="2" t="s">
        <v>399</v>
      </c>
      <c r="D71" s="93">
        <v>1</v>
      </c>
      <c r="E71" s="2" t="s">
        <v>352</v>
      </c>
      <c r="F71" s="2" t="s">
        <v>353</v>
      </c>
      <c r="G71" s="2" t="s">
        <v>400</v>
      </c>
      <c r="I71" s="203"/>
      <c r="J71" s="201"/>
      <c r="K71" s="201"/>
      <c r="L71" s="204"/>
      <c r="M71" s="201"/>
      <c r="N71" s="202"/>
      <c r="O71" s="201"/>
      <c r="P71" s="201"/>
    </row>
    <row r="72" spans="2:16" ht="14.5" customHeight="1">
      <c r="B72" s="59" t="s">
        <v>401</v>
      </c>
      <c r="C72" s="2" t="s">
        <v>399</v>
      </c>
      <c r="D72" s="93">
        <v>1</v>
      </c>
      <c r="E72" s="2" t="s">
        <v>352</v>
      </c>
      <c r="F72" s="2" t="s">
        <v>353</v>
      </c>
      <c r="G72" s="2" t="s">
        <v>402</v>
      </c>
      <c r="I72" s="203"/>
      <c r="J72" s="201"/>
      <c r="K72" s="201"/>
      <c r="L72" s="204"/>
      <c r="M72" s="201"/>
      <c r="N72" s="202"/>
      <c r="O72" s="201"/>
      <c r="P72" s="201"/>
    </row>
    <row r="73" spans="2:16" ht="14.5" customHeight="1">
      <c r="B73" s="59" t="s">
        <v>403</v>
      </c>
      <c r="C73" s="2" t="s">
        <v>399</v>
      </c>
      <c r="D73" s="93">
        <v>1</v>
      </c>
      <c r="E73" s="2" t="s">
        <v>352</v>
      </c>
      <c r="F73" s="2" t="s">
        <v>353</v>
      </c>
      <c r="G73" s="2" t="s">
        <v>402</v>
      </c>
      <c r="I73" s="203"/>
      <c r="J73" s="201"/>
      <c r="K73" s="201"/>
      <c r="L73" s="204"/>
      <c r="M73" s="201"/>
      <c r="N73" s="202"/>
      <c r="O73" s="201"/>
      <c r="P73" s="201"/>
    </row>
    <row r="74" spans="2:16" ht="14.5" customHeight="1">
      <c r="B74" s="59" t="s">
        <v>404</v>
      </c>
      <c r="C74" s="2" t="s">
        <v>399</v>
      </c>
      <c r="D74" s="93">
        <v>1</v>
      </c>
      <c r="E74" s="2" t="s">
        <v>352</v>
      </c>
      <c r="F74" s="2" t="s">
        <v>353</v>
      </c>
      <c r="G74" s="2" t="s">
        <v>402</v>
      </c>
      <c r="I74" s="203"/>
      <c r="J74" s="201"/>
      <c r="K74" s="201"/>
      <c r="L74" s="204"/>
      <c r="M74" s="201"/>
      <c r="N74" s="202"/>
      <c r="O74" s="201"/>
      <c r="P74" s="201"/>
    </row>
    <row r="75" spans="2:16" ht="14.5" customHeight="1">
      <c r="B75" s="59" t="s">
        <v>405</v>
      </c>
      <c r="C75" s="2" t="s">
        <v>399</v>
      </c>
      <c r="D75" s="93">
        <v>1</v>
      </c>
      <c r="E75" s="2" t="s">
        <v>352</v>
      </c>
      <c r="F75" s="2" t="s">
        <v>353</v>
      </c>
      <c r="G75" s="2" t="s">
        <v>402</v>
      </c>
      <c r="I75" s="203"/>
      <c r="J75" s="201"/>
      <c r="K75" s="201"/>
      <c r="L75" s="204"/>
      <c r="M75" s="201"/>
      <c r="N75" s="202"/>
      <c r="O75" s="201"/>
      <c r="P75" s="201"/>
    </row>
    <row r="76" spans="2:16" ht="14.5" customHeight="1">
      <c r="B76" s="59" t="s">
        <v>406</v>
      </c>
      <c r="C76" s="2" t="s">
        <v>399</v>
      </c>
      <c r="D76" s="93">
        <v>1</v>
      </c>
      <c r="E76" s="2" t="s">
        <v>352</v>
      </c>
      <c r="F76" s="2" t="s">
        <v>353</v>
      </c>
      <c r="G76" s="2" t="s">
        <v>402</v>
      </c>
      <c r="I76" s="203"/>
      <c r="J76" s="201"/>
      <c r="K76" s="201"/>
      <c r="L76" s="204"/>
      <c r="M76" s="201"/>
      <c r="N76" s="202"/>
      <c r="O76" s="201"/>
      <c r="P76" s="201"/>
    </row>
    <row r="77" spans="2:16" ht="14.5" customHeight="1">
      <c r="B77" s="59" t="s">
        <v>407</v>
      </c>
      <c r="C77" s="2" t="s">
        <v>399</v>
      </c>
      <c r="D77" s="93">
        <v>1</v>
      </c>
      <c r="E77" s="2" t="s">
        <v>352</v>
      </c>
      <c r="F77" s="2" t="s">
        <v>353</v>
      </c>
      <c r="G77" s="2" t="s">
        <v>402</v>
      </c>
      <c r="I77" s="203"/>
      <c r="J77" s="201"/>
      <c r="K77" s="201"/>
      <c r="L77" s="204"/>
      <c r="M77" s="201"/>
      <c r="N77" s="202"/>
      <c r="O77" s="201"/>
      <c r="P77" s="201"/>
    </row>
    <row r="78" spans="2:16" ht="14.5" customHeight="1">
      <c r="B78" s="59" t="s">
        <v>408</v>
      </c>
      <c r="C78" s="2" t="s">
        <v>399</v>
      </c>
      <c r="D78" s="93">
        <v>1</v>
      </c>
      <c r="E78" s="2" t="s">
        <v>352</v>
      </c>
      <c r="F78" s="2" t="s">
        <v>353</v>
      </c>
      <c r="G78" s="2" t="s">
        <v>402</v>
      </c>
      <c r="I78" s="203"/>
      <c r="J78" s="201"/>
      <c r="K78" s="201"/>
      <c r="L78" s="204"/>
      <c r="M78" s="201"/>
      <c r="N78" s="202"/>
      <c r="O78" s="201"/>
      <c r="P78" s="201"/>
    </row>
    <row r="79" spans="2:16" ht="14.5" customHeight="1">
      <c r="B79" s="59" t="s">
        <v>409</v>
      </c>
      <c r="C79" s="2" t="s">
        <v>399</v>
      </c>
      <c r="D79" s="93">
        <v>1</v>
      </c>
      <c r="E79" s="2" t="s">
        <v>352</v>
      </c>
      <c r="F79" s="2" t="s">
        <v>353</v>
      </c>
      <c r="G79" s="2" t="s">
        <v>402</v>
      </c>
      <c r="I79" s="203"/>
      <c r="J79" s="201"/>
      <c r="K79" s="201"/>
      <c r="L79" s="204"/>
      <c r="M79" s="201"/>
      <c r="N79" s="202"/>
      <c r="O79" s="201"/>
      <c r="P79" s="201"/>
    </row>
    <row r="80" spans="2:16" ht="14.5" customHeight="1">
      <c r="B80" s="59" t="s">
        <v>410</v>
      </c>
      <c r="C80" s="2" t="s">
        <v>399</v>
      </c>
      <c r="D80" s="93">
        <v>0.8</v>
      </c>
      <c r="E80" s="2" t="s">
        <v>352</v>
      </c>
      <c r="F80" s="2" t="s">
        <v>353</v>
      </c>
      <c r="G80" s="2" t="s">
        <v>411</v>
      </c>
      <c r="I80" s="203"/>
      <c r="J80" s="201"/>
      <c r="K80" s="201"/>
      <c r="L80" s="204"/>
      <c r="M80" s="201"/>
      <c r="N80" s="202"/>
      <c r="O80" s="201"/>
      <c r="P80" s="201"/>
    </row>
    <row r="81" spans="2:16" ht="14.5" customHeight="1">
      <c r="B81" s="59" t="s">
        <v>412</v>
      </c>
      <c r="C81" s="2" t="s">
        <v>399</v>
      </c>
      <c r="D81" s="93">
        <v>0.8</v>
      </c>
      <c r="E81" s="2" t="s">
        <v>352</v>
      </c>
      <c r="F81" s="2" t="s">
        <v>353</v>
      </c>
      <c r="G81" s="2" t="s">
        <v>411</v>
      </c>
      <c r="I81" s="203"/>
      <c r="J81" s="201"/>
      <c r="K81" s="201"/>
      <c r="L81" s="204"/>
      <c r="M81" s="201"/>
      <c r="N81" s="202"/>
      <c r="O81" s="201"/>
      <c r="P81" s="201"/>
    </row>
    <row r="82" spans="2:16" ht="14.5" customHeight="1">
      <c r="B82" s="59" t="s">
        <v>413</v>
      </c>
      <c r="C82" s="2" t="s">
        <v>399</v>
      </c>
      <c r="D82" s="93">
        <v>0.8</v>
      </c>
      <c r="E82" s="2" t="s">
        <v>352</v>
      </c>
      <c r="F82" s="2" t="s">
        <v>353</v>
      </c>
      <c r="G82" s="2" t="s">
        <v>414</v>
      </c>
      <c r="I82" s="203"/>
      <c r="J82" s="201"/>
      <c r="K82" s="201"/>
      <c r="L82" s="204"/>
      <c r="M82" s="201"/>
      <c r="N82" s="202"/>
      <c r="O82" s="201"/>
      <c r="P82" s="201"/>
    </row>
    <row r="83" spans="2:16" ht="14.5" customHeight="1">
      <c r="B83" s="59" t="s">
        <v>415</v>
      </c>
      <c r="C83" s="2" t="s">
        <v>399</v>
      </c>
      <c r="D83" s="93">
        <v>0.8</v>
      </c>
      <c r="E83" s="2" t="s">
        <v>352</v>
      </c>
      <c r="F83" s="2" t="s">
        <v>353</v>
      </c>
      <c r="G83" s="2" t="s">
        <v>414</v>
      </c>
      <c r="I83" s="203"/>
      <c r="J83" s="201"/>
      <c r="K83" s="201"/>
      <c r="L83" s="204"/>
      <c r="M83" s="201"/>
      <c r="N83" s="202"/>
      <c r="O83" s="201"/>
      <c r="P83" s="201"/>
    </row>
    <row r="84" spans="2:16" ht="14.5" customHeight="1">
      <c r="B84" s="59" t="s">
        <v>416</v>
      </c>
      <c r="C84" s="2" t="s">
        <v>399</v>
      </c>
      <c r="D84" s="93">
        <v>0.51</v>
      </c>
      <c r="E84" s="2" t="s">
        <v>452</v>
      </c>
      <c r="F84" s="2" t="s">
        <v>353</v>
      </c>
      <c r="G84" s="2" t="s">
        <v>417</v>
      </c>
      <c r="I84" s="203"/>
      <c r="J84" s="201"/>
      <c r="K84" s="201"/>
      <c r="L84" s="204"/>
      <c r="M84" s="201"/>
      <c r="N84" s="202"/>
      <c r="O84" s="201"/>
      <c r="P84" s="201"/>
    </row>
    <row r="85" spans="2:16" ht="14.5" customHeight="1">
      <c r="B85" s="59" t="s">
        <v>418</v>
      </c>
      <c r="C85" s="2" t="s">
        <v>399</v>
      </c>
      <c r="D85" s="93">
        <v>1</v>
      </c>
      <c r="E85" s="2" t="s">
        <v>352</v>
      </c>
      <c r="F85" s="2" t="s">
        <v>353</v>
      </c>
      <c r="G85" s="2" t="s">
        <v>419</v>
      </c>
      <c r="I85" s="203"/>
      <c r="J85" s="201"/>
      <c r="K85" s="201"/>
      <c r="L85" s="204"/>
      <c r="M85" s="201"/>
      <c r="N85" s="202"/>
      <c r="O85" s="201"/>
      <c r="P85" s="201"/>
    </row>
    <row r="86" spans="2:16" ht="14.5" customHeight="1">
      <c r="B86" s="59" t="s">
        <v>420</v>
      </c>
      <c r="C86" s="2" t="s">
        <v>399</v>
      </c>
      <c r="D86" s="93">
        <v>1</v>
      </c>
      <c r="E86" s="2" t="s">
        <v>352</v>
      </c>
      <c r="F86" s="2" t="s">
        <v>353</v>
      </c>
      <c r="G86" s="2" t="s">
        <v>419</v>
      </c>
      <c r="I86" s="203"/>
      <c r="J86" s="201"/>
      <c r="K86" s="201"/>
      <c r="L86" s="204"/>
      <c r="M86" s="201"/>
      <c r="N86" s="205"/>
      <c r="O86" s="201"/>
      <c r="P86" s="201"/>
    </row>
    <row r="87" spans="2:16" ht="14.5" customHeight="1">
      <c r="B87" s="59" t="s">
        <v>421</v>
      </c>
      <c r="C87" s="2" t="s">
        <v>399</v>
      </c>
      <c r="D87" s="93">
        <v>1</v>
      </c>
      <c r="E87" s="2" t="s">
        <v>352</v>
      </c>
      <c r="F87" s="2" t="s">
        <v>353</v>
      </c>
      <c r="G87" s="2" t="s">
        <v>422</v>
      </c>
      <c r="I87" s="203"/>
      <c r="J87" s="201"/>
      <c r="K87" s="201"/>
      <c r="L87" s="204"/>
      <c r="M87" s="201"/>
      <c r="N87" s="205"/>
      <c r="O87" s="201"/>
      <c r="P87" s="201"/>
    </row>
    <row r="88" spans="2:16" ht="14.5" customHeight="1">
      <c r="B88" s="59" t="s">
        <v>423</v>
      </c>
      <c r="C88" s="2" t="s">
        <v>424</v>
      </c>
      <c r="D88" s="207">
        <v>0.501</v>
      </c>
      <c r="E88" s="2" t="s">
        <v>452</v>
      </c>
      <c r="F88" s="2" t="s">
        <v>353</v>
      </c>
      <c r="G88" s="2" t="s">
        <v>425</v>
      </c>
      <c r="I88" s="203"/>
      <c r="J88" s="201"/>
      <c r="K88" s="201"/>
      <c r="L88" s="204"/>
      <c r="M88" s="201"/>
      <c r="N88" s="205"/>
      <c r="O88" s="201"/>
      <c r="P88" s="201"/>
    </row>
    <row r="89" spans="2:16" ht="14.5" customHeight="1">
      <c r="B89" s="59" t="s">
        <v>426</v>
      </c>
      <c r="C89" s="2" t="s">
        <v>424</v>
      </c>
      <c r="D89" s="207">
        <v>0.501</v>
      </c>
      <c r="E89" s="2" t="s">
        <v>452</v>
      </c>
      <c r="F89" s="2" t="s">
        <v>353</v>
      </c>
      <c r="G89" s="2" t="s">
        <v>425</v>
      </c>
      <c r="I89"/>
      <c r="J89"/>
      <c r="K89"/>
      <c r="L89"/>
      <c r="M89"/>
      <c r="N89"/>
      <c r="O89"/>
    </row>
    <row r="90" spans="2:16" ht="14.5" customHeight="1">
      <c r="B90" s="59" t="s">
        <v>428</v>
      </c>
      <c r="C90" s="2" t="s">
        <v>359</v>
      </c>
      <c r="D90" s="93">
        <v>1</v>
      </c>
      <c r="E90" s="2" t="s">
        <v>352</v>
      </c>
      <c r="F90" s="2" t="s">
        <v>353</v>
      </c>
      <c r="G90" s="2" t="s">
        <v>429</v>
      </c>
      <c r="I90"/>
      <c r="J90"/>
      <c r="K90"/>
      <c r="L90"/>
      <c r="M90"/>
      <c r="N90"/>
      <c r="O90"/>
    </row>
    <row r="91" spans="2:16" ht="14.5" customHeight="1">
      <c r="B91" s="59" t="s">
        <v>430</v>
      </c>
      <c r="C91" s="2" t="s">
        <v>359</v>
      </c>
      <c r="D91" s="93">
        <v>1</v>
      </c>
      <c r="E91" s="2" t="s">
        <v>352</v>
      </c>
      <c r="F91" s="2" t="s">
        <v>353</v>
      </c>
      <c r="G91" s="2" t="s">
        <v>429</v>
      </c>
      <c r="I91"/>
      <c r="J91"/>
      <c r="K91"/>
      <c r="L91"/>
      <c r="M91"/>
      <c r="N91"/>
      <c r="O91"/>
    </row>
    <row r="92" spans="2:16" ht="14.5" customHeight="1">
      <c r="B92" s="59" t="s">
        <v>431</v>
      </c>
      <c r="C92" s="2" t="s">
        <v>359</v>
      </c>
      <c r="D92" s="93">
        <v>1</v>
      </c>
      <c r="E92" s="2" t="s">
        <v>352</v>
      </c>
      <c r="F92" s="2" t="s">
        <v>353</v>
      </c>
      <c r="G92" s="2" t="s">
        <v>24</v>
      </c>
      <c r="I92"/>
      <c r="J92"/>
      <c r="K92"/>
      <c r="L92"/>
      <c r="M92"/>
      <c r="N92"/>
      <c r="O92"/>
    </row>
    <row r="93" spans="2:16" ht="14.5" customHeight="1">
      <c r="B93" s="59" t="s">
        <v>432</v>
      </c>
      <c r="C93" s="2" t="s">
        <v>359</v>
      </c>
      <c r="D93" s="93">
        <v>0.68</v>
      </c>
      <c r="E93" s="2" t="s">
        <v>352</v>
      </c>
      <c r="F93" s="2" t="s">
        <v>353</v>
      </c>
      <c r="G93" s="2" t="s">
        <v>429</v>
      </c>
      <c r="I93"/>
      <c r="J93"/>
      <c r="K93"/>
      <c r="L93"/>
      <c r="M93"/>
      <c r="N93"/>
      <c r="O93"/>
    </row>
    <row r="94" spans="2:16" ht="14.5" customHeight="1">
      <c r="B94" s="59" t="s">
        <v>433</v>
      </c>
      <c r="C94" s="2" t="s">
        <v>359</v>
      </c>
      <c r="D94" s="93">
        <v>1</v>
      </c>
      <c r="E94" s="2" t="s">
        <v>352</v>
      </c>
      <c r="F94" s="2" t="s">
        <v>353</v>
      </c>
      <c r="G94" s="2" t="s">
        <v>429</v>
      </c>
      <c r="I94"/>
      <c r="J94"/>
      <c r="K94"/>
      <c r="L94"/>
      <c r="M94"/>
      <c r="N94"/>
      <c r="O94"/>
    </row>
    <row r="95" spans="2:16" ht="14.5" customHeight="1">
      <c r="B95" s="59" t="s">
        <v>434</v>
      </c>
      <c r="C95" s="2" t="s">
        <v>359</v>
      </c>
      <c r="D95" s="93">
        <v>0.68</v>
      </c>
      <c r="E95" s="2" t="s">
        <v>352</v>
      </c>
      <c r="F95" s="2" t="s">
        <v>353</v>
      </c>
      <c r="G95" s="2" t="s">
        <v>429</v>
      </c>
      <c r="I95"/>
      <c r="J95"/>
      <c r="K95"/>
      <c r="L95"/>
      <c r="M95"/>
      <c r="N95"/>
      <c r="O95"/>
    </row>
    <row r="96" spans="2:16" ht="14.5" customHeight="1">
      <c r="B96" s="59" t="s">
        <v>435</v>
      </c>
      <c r="C96" s="2" t="s">
        <v>359</v>
      </c>
      <c r="D96" s="93">
        <v>0.68</v>
      </c>
      <c r="E96" s="2" t="s">
        <v>352</v>
      </c>
      <c r="F96" s="2" t="s">
        <v>353</v>
      </c>
      <c r="G96" s="2" t="s">
        <v>429</v>
      </c>
      <c r="I96"/>
      <c r="J96"/>
      <c r="K96"/>
      <c r="L96"/>
      <c r="M96"/>
      <c r="N96"/>
      <c r="O96"/>
    </row>
    <row r="97" spans="2:15" ht="14.5" customHeight="1">
      <c r="B97" s="59" t="s">
        <v>608</v>
      </c>
      <c r="C97" s="2" t="s">
        <v>436</v>
      </c>
      <c r="D97" s="93">
        <v>1</v>
      </c>
      <c r="E97" s="2" t="s">
        <v>352</v>
      </c>
      <c r="F97" s="2" t="s">
        <v>353</v>
      </c>
      <c r="G97" s="2" t="s">
        <v>24</v>
      </c>
      <c r="I97"/>
      <c r="J97"/>
      <c r="K97"/>
      <c r="L97"/>
      <c r="M97"/>
      <c r="N97"/>
      <c r="O97"/>
    </row>
    <row r="98" spans="2:15" ht="14.5" customHeight="1">
      <c r="B98" s="59" t="s">
        <v>437</v>
      </c>
      <c r="C98" s="2" t="s">
        <v>351</v>
      </c>
      <c r="D98" s="93">
        <v>1</v>
      </c>
      <c r="E98" s="2" t="s">
        <v>352</v>
      </c>
      <c r="F98" s="2" t="s">
        <v>353</v>
      </c>
      <c r="G98" s="2" t="s">
        <v>382</v>
      </c>
      <c r="I98"/>
      <c r="J98"/>
      <c r="K98"/>
      <c r="L98"/>
      <c r="M98"/>
      <c r="N98"/>
      <c r="O98"/>
    </row>
    <row r="99" spans="2:15" ht="14.5" customHeight="1">
      <c r="B99" s="59" t="s">
        <v>438</v>
      </c>
      <c r="C99" s="2" t="s">
        <v>351</v>
      </c>
      <c r="D99" s="93">
        <v>0.51</v>
      </c>
      <c r="E99" s="2" t="s">
        <v>352</v>
      </c>
      <c r="F99" s="2" t="s">
        <v>353</v>
      </c>
      <c r="G99" s="2" t="s">
        <v>24</v>
      </c>
      <c r="I99"/>
      <c r="J99"/>
      <c r="K99"/>
      <c r="L99"/>
      <c r="M99"/>
      <c r="N99"/>
      <c r="O99"/>
    </row>
    <row r="100" spans="2:15" ht="14.5" customHeight="1">
      <c r="B100" s="59" t="s">
        <v>439</v>
      </c>
      <c r="C100" s="2" t="s">
        <v>359</v>
      </c>
      <c r="D100" s="93">
        <v>1</v>
      </c>
      <c r="E100" s="2" t="s">
        <v>352</v>
      </c>
      <c r="F100" s="2" t="s">
        <v>353</v>
      </c>
      <c r="G100" s="2" t="s">
        <v>24</v>
      </c>
      <c r="I100"/>
      <c r="J100"/>
      <c r="K100"/>
      <c r="L100"/>
      <c r="M100"/>
      <c r="N100"/>
      <c r="O100"/>
    </row>
    <row r="101" spans="2:15" ht="14.5" customHeight="1">
      <c r="B101" s="59" t="s">
        <v>440</v>
      </c>
      <c r="C101" s="2" t="s">
        <v>359</v>
      </c>
      <c r="D101" s="93">
        <v>1</v>
      </c>
      <c r="E101" s="2" t="s">
        <v>352</v>
      </c>
      <c r="F101" s="2" t="s">
        <v>353</v>
      </c>
      <c r="G101" s="2" t="s">
        <v>24</v>
      </c>
      <c r="I101"/>
      <c r="J101"/>
      <c r="K101"/>
      <c r="L101"/>
      <c r="M101"/>
      <c r="N101"/>
      <c r="O101"/>
    </row>
    <row r="102" spans="2:15" ht="14.5" customHeight="1">
      <c r="B102" s="59" t="s">
        <v>441</v>
      </c>
      <c r="C102" s="2" t="s">
        <v>359</v>
      </c>
      <c r="D102" s="93">
        <v>1</v>
      </c>
      <c r="E102" s="2" t="s">
        <v>352</v>
      </c>
      <c r="F102" s="2" t="s">
        <v>353</v>
      </c>
      <c r="G102" s="2" t="s">
        <v>442</v>
      </c>
      <c r="I102"/>
      <c r="J102"/>
      <c r="K102"/>
      <c r="L102"/>
      <c r="M102"/>
      <c r="N102"/>
      <c r="O102"/>
    </row>
    <row r="103" spans="2:15" ht="14.5" customHeight="1">
      <c r="B103" s="59" t="s">
        <v>443</v>
      </c>
      <c r="C103" s="2" t="s">
        <v>359</v>
      </c>
      <c r="D103" s="93">
        <v>1</v>
      </c>
      <c r="E103" s="2" t="s">
        <v>352</v>
      </c>
      <c r="F103" s="2" t="s">
        <v>353</v>
      </c>
      <c r="G103" s="2" t="s">
        <v>442</v>
      </c>
      <c r="I103"/>
      <c r="J103"/>
      <c r="K103"/>
      <c r="L103"/>
      <c r="M103"/>
      <c r="N103"/>
      <c r="O103"/>
    </row>
    <row r="104" spans="2:15" ht="14.5" customHeight="1">
      <c r="B104" s="59" t="s">
        <v>444</v>
      </c>
      <c r="C104" s="2" t="s">
        <v>359</v>
      </c>
      <c r="D104" s="93">
        <v>1</v>
      </c>
      <c r="E104" s="2" t="s">
        <v>352</v>
      </c>
      <c r="F104" s="2" t="s">
        <v>353</v>
      </c>
      <c r="G104" s="2" t="s">
        <v>442</v>
      </c>
      <c r="I104"/>
      <c r="J104"/>
      <c r="K104"/>
      <c r="L104"/>
      <c r="M104"/>
      <c r="N104"/>
      <c r="O104"/>
    </row>
    <row r="105" spans="2:15" ht="14.5" customHeight="1">
      <c r="B105" s="59" t="s">
        <v>445</v>
      </c>
      <c r="C105" s="2" t="s">
        <v>359</v>
      </c>
      <c r="D105" s="93">
        <v>1</v>
      </c>
      <c r="E105" s="2" t="s">
        <v>352</v>
      </c>
      <c r="F105" s="2" t="s">
        <v>353</v>
      </c>
      <c r="G105" s="2" t="s">
        <v>442</v>
      </c>
      <c r="I105"/>
      <c r="J105"/>
      <c r="K105"/>
      <c r="L105"/>
      <c r="M105"/>
      <c r="N105"/>
      <c r="O105"/>
    </row>
    <row r="106" spans="2:15" ht="14.5" customHeight="1">
      <c r="B106" s="59" t="s">
        <v>446</v>
      </c>
      <c r="C106" s="2" t="s">
        <v>359</v>
      </c>
      <c r="D106" s="93">
        <v>1</v>
      </c>
      <c r="E106" s="2" t="s">
        <v>352</v>
      </c>
      <c r="F106" s="2" t="s">
        <v>353</v>
      </c>
      <c r="G106" s="2" t="s">
        <v>442</v>
      </c>
      <c r="I106"/>
      <c r="J106"/>
      <c r="K106"/>
      <c r="L106"/>
      <c r="M106"/>
      <c r="N106"/>
      <c r="O106"/>
    </row>
    <row r="107" spans="2:15" ht="14.5" customHeight="1">
      <c r="B107" s="59" t="s">
        <v>447</v>
      </c>
      <c r="C107" s="2" t="s">
        <v>359</v>
      </c>
      <c r="D107" s="93">
        <v>1</v>
      </c>
      <c r="E107" s="2" t="s">
        <v>352</v>
      </c>
      <c r="F107" s="2" t="s">
        <v>353</v>
      </c>
      <c r="G107" s="2" t="s">
        <v>442</v>
      </c>
      <c r="I107"/>
      <c r="J107"/>
      <c r="K107"/>
      <c r="L107"/>
      <c r="M107"/>
      <c r="N107"/>
      <c r="O107"/>
    </row>
    <row r="108" spans="2:15" ht="14.5" customHeight="1">
      <c r="B108" s="59" t="s">
        <v>448</v>
      </c>
      <c r="C108" s="2" t="s">
        <v>359</v>
      </c>
      <c r="D108" s="93">
        <v>1</v>
      </c>
      <c r="E108" s="2" t="s">
        <v>352</v>
      </c>
      <c r="F108" s="2" t="s">
        <v>353</v>
      </c>
      <c r="G108" s="2" t="s">
        <v>442</v>
      </c>
      <c r="I108"/>
      <c r="J108"/>
      <c r="K108"/>
      <c r="L108"/>
      <c r="M108"/>
      <c r="N108"/>
      <c r="O108"/>
    </row>
    <row r="109" spans="2:15" ht="14.5" customHeight="1">
      <c r="B109" s="59" t="s">
        <v>449</v>
      </c>
      <c r="C109" s="2" t="s">
        <v>359</v>
      </c>
      <c r="D109" s="93">
        <v>1</v>
      </c>
      <c r="E109" s="2" t="s">
        <v>352</v>
      </c>
      <c r="F109" s="2" t="s">
        <v>353</v>
      </c>
      <c r="G109" s="2" t="s">
        <v>442</v>
      </c>
      <c r="I109"/>
      <c r="J109"/>
      <c r="K109"/>
      <c r="L109"/>
      <c r="M109"/>
      <c r="N109"/>
      <c r="O109"/>
    </row>
    <row r="110" spans="2:15" ht="14.5" customHeight="1">
      <c r="B110" s="59" t="s">
        <v>450</v>
      </c>
      <c r="C110" s="2" t="s">
        <v>359</v>
      </c>
      <c r="D110" s="93">
        <v>1</v>
      </c>
      <c r="E110" s="2" t="s">
        <v>352</v>
      </c>
      <c r="F110" s="2" t="s">
        <v>353</v>
      </c>
      <c r="G110" s="2" t="s">
        <v>442</v>
      </c>
      <c r="I110"/>
      <c r="J110"/>
      <c r="K110"/>
      <c r="L110"/>
      <c r="M110"/>
      <c r="N110"/>
      <c r="O110"/>
    </row>
    <row r="111" spans="2:15" ht="14.5" customHeight="1">
      <c r="B111" s="59" t="s">
        <v>451</v>
      </c>
      <c r="C111" s="2" t="s">
        <v>359</v>
      </c>
      <c r="D111" s="93">
        <v>0.51</v>
      </c>
      <c r="E111" s="2" t="s">
        <v>452</v>
      </c>
      <c r="F111" s="2" t="s">
        <v>353</v>
      </c>
      <c r="G111" s="2" t="s">
        <v>442</v>
      </c>
      <c r="I111"/>
      <c r="J111"/>
      <c r="K111"/>
      <c r="L111"/>
      <c r="M111"/>
      <c r="N111"/>
      <c r="O111"/>
    </row>
    <row r="112" spans="2:15" ht="14.5" customHeight="1">
      <c r="B112" s="59" t="s">
        <v>453</v>
      </c>
      <c r="C112" s="2" t="s">
        <v>427</v>
      </c>
      <c r="D112" s="93">
        <v>1</v>
      </c>
      <c r="E112" s="2" t="s">
        <v>352</v>
      </c>
      <c r="F112" s="2" t="s">
        <v>353</v>
      </c>
      <c r="G112" s="2" t="s">
        <v>454</v>
      </c>
      <c r="I112"/>
      <c r="J112"/>
      <c r="K112"/>
      <c r="L112"/>
      <c r="M112"/>
      <c r="N112"/>
      <c r="O112"/>
    </row>
    <row r="113" spans="2:15" ht="14.5" customHeight="1">
      <c r="B113" s="59" t="s">
        <v>456</v>
      </c>
      <c r="C113" s="2" t="s">
        <v>359</v>
      </c>
      <c r="D113" s="93">
        <v>1</v>
      </c>
      <c r="E113" s="2" t="s">
        <v>352</v>
      </c>
      <c r="F113" s="2" t="s">
        <v>353</v>
      </c>
      <c r="G113" s="2" t="s">
        <v>457</v>
      </c>
      <c r="I113"/>
      <c r="J113"/>
      <c r="K113"/>
      <c r="L113"/>
      <c r="M113"/>
      <c r="N113"/>
      <c r="O113"/>
    </row>
    <row r="114" spans="2:15" ht="14.5" customHeight="1">
      <c r="B114" s="59" t="s">
        <v>629</v>
      </c>
      <c r="C114" s="2" t="s">
        <v>359</v>
      </c>
      <c r="D114" s="93">
        <v>1</v>
      </c>
      <c r="E114" s="2" t="s">
        <v>352</v>
      </c>
      <c r="F114" s="2" t="s">
        <v>353</v>
      </c>
      <c r="G114" s="2" t="s">
        <v>458</v>
      </c>
      <c r="I114"/>
      <c r="J114"/>
      <c r="K114"/>
      <c r="L114"/>
      <c r="M114"/>
      <c r="N114"/>
      <c r="O114"/>
    </row>
    <row r="115" spans="2:15" ht="14.5" customHeight="1">
      <c r="B115" s="59" t="s">
        <v>630</v>
      </c>
      <c r="C115" s="2" t="s">
        <v>359</v>
      </c>
      <c r="D115" s="93">
        <v>1</v>
      </c>
      <c r="E115" s="2" t="s">
        <v>352</v>
      </c>
      <c r="F115" s="2" t="s">
        <v>353</v>
      </c>
      <c r="G115" s="2" t="s">
        <v>458</v>
      </c>
      <c r="I115"/>
      <c r="J115"/>
      <c r="K115"/>
      <c r="L115"/>
      <c r="M115"/>
      <c r="N115"/>
      <c r="O115"/>
    </row>
    <row r="116" spans="2:15" ht="14.5" customHeight="1">
      <c r="B116" s="59" t="s">
        <v>631</v>
      </c>
      <c r="C116" s="2" t="s">
        <v>359</v>
      </c>
      <c r="D116" s="93">
        <v>1</v>
      </c>
      <c r="E116" s="2" t="s">
        <v>352</v>
      </c>
      <c r="F116" s="2" t="s">
        <v>353</v>
      </c>
      <c r="G116" s="2" t="s">
        <v>458</v>
      </c>
      <c r="I116"/>
      <c r="J116"/>
      <c r="K116"/>
      <c r="L116"/>
      <c r="M116"/>
      <c r="N116"/>
      <c r="O116"/>
    </row>
    <row r="117" spans="2:15" ht="14.5" customHeight="1">
      <c r="B117" s="59" t="s">
        <v>459</v>
      </c>
      <c r="C117" s="2" t="s">
        <v>359</v>
      </c>
      <c r="D117" s="93">
        <v>1</v>
      </c>
      <c r="E117" s="2" t="s">
        <v>352</v>
      </c>
      <c r="F117" s="2" t="s">
        <v>353</v>
      </c>
      <c r="G117" s="2" t="s">
        <v>460</v>
      </c>
      <c r="I117"/>
      <c r="J117"/>
      <c r="K117"/>
      <c r="L117"/>
      <c r="M117"/>
      <c r="N117"/>
      <c r="O117"/>
    </row>
    <row r="118" spans="2:15" ht="14.5" customHeight="1">
      <c r="B118" s="59" t="s">
        <v>632</v>
      </c>
      <c r="C118" s="2" t="s">
        <v>359</v>
      </c>
      <c r="D118" s="93">
        <v>1</v>
      </c>
      <c r="E118" s="2" t="s">
        <v>352</v>
      </c>
      <c r="F118" s="2" t="s">
        <v>353</v>
      </c>
      <c r="G118" s="2" t="s">
        <v>461</v>
      </c>
      <c r="I118"/>
      <c r="J118"/>
      <c r="K118"/>
      <c r="L118"/>
      <c r="M118"/>
      <c r="N118"/>
      <c r="O118"/>
    </row>
    <row r="119" spans="2:15" ht="14.5" customHeight="1">
      <c r="B119" s="59" t="s">
        <v>633</v>
      </c>
      <c r="C119" s="2" t="s">
        <v>359</v>
      </c>
      <c r="D119" s="93">
        <v>1</v>
      </c>
      <c r="E119" s="2" t="s">
        <v>352</v>
      </c>
      <c r="F119" s="2" t="s">
        <v>353</v>
      </c>
      <c r="G119" s="2" t="s">
        <v>461</v>
      </c>
      <c r="I119"/>
      <c r="J119"/>
      <c r="K119"/>
      <c r="L119"/>
      <c r="M119"/>
      <c r="N119"/>
      <c r="O119"/>
    </row>
    <row r="120" spans="2:15" ht="14.5" customHeight="1">
      <c r="B120" s="59" t="s">
        <v>634</v>
      </c>
      <c r="C120" s="2" t="s">
        <v>359</v>
      </c>
      <c r="D120" s="93">
        <v>1</v>
      </c>
      <c r="E120" s="2" t="s">
        <v>352</v>
      </c>
      <c r="F120" s="2" t="s">
        <v>353</v>
      </c>
      <c r="G120" s="2" t="s">
        <v>461</v>
      </c>
      <c r="I120"/>
      <c r="J120"/>
      <c r="K120"/>
      <c r="L120"/>
      <c r="M120"/>
      <c r="N120"/>
      <c r="O120"/>
    </row>
    <row r="121" spans="2:15" ht="14.5" customHeight="1">
      <c r="B121" s="59" t="s">
        <v>635</v>
      </c>
      <c r="C121" s="2" t="s">
        <v>359</v>
      </c>
      <c r="D121" s="93">
        <v>1</v>
      </c>
      <c r="E121" s="2" t="s">
        <v>352</v>
      </c>
      <c r="F121" s="2" t="s">
        <v>353</v>
      </c>
      <c r="G121" s="2" t="s">
        <v>461</v>
      </c>
      <c r="I121"/>
      <c r="J121"/>
      <c r="K121"/>
      <c r="L121"/>
      <c r="M121"/>
      <c r="N121"/>
      <c r="O121"/>
    </row>
    <row r="122" spans="2:15" ht="14.5" customHeight="1">
      <c r="B122" s="59" t="s">
        <v>462</v>
      </c>
      <c r="C122" s="2" t="s">
        <v>359</v>
      </c>
      <c r="D122" s="207">
        <v>0.501</v>
      </c>
      <c r="E122" s="2" t="s">
        <v>452</v>
      </c>
      <c r="F122" s="2" t="s">
        <v>353</v>
      </c>
      <c r="G122" s="2" t="s">
        <v>463</v>
      </c>
      <c r="I122"/>
      <c r="J122"/>
      <c r="K122"/>
      <c r="L122"/>
      <c r="M122"/>
      <c r="N122"/>
      <c r="O122"/>
    </row>
    <row r="123" spans="2:15" ht="14.5" customHeight="1">
      <c r="B123" s="59" t="s">
        <v>636</v>
      </c>
      <c r="C123" s="2" t="s">
        <v>359</v>
      </c>
      <c r="D123" s="207">
        <v>0.501</v>
      </c>
      <c r="E123" s="2" t="s">
        <v>452</v>
      </c>
      <c r="F123" s="2" t="s">
        <v>353</v>
      </c>
      <c r="G123" s="2" t="s">
        <v>464</v>
      </c>
      <c r="I123"/>
      <c r="J123"/>
      <c r="K123"/>
      <c r="L123"/>
      <c r="M123"/>
      <c r="N123"/>
      <c r="O123"/>
    </row>
    <row r="124" spans="2:15" ht="14.5" customHeight="1">
      <c r="B124" s="59" t="s">
        <v>637</v>
      </c>
      <c r="C124" s="2" t="s">
        <v>359</v>
      </c>
      <c r="D124" s="207">
        <v>0.501</v>
      </c>
      <c r="E124" s="2" t="s">
        <v>452</v>
      </c>
      <c r="F124" s="2" t="s">
        <v>353</v>
      </c>
      <c r="G124" s="2" t="s">
        <v>464</v>
      </c>
      <c r="I124"/>
      <c r="J124"/>
      <c r="K124"/>
      <c r="L124"/>
      <c r="M124"/>
      <c r="N124"/>
      <c r="O124"/>
    </row>
    <row r="125" spans="2:15" ht="14.5" customHeight="1">
      <c r="B125" s="59" t="s">
        <v>638</v>
      </c>
      <c r="C125" s="2" t="s">
        <v>359</v>
      </c>
      <c r="D125" s="207">
        <v>0.501</v>
      </c>
      <c r="E125" s="2" t="s">
        <v>452</v>
      </c>
      <c r="F125" s="2" t="s">
        <v>353</v>
      </c>
      <c r="G125" s="2" t="s">
        <v>464</v>
      </c>
      <c r="I125"/>
      <c r="J125"/>
      <c r="K125"/>
      <c r="L125"/>
      <c r="M125"/>
      <c r="N125"/>
      <c r="O125"/>
    </row>
    <row r="126" spans="2:15" ht="14.5" customHeight="1">
      <c r="B126" s="59" t="s">
        <v>639</v>
      </c>
      <c r="C126" s="2" t="s">
        <v>359</v>
      </c>
      <c r="D126" s="207">
        <v>0.501</v>
      </c>
      <c r="E126" s="2" t="s">
        <v>452</v>
      </c>
      <c r="F126" s="2" t="s">
        <v>353</v>
      </c>
      <c r="G126" s="2" t="s">
        <v>464</v>
      </c>
      <c r="I126"/>
      <c r="J126"/>
      <c r="K126"/>
      <c r="L126"/>
      <c r="M126"/>
      <c r="N126"/>
      <c r="O126"/>
    </row>
    <row r="127" spans="2:15" ht="14.5" customHeight="1">
      <c r="B127" s="59" t="s">
        <v>552</v>
      </c>
      <c r="C127" s="2" t="s">
        <v>359</v>
      </c>
      <c r="D127" s="93">
        <v>1</v>
      </c>
      <c r="E127" s="2" t="s">
        <v>352</v>
      </c>
      <c r="F127" s="2" t="s">
        <v>353</v>
      </c>
      <c r="G127" s="2" t="s">
        <v>628</v>
      </c>
      <c r="I127"/>
      <c r="J127"/>
      <c r="K127"/>
      <c r="L127"/>
      <c r="M127"/>
      <c r="N127"/>
      <c r="O127"/>
    </row>
    <row r="128" spans="2:15" ht="14.5" customHeight="1">
      <c r="B128" s="59" t="s">
        <v>553</v>
      </c>
      <c r="C128" s="2" t="s">
        <v>359</v>
      </c>
      <c r="D128" s="93">
        <v>1</v>
      </c>
      <c r="E128" s="2" t="s">
        <v>352</v>
      </c>
      <c r="F128" s="2" t="s">
        <v>353</v>
      </c>
      <c r="G128" s="2" t="s">
        <v>609</v>
      </c>
      <c r="I128"/>
      <c r="J128"/>
      <c r="K128"/>
      <c r="L128"/>
      <c r="M128"/>
      <c r="N128"/>
      <c r="O128"/>
    </row>
    <row r="129" spans="2:15" ht="14.5" customHeight="1">
      <c r="B129" s="59" t="s">
        <v>554</v>
      </c>
      <c r="C129" s="2" t="s">
        <v>359</v>
      </c>
      <c r="D129" s="93">
        <v>1</v>
      </c>
      <c r="E129" s="2" t="s">
        <v>352</v>
      </c>
      <c r="F129" s="2" t="s">
        <v>353</v>
      </c>
      <c r="G129" s="2" t="s">
        <v>609</v>
      </c>
      <c r="I129"/>
      <c r="J129"/>
      <c r="K129"/>
      <c r="L129"/>
      <c r="M129"/>
      <c r="N129"/>
      <c r="O129"/>
    </row>
    <row r="130" spans="2:15" ht="14.5" customHeight="1">
      <c r="B130" s="59" t="s">
        <v>555</v>
      </c>
      <c r="C130" s="2" t="s">
        <v>359</v>
      </c>
      <c r="D130" s="93">
        <v>1</v>
      </c>
      <c r="E130" s="2" t="s">
        <v>352</v>
      </c>
      <c r="F130" s="2" t="s">
        <v>353</v>
      </c>
      <c r="G130" s="2" t="s">
        <v>610</v>
      </c>
      <c r="I130"/>
      <c r="J130"/>
      <c r="K130"/>
      <c r="L130"/>
      <c r="M130"/>
      <c r="N130"/>
      <c r="O130"/>
    </row>
    <row r="131" spans="2:15" ht="14.5" customHeight="1">
      <c r="B131" s="59" t="s">
        <v>556</v>
      </c>
      <c r="C131" s="2" t="s">
        <v>557</v>
      </c>
      <c r="D131" s="93">
        <v>0.69950000000000001</v>
      </c>
      <c r="E131" s="2" t="s">
        <v>352</v>
      </c>
      <c r="F131" s="2" t="s">
        <v>353</v>
      </c>
      <c r="G131" s="2" t="s">
        <v>611</v>
      </c>
      <c r="I131"/>
      <c r="J131"/>
      <c r="K131"/>
      <c r="L131"/>
      <c r="M131"/>
      <c r="N131"/>
      <c r="O131"/>
    </row>
    <row r="132" spans="2:15" ht="14.5" customHeight="1">
      <c r="B132" s="59" t="s">
        <v>558</v>
      </c>
      <c r="C132" s="2" t="s">
        <v>557</v>
      </c>
      <c r="D132" s="93">
        <v>0.69950000000000001</v>
      </c>
      <c r="E132" s="2" t="s">
        <v>352</v>
      </c>
      <c r="F132" s="2" t="s">
        <v>353</v>
      </c>
      <c r="G132" s="2" t="s">
        <v>611</v>
      </c>
      <c r="I132"/>
      <c r="J132"/>
      <c r="K132"/>
      <c r="L132"/>
      <c r="M132"/>
      <c r="N132"/>
      <c r="O132"/>
    </row>
    <row r="133" spans="2:15" ht="14.5" customHeight="1">
      <c r="B133" s="59" t="s">
        <v>559</v>
      </c>
      <c r="C133" s="2" t="s">
        <v>557</v>
      </c>
      <c r="D133" s="93">
        <v>0.69950000000000001</v>
      </c>
      <c r="E133" s="2" t="s">
        <v>352</v>
      </c>
      <c r="F133" s="2" t="s">
        <v>353</v>
      </c>
      <c r="G133" s="2" t="s">
        <v>611</v>
      </c>
      <c r="I133"/>
      <c r="J133"/>
      <c r="K133"/>
      <c r="L133"/>
      <c r="M133"/>
      <c r="N133"/>
      <c r="O133"/>
    </row>
    <row r="134" spans="2:15" ht="14.5" customHeight="1">
      <c r="B134" s="59" t="s">
        <v>560</v>
      </c>
      <c r="C134" s="2" t="s">
        <v>557</v>
      </c>
      <c r="D134" s="93">
        <v>0.69950000000000001</v>
      </c>
      <c r="E134" s="2" t="s">
        <v>352</v>
      </c>
      <c r="F134" s="2" t="s">
        <v>353</v>
      </c>
      <c r="G134" s="2" t="s">
        <v>611</v>
      </c>
      <c r="I134"/>
      <c r="J134"/>
      <c r="K134"/>
      <c r="L134"/>
      <c r="M134"/>
      <c r="N134"/>
      <c r="O134"/>
    </row>
    <row r="135" spans="2:15" ht="14.5" customHeight="1">
      <c r="B135" s="59" t="s">
        <v>561</v>
      </c>
      <c r="C135" s="2" t="s">
        <v>557</v>
      </c>
      <c r="D135" s="93">
        <v>0.69950000000000001</v>
      </c>
      <c r="E135" s="2" t="s">
        <v>352</v>
      </c>
      <c r="F135" s="2" t="s">
        <v>353</v>
      </c>
      <c r="G135" s="2" t="s">
        <v>611</v>
      </c>
      <c r="I135"/>
      <c r="J135"/>
      <c r="K135"/>
      <c r="L135"/>
      <c r="M135"/>
      <c r="N135"/>
      <c r="O135"/>
    </row>
    <row r="136" spans="2:15" ht="14.5" customHeight="1">
      <c r="B136" s="59" t="s">
        <v>562</v>
      </c>
      <c r="C136" s="2" t="s">
        <v>557</v>
      </c>
      <c r="D136" s="93">
        <v>0.69950000000000001</v>
      </c>
      <c r="E136" s="2" t="s">
        <v>352</v>
      </c>
      <c r="F136" s="2" t="s">
        <v>353</v>
      </c>
      <c r="G136" s="2" t="s">
        <v>611</v>
      </c>
      <c r="I136"/>
      <c r="J136"/>
      <c r="K136"/>
      <c r="L136"/>
      <c r="M136"/>
      <c r="N136"/>
      <c r="O136"/>
    </row>
    <row r="137" spans="2:15" ht="14.5" customHeight="1">
      <c r="B137" s="59" t="s">
        <v>563</v>
      </c>
      <c r="C137" s="2" t="s">
        <v>557</v>
      </c>
      <c r="D137" s="93">
        <v>0.69950000000000001</v>
      </c>
      <c r="E137" s="2" t="s">
        <v>352</v>
      </c>
      <c r="F137" s="2" t="s">
        <v>353</v>
      </c>
      <c r="G137" s="2" t="s">
        <v>611</v>
      </c>
      <c r="I137"/>
      <c r="J137"/>
      <c r="K137"/>
      <c r="L137"/>
      <c r="M137"/>
      <c r="N137"/>
      <c r="O137"/>
    </row>
    <row r="138" spans="2:15" ht="14.5" customHeight="1">
      <c r="B138" s="59" t="s">
        <v>564</v>
      </c>
      <c r="C138" s="2" t="s">
        <v>557</v>
      </c>
      <c r="D138" s="93">
        <v>0.69950000000000001</v>
      </c>
      <c r="E138" s="2" t="s">
        <v>352</v>
      </c>
      <c r="F138" s="2" t="s">
        <v>353</v>
      </c>
      <c r="G138" s="2" t="s">
        <v>611</v>
      </c>
      <c r="I138"/>
      <c r="J138"/>
      <c r="K138"/>
      <c r="L138"/>
      <c r="M138"/>
      <c r="N138"/>
      <c r="O138"/>
    </row>
    <row r="139" spans="2:15" ht="14.5" customHeight="1">
      <c r="B139" s="59" t="s">
        <v>565</v>
      </c>
      <c r="C139" s="2" t="s">
        <v>557</v>
      </c>
      <c r="D139" s="93">
        <v>0.69950000000000001</v>
      </c>
      <c r="E139" s="2" t="s">
        <v>352</v>
      </c>
      <c r="F139" s="2" t="s">
        <v>353</v>
      </c>
      <c r="G139" s="2" t="s">
        <v>611</v>
      </c>
      <c r="I139"/>
      <c r="J139"/>
      <c r="K139"/>
      <c r="L139"/>
      <c r="M139"/>
      <c r="N139"/>
      <c r="O139"/>
    </row>
    <row r="140" spans="2:15" ht="14.5" customHeight="1">
      <c r="B140" s="59" t="s">
        <v>566</v>
      </c>
      <c r="C140" s="2" t="s">
        <v>557</v>
      </c>
      <c r="D140" s="93">
        <v>0.69950000000000001</v>
      </c>
      <c r="E140" s="2" t="s">
        <v>352</v>
      </c>
      <c r="F140" s="2" t="s">
        <v>353</v>
      </c>
      <c r="G140" s="2" t="s">
        <v>611</v>
      </c>
      <c r="I140"/>
      <c r="J140"/>
      <c r="K140"/>
      <c r="L140"/>
      <c r="M140"/>
      <c r="N140"/>
      <c r="O140"/>
    </row>
    <row r="141" spans="2:15" ht="14.5" customHeight="1">
      <c r="B141" s="59" t="s">
        <v>567</v>
      </c>
      <c r="C141" s="2" t="s">
        <v>557</v>
      </c>
      <c r="D141" s="93">
        <v>0.69950000000000001</v>
      </c>
      <c r="E141" s="2" t="s">
        <v>352</v>
      </c>
      <c r="F141" s="2" t="s">
        <v>353</v>
      </c>
      <c r="G141" s="2" t="s">
        <v>611</v>
      </c>
      <c r="I141"/>
      <c r="J141"/>
      <c r="K141"/>
      <c r="L141"/>
      <c r="M141"/>
      <c r="N141"/>
      <c r="O141"/>
    </row>
    <row r="142" spans="2:15" ht="14.5" customHeight="1">
      <c r="B142" s="59" t="s">
        <v>568</v>
      </c>
      <c r="C142" s="2" t="s">
        <v>557</v>
      </c>
      <c r="D142" s="93">
        <v>0.69950000000000001</v>
      </c>
      <c r="E142" s="2" t="s">
        <v>352</v>
      </c>
      <c r="F142" s="2" t="s">
        <v>353</v>
      </c>
      <c r="G142" s="2" t="s">
        <v>611</v>
      </c>
      <c r="I142"/>
      <c r="J142"/>
      <c r="K142"/>
      <c r="L142"/>
      <c r="M142"/>
      <c r="N142"/>
      <c r="O142"/>
    </row>
    <row r="143" spans="2:15" ht="14.5" customHeight="1">
      <c r="B143" s="59" t="s">
        <v>569</v>
      </c>
      <c r="C143" s="2" t="s">
        <v>557</v>
      </c>
      <c r="D143" s="93">
        <v>0.69950000000000001</v>
      </c>
      <c r="E143" s="2" t="s">
        <v>352</v>
      </c>
      <c r="F143" s="2" t="s">
        <v>353</v>
      </c>
      <c r="G143" s="2" t="s">
        <v>611</v>
      </c>
      <c r="I143"/>
      <c r="J143"/>
      <c r="K143"/>
      <c r="L143"/>
      <c r="M143"/>
      <c r="N143"/>
      <c r="O143"/>
    </row>
    <row r="144" spans="2:15" ht="14.5" customHeight="1">
      <c r="B144" s="59" t="s">
        <v>571</v>
      </c>
      <c r="C144" s="2" t="s">
        <v>557</v>
      </c>
      <c r="D144" s="93">
        <v>0.69950000000000001</v>
      </c>
      <c r="E144" s="2" t="s">
        <v>352</v>
      </c>
      <c r="F144" s="2" t="s">
        <v>353</v>
      </c>
      <c r="G144" s="2" t="s">
        <v>470</v>
      </c>
      <c r="I144"/>
      <c r="J144"/>
      <c r="K144"/>
      <c r="L144"/>
      <c r="M144"/>
      <c r="N144"/>
      <c r="O144"/>
    </row>
    <row r="145" spans="2:15" ht="14.5" customHeight="1">
      <c r="B145" s="59" t="s">
        <v>572</v>
      </c>
      <c r="C145" s="2" t="s">
        <v>386</v>
      </c>
      <c r="D145" s="93">
        <v>0.69950000000000001</v>
      </c>
      <c r="E145" s="2" t="s">
        <v>352</v>
      </c>
      <c r="F145" s="2" t="s">
        <v>353</v>
      </c>
      <c r="G145" s="2" t="s">
        <v>612</v>
      </c>
      <c r="I145"/>
      <c r="J145"/>
      <c r="K145"/>
      <c r="L145"/>
      <c r="M145"/>
      <c r="N145"/>
      <c r="O145"/>
    </row>
    <row r="146" spans="2:15" ht="14.5" customHeight="1">
      <c r="B146" s="59" t="s">
        <v>573</v>
      </c>
      <c r="C146" s="2" t="s">
        <v>386</v>
      </c>
      <c r="D146" s="93">
        <v>0.69950000000000001</v>
      </c>
      <c r="E146" s="2" t="s">
        <v>352</v>
      </c>
      <c r="F146" s="2" t="s">
        <v>353</v>
      </c>
      <c r="G146" s="2" t="s">
        <v>613</v>
      </c>
      <c r="I146"/>
      <c r="J146"/>
      <c r="K146"/>
      <c r="L146"/>
      <c r="M146"/>
      <c r="N146"/>
      <c r="O146"/>
    </row>
    <row r="147" spans="2:15" ht="14.5" customHeight="1">
      <c r="B147" s="59" t="s">
        <v>574</v>
      </c>
      <c r="C147" s="2" t="s">
        <v>359</v>
      </c>
      <c r="D147" s="93">
        <v>0.69950000000000001</v>
      </c>
      <c r="E147" s="2" t="s">
        <v>352</v>
      </c>
      <c r="F147" s="2" t="s">
        <v>353</v>
      </c>
      <c r="G147" s="2" t="s">
        <v>614</v>
      </c>
      <c r="I147"/>
      <c r="J147"/>
      <c r="K147"/>
      <c r="L147"/>
      <c r="M147"/>
      <c r="N147"/>
      <c r="O147"/>
    </row>
    <row r="148" spans="2:15" ht="14.5" customHeight="1">
      <c r="B148" s="59" t="s">
        <v>575</v>
      </c>
      <c r="C148" s="2" t="s">
        <v>576</v>
      </c>
      <c r="D148" s="93">
        <v>1</v>
      </c>
      <c r="E148" s="2" t="s">
        <v>352</v>
      </c>
      <c r="F148" s="2" t="s">
        <v>353</v>
      </c>
      <c r="G148" s="2" t="s">
        <v>615</v>
      </c>
      <c r="I148"/>
      <c r="J148"/>
      <c r="K148"/>
      <c r="L148"/>
      <c r="M148"/>
      <c r="N148"/>
      <c r="O148"/>
    </row>
    <row r="149" spans="2:15" ht="14.5" customHeight="1">
      <c r="B149" s="59" t="s">
        <v>577</v>
      </c>
      <c r="C149" s="2" t="s">
        <v>576</v>
      </c>
      <c r="D149" s="93">
        <v>1</v>
      </c>
      <c r="E149" s="2" t="s">
        <v>352</v>
      </c>
      <c r="F149" s="2" t="s">
        <v>353</v>
      </c>
      <c r="G149" s="2" t="s">
        <v>616</v>
      </c>
      <c r="I149"/>
      <c r="J149"/>
      <c r="K149"/>
      <c r="L149"/>
      <c r="M149"/>
      <c r="N149"/>
      <c r="O149"/>
    </row>
    <row r="150" spans="2:15" ht="14.5" customHeight="1">
      <c r="B150" s="59" t="s">
        <v>578</v>
      </c>
      <c r="C150" s="2" t="s">
        <v>576</v>
      </c>
      <c r="D150" s="93">
        <v>1</v>
      </c>
      <c r="E150" s="2" t="s">
        <v>352</v>
      </c>
      <c r="F150" s="2" t="s">
        <v>353</v>
      </c>
      <c r="G150" s="2" t="s">
        <v>616</v>
      </c>
      <c r="I150"/>
      <c r="J150"/>
      <c r="K150"/>
      <c r="L150"/>
      <c r="M150"/>
      <c r="N150"/>
      <c r="O150"/>
    </row>
    <row r="151" spans="2:15" ht="14.5" customHeight="1">
      <c r="B151" s="59" t="s">
        <v>579</v>
      </c>
      <c r="C151" s="2" t="s">
        <v>580</v>
      </c>
      <c r="D151" s="93">
        <v>1</v>
      </c>
      <c r="E151" s="2" t="s">
        <v>352</v>
      </c>
      <c r="F151" s="2" t="s">
        <v>353</v>
      </c>
      <c r="G151" s="2" t="s">
        <v>617</v>
      </c>
      <c r="I151"/>
      <c r="J151"/>
      <c r="K151"/>
      <c r="L151"/>
      <c r="M151"/>
      <c r="N151"/>
      <c r="O151"/>
    </row>
    <row r="152" spans="2:15" ht="14.5" customHeight="1">
      <c r="B152" s="59" t="s">
        <v>581</v>
      </c>
      <c r="C152" s="2" t="s">
        <v>580</v>
      </c>
      <c r="D152" s="93">
        <v>1</v>
      </c>
      <c r="E152" s="2" t="s">
        <v>352</v>
      </c>
      <c r="F152" s="2" t="s">
        <v>353</v>
      </c>
      <c r="G152" s="2" t="s">
        <v>617</v>
      </c>
      <c r="I152"/>
      <c r="J152"/>
      <c r="K152"/>
      <c r="L152"/>
      <c r="M152"/>
      <c r="N152"/>
      <c r="O152"/>
    </row>
    <row r="153" spans="2:15" ht="14.5" customHeight="1">
      <c r="B153" s="59" t="s">
        <v>582</v>
      </c>
      <c r="C153" s="2" t="s">
        <v>580</v>
      </c>
      <c r="D153" s="93">
        <v>1</v>
      </c>
      <c r="E153" s="2" t="s">
        <v>352</v>
      </c>
      <c r="F153" s="2" t="s">
        <v>353</v>
      </c>
      <c r="G153" s="2" t="s">
        <v>618</v>
      </c>
      <c r="I153"/>
      <c r="J153"/>
      <c r="K153"/>
      <c r="L153"/>
      <c r="M153"/>
      <c r="N153"/>
      <c r="O153"/>
    </row>
    <row r="154" spans="2:15" ht="14.5" customHeight="1">
      <c r="B154" s="59" t="s">
        <v>583</v>
      </c>
      <c r="C154" s="2" t="s">
        <v>580</v>
      </c>
      <c r="D154" s="93">
        <v>1</v>
      </c>
      <c r="E154" s="2" t="s">
        <v>352</v>
      </c>
      <c r="F154" s="2" t="s">
        <v>353</v>
      </c>
      <c r="G154" s="2" t="s">
        <v>618</v>
      </c>
      <c r="I154"/>
      <c r="J154"/>
      <c r="K154"/>
      <c r="L154"/>
      <c r="M154"/>
      <c r="N154"/>
      <c r="O154"/>
    </row>
    <row r="155" spans="2:15" ht="14.5" customHeight="1">
      <c r="B155" s="59" t="s">
        <v>584</v>
      </c>
      <c r="C155" s="2" t="s">
        <v>576</v>
      </c>
      <c r="D155" s="93">
        <v>1</v>
      </c>
      <c r="E155" s="2" t="s">
        <v>352</v>
      </c>
      <c r="F155" s="2" t="s">
        <v>353</v>
      </c>
      <c r="G155" s="2" t="s">
        <v>619</v>
      </c>
      <c r="I155"/>
      <c r="J155"/>
      <c r="K155"/>
      <c r="L155"/>
      <c r="M155"/>
      <c r="N155"/>
      <c r="O155"/>
    </row>
    <row r="156" spans="2:15" ht="14.5" customHeight="1">
      <c r="B156" s="59" t="s">
        <v>585</v>
      </c>
      <c r="C156" s="2" t="s">
        <v>576</v>
      </c>
      <c r="D156" s="93">
        <v>1</v>
      </c>
      <c r="E156" s="2" t="s">
        <v>352</v>
      </c>
      <c r="F156" s="2" t="s">
        <v>353</v>
      </c>
      <c r="G156" s="2" t="s">
        <v>619</v>
      </c>
      <c r="I156"/>
      <c r="J156"/>
      <c r="K156"/>
      <c r="L156"/>
      <c r="M156"/>
      <c r="N156"/>
      <c r="O156"/>
    </row>
    <row r="157" spans="2:15" ht="14.5" customHeight="1">
      <c r="B157" s="59" t="s">
        <v>586</v>
      </c>
      <c r="C157" s="2" t="s">
        <v>576</v>
      </c>
      <c r="D157" s="93">
        <v>1</v>
      </c>
      <c r="E157" s="2" t="s">
        <v>352</v>
      </c>
      <c r="F157" s="2" t="s">
        <v>353</v>
      </c>
      <c r="G157" s="2" t="s">
        <v>619</v>
      </c>
      <c r="I157"/>
      <c r="J157"/>
      <c r="K157"/>
      <c r="L157"/>
      <c r="M157"/>
      <c r="N157"/>
      <c r="O157"/>
    </row>
    <row r="158" spans="2:15" ht="14.5" customHeight="1">
      <c r="B158" s="59" t="s">
        <v>587</v>
      </c>
      <c r="C158" s="2" t="s">
        <v>576</v>
      </c>
      <c r="D158" s="93">
        <v>1</v>
      </c>
      <c r="E158" s="2" t="s">
        <v>352</v>
      </c>
      <c r="F158" s="2" t="s">
        <v>353</v>
      </c>
      <c r="G158" s="2" t="s">
        <v>619</v>
      </c>
      <c r="I158"/>
      <c r="J158"/>
      <c r="K158"/>
      <c r="L158"/>
      <c r="M158"/>
      <c r="N158"/>
      <c r="O158"/>
    </row>
    <row r="159" spans="2:15" ht="14.5" customHeight="1">
      <c r="B159" s="59" t="s">
        <v>588</v>
      </c>
      <c r="C159" s="2" t="s">
        <v>576</v>
      </c>
      <c r="D159" s="93">
        <v>1</v>
      </c>
      <c r="E159" s="2" t="s">
        <v>352</v>
      </c>
      <c r="F159" s="2" t="s">
        <v>353</v>
      </c>
      <c r="G159" s="2" t="s">
        <v>619</v>
      </c>
      <c r="I159"/>
      <c r="J159"/>
      <c r="K159"/>
      <c r="L159"/>
      <c r="M159"/>
      <c r="N159"/>
      <c r="O159"/>
    </row>
    <row r="160" spans="2:15" ht="14.5" customHeight="1">
      <c r="B160" s="59" t="s">
        <v>589</v>
      </c>
      <c r="C160" s="2" t="s">
        <v>576</v>
      </c>
      <c r="D160" s="93">
        <v>1</v>
      </c>
      <c r="E160" s="2" t="s">
        <v>352</v>
      </c>
      <c r="F160" s="2" t="s">
        <v>353</v>
      </c>
      <c r="G160" s="2" t="s">
        <v>619</v>
      </c>
      <c r="I160"/>
      <c r="J160"/>
      <c r="K160"/>
      <c r="L160"/>
      <c r="M160"/>
      <c r="N160"/>
      <c r="O160"/>
    </row>
    <row r="161" spans="2:15" ht="14.5" customHeight="1">
      <c r="B161" s="59" t="s">
        <v>590</v>
      </c>
      <c r="C161" s="2" t="s">
        <v>576</v>
      </c>
      <c r="D161" s="93">
        <v>1</v>
      </c>
      <c r="E161" s="2" t="s">
        <v>352</v>
      </c>
      <c r="F161" s="2" t="s">
        <v>353</v>
      </c>
      <c r="G161" s="2" t="s">
        <v>618</v>
      </c>
      <c r="I161"/>
      <c r="J161"/>
      <c r="K161"/>
      <c r="L161"/>
      <c r="M161"/>
      <c r="N161"/>
      <c r="O161"/>
    </row>
    <row r="162" spans="2:15" ht="14.5" customHeight="1">
      <c r="B162" s="59" t="s">
        <v>600</v>
      </c>
      <c r="C162" s="2" t="s">
        <v>576</v>
      </c>
      <c r="D162" s="93">
        <v>1</v>
      </c>
      <c r="E162" s="2" t="s">
        <v>352</v>
      </c>
      <c r="F162" s="2" t="s">
        <v>353</v>
      </c>
      <c r="G162" s="2" t="s">
        <v>624</v>
      </c>
      <c r="I162"/>
      <c r="J162"/>
      <c r="K162"/>
      <c r="L162"/>
      <c r="M162"/>
      <c r="N162"/>
      <c r="O162"/>
    </row>
    <row r="163" spans="2:15" ht="14.5" customHeight="1">
      <c r="B163" s="59" t="s">
        <v>601</v>
      </c>
      <c r="C163" s="2" t="s">
        <v>359</v>
      </c>
      <c r="D163" s="93" t="s">
        <v>557</v>
      </c>
      <c r="E163" s="2" t="s">
        <v>455</v>
      </c>
      <c r="F163" s="2" t="s">
        <v>455</v>
      </c>
      <c r="G163" s="2" t="s">
        <v>625</v>
      </c>
      <c r="I163"/>
      <c r="J163"/>
      <c r="K163"/>
      <c r="L163"/>
      <c r="M163"/>
      <c r="N163"/>
      <c r="O163"/>
    </row>
    <row r="164" spans="2:15" ht="14.5" customHeight="1">
      <c r="B164" s="59" t="s">
        <v>602</v>
      </c>
      <c r="C164" s="2" t="s">
        <v>603</v>
      </c>
      <c r="D164" s="93" t="s">
        <v>557</v>
      </c>
      <c r="E164" s="2" t="s">
        <v>455</v>
      </c>
      <c r="F164" s="2" t="s">
        <v>455</v>
      </c>
      <c r="G164" s="2" t="s">
        <v>626</v>
      </c>
      <c r="I164"/>
      <c r="J164"/>
      <c r="K164"/>
      <c r="L164"/>
      <c r="M164"/>
      <c r="N164"/>
      <c r="O164"/>
    </row>
    <row r="165" spans="2:15" ht="14.5" customHeight="1">
      <c r="B165" s="59" t="s">
        <v>604</v>
      </c>
      <c r="C165" s="2" t="s">
        <v>603</v>
      </c>
      <c r="D165" s="93" t="s">
        <v>557</v>
      </c>
      <c r="E165" s="2" t="s">
        <v>455</v>
      </c>
      <c r="F165" s="2" t="s">
        <v>455</v>
      </c>
      <c r="G165" s="2" t="s">
        <v>627</v>
      </c>
      <c r="I165"/>
      <c r="J165"/>
      <c r="K165"/>
      <c r="L165"/>
      <c r="M165"/>
      <c r="N165"/>
      <c r="O165"/>
    </row>
    <row r="166" spans="2:15" ht="14.5" customHeight="1">
      <c r="B166" s="10" t="s">
        <v>465</v>
      </c>
      <c r="C166" s="13"/>
      <c r="D166" s="206">
        <v>0.69950000000000001</v>
      </c>
      <c r="E166" s="13" t="s">
        <v>352</v>
      </c>
      <c r="F166" s="2" t="s">
        <v>353</v>
      </c>
      <c r="G166" s="13"/>
      <c r="I166"/>
      <c r="J166"/>
      <c r="K166"/>
      <c r="L166"/>
      <c r="M166"/>
      <c r="N166"/>
      <c r="O166"/>
    </row>
    <row r="167" spans="2:15" ht="14.5" customHeight="1">
      <c r="B167" s="59" t="s">
        <v>466</v>
      </c>
      <c r="C167" s="2" t="s">
        <v>351</v>
      </c>
      <c r="D167" s="93">
        <v>0.69950000000000001</v>
      </c>
      <c r="E167" s="2" t="s">
        <v>352</v>
      </c>
      <c r="F167" s="2" t="s">
        <v>353</v>
      </c>
      <c r="G167" s="2" t="s">
        <v>356</v>
      </c>
      <c r="I167"/>
      <c r="J167"/>
      <c r="K167"/>
      <c r="L167"/>
      <c r="M167"/>
      <c r="N167"/>
      <c r="O167"/>
    </row>
    <row r="168" spans="2:15" ht="14.5" customHeight="1">
      <c r="B168" s="59" t="s">
        <v>467</v>
      </c>
      <c r="C168" s="2" t="s">
        <v>351</v>
      </c>
      <c r="D168" s="93">
        <v>0.69950000000000001</v>
      </c>
      <c r="E168" s="2" t="s">
        <v>352</v>
      </c>
      <c r="F168" s="2" t="s">
        <v>353</v>
      </c>
      <c r="G168" s="2" t="s">
        <v>468</v>
      </c>
      <c r="I168"/>
      <c r="J168"/>
      <c r="K168"/>
      <c r="L168"/>
      <c r="M168"/>
      <c r="N168"/>
      <c r="O168"/>
    </row>
    <row r="169" spans="2:15" ht="14.5" customHeight="1">
      <c r="B169" s="59" t="s">
        <v>469</v>
      </c>
      <c r="C169" s="2" t="s">
        <v>351</v>
      </c>
      <c r="D169" s="93">
        <v>0.69950000000000001</v>
      </c>
      <c r="E169" s="2" t="s">
        <v>352</v>
      </c>
      <c r="F169" s="2" t="s">
        <v>353</v>
      </c>
      <c r="G169" s="2" t="s">
        <v>470</v>
      </c>
      <c r="I169"/>
      <c r="J169"/>
      <c r="K169"/>
      <c r="L169"/>
      <c r="M169"/>
      <c r="N169"/>
      <c r="O169"/>
    </row>
    <row r="170" spans="2:15" ht="14.5" customHeight="1">
      <c r="B170" s="59" t="s">
        <v>471</v>
      </c>
      <c r="C170" s="2" t="s">
        <v>351</v>
      </c>
      <c r="D170" s="93">
        <v>0.69950000000000001</v>
      </c>
      <c r="E170" s="2" t="s">
        <v>352</v>
      </c>
      <c r="F170" s="2" t="s">
        <v>353</v>
      </c>
      <c r="G170" s="2" t="s">
        <v>470</v>
      </c>
      <c r="I170"/>
      <c r="J170"/>
      <c r="K170"/>
      <c r="L170"/>
      <c r="M170"/>
      <c r="N170"/>
      <c r="O170"/>
    </row>
    <row r="171" spans="2:15" ht="14.5" customHeight="1">
      <c r="B171" s="59" t="s">
        <v>472</v>
      </c>
      <c r="C171" s="2" t="s">
        <v>351</v>
      </c>
      <c r="D171" s="93">
        <v>0.69950000000000001</v>
      </c>
      <c r="E171" s="2" t="s">
        <v>352</v>
      </c>
      <c r="F171" s="2" t="s">
        <v>353</v>
      </c>
      <c r="G171" s="2" t="s">
        <v>470</v>
      </c>
      <c r="I171"/>
      <c r="J171"/>
      <c r="K171"/>
      <c r="L171"/>
      <c r="M171"/>
      <c r="N171"/>
      <c r="O171"/>
    </row>
    <row r="172" spans="2:15" ht="14.5" customHeight="1">
      <c r="B172" s="59" t="s">
        <v>473</v>
      </c>
      <c r="C172" s="2" t="s">
        <v>351</v>
      </c>
      <c r="D172" s="93">
        <v>0.69950000000000001</v>
      </c>
      <c r="E172" s="2" t="s">
        <v>352</v>
      </c>
      <c r="F172" s="2" t="s">
        <v>353</v>
      </c>
      <c r="G172" s="2" t="s">
        <v>470</v>
      </c>
      <c r="I172"/>
      <c r="J172"/>
      <c r="K172"/>
      <c r="L172"/>
      <c r="M172"/>
      <c r="N172"/>
      <c r="O172"/>
    </row>
    <row r="173" spans="2:15" ht="14.5" customHeight="1">
      <c r="B173" s="59" t="s">
        <v>474</v>
      </c>
      <c r="C173" s="2" t="s">
        <v>351</v>
      </c>
      <c r="D173" s="93">
        <v>1</v>
      </c>
      <c r="E173" s="2" t="s">
        <v>352</v>
      </c>
      <c r="F173" s="2" t="s">
        <v>353</v>
      </c>
      <c r="G173" s="2" t="s">
        <v>470</v>
      </c>
      <c r="I173"/>
      <c r="J173"/>
      <c r="K173"/>
      <c r="L173"/>
      <c r="M173"/>
      <c r="N173"/>
      <c r="O173"/>
    </row>
    <row r="174" spans="2:15" ht="14.5" customHeight="1">
      <c r="B174" s="59" t="s">
        <v>475</v>
      </c>
      <c r="C174" s="2" t="s">
        <v>351</v>
      </c>
      <c r="D174" s="93">
        <v>1</v>
      </c>
      <c r="E174" s="2" t="s">
        <v>352</v>
      </c>
      <c r="F174" s="2" t="s">
        <v>353</v>
      </c>
      <c r="G174" s="2" t="s">
        <v>470</v>
      </c>
      <c r="I174"/>
      <c r="J174"/>
      <c r="K174"/>
      <c r="L174"/>
      <c r="M174"/>
      <c r="N174"/>
      <c r="O174"/>
    </row>
    <row r="175" spans="2:15" ht="14.5" customHeight="1">
      <c r="B175" s="59" t="s">
        <v>476</v>
      </c>
      <c r="C175" s="2" t="s">
        <v>351</v>
      </c>
      <c r="D175" s="93">
        <v>1</v>
      </c>
      <c r="E175" s="2" t="s">
        <v>352</v>
      </c>
      <c r="F175" s="2" t="s">
        <v>353</v>
      </c>
      <c r="G175" s="2" t="s">
        <v>24</v>
      </c>
      <c r="I175"/>
      <c r="J175"/>
      <c r="K175"/>
      <c r="L175"/>
      <c r="M175"/>
      <c r="N175"/>
      <c r="O175"/>
    </row>
    <row r="176" spans="2:15" ht="14.5" customHeight="1">
      <c r="B176" s="59" t="s">
        <v>477</v>
      </c>
      <c r="C176" s="2" t="s">
        <v>399</v>
      </c>
      <c r="D176" s="93">
        <v>1</v>
      </c>
      <c r="E176" s="2" t="s">
        <v>352</v>
      </c>
      <c r="F176" s="2" t="s">
        <v>353</v>
      </c>
      <c r="G176" s="2" t="s">
        <v>24</v>
      </c>
      <c r="I176"/>
      <c r="J176"/>
      <c r="K176"/>
      <c r="L176"/>
      <c r="M176"/>
      <c r="N176"/>
      <c r="O176"/>
    </row>
    <row r="177" spans="2:15" ht="14.5" customHeight="1">
      <c r="B177" s="59" t="s">
        <v>478</v>
      </c>
      <c r="C177" s="2" t="s">
        <v>399</v>
      </c>
      <c r="D177" s="93">
        <v>1</v>
      </c>
      <c r="E177" s="2" t="s">
        <v>352</v>
      </c>
      <c r="F177" s="2" t="s">
        <v>353</v>
      </c>
      <c r="G177" s="2" t="s">
        <v>24</v>
      </c>
      <c r="I177"/>
      <c r="J177"/>
      <c r="K177"/>
      <c r="L177"/>
      <c r="M177"/>
      <c r="N177"/>
      <c r="O177"/>
    </row>
    <row r="178" spans="2:15" ht="14.5" customHeight="1">
      <c r="B178" s="59" t="s">
        <v>479</v>
      </c>
      <c r="C178" s="2" t="s">
        <v>351</v>
      </c>
      <c r="D178" s="93">
        <v>1</v>
      </c>
      <c r="E178" s="2" t="s">
        <v>352</v>
      </c>
      <c r="F178" s="2" t="s">
        <v>353</v>
      </c>
      <c r="G178" s="2" t="s">
        <v>24</v>
      </c>
      <c r="I178"/>
      <c r="J178"/>
      <c r="K178"/>
      <c r="L178"/>
      <c r="M178"/>
      <c r="N178"/>
      <c r="O178"/>
    </row>
    <row r="179" spans="2:15" ht="14.5" customHeight="1">
      <c r="B179" s="59" t="s">
        <v>480</v>
      </c>
      <c r="C179" s="2" t="s">
        <v>399</v>
      </c>
      <c r="D179" s="93">
        <v>1</v>
      </c>
      <c r="E179" s="2" t="s">
        <v>352</v>
      </c>
      <c r="F179" s="2" t="s">
        <v>353</v>
      </c>
      <c r="G179" s="2" t="s">
        <v>24</v>
      </c>
      <c r="I179"/>
      <c r="J179"/>
      <c r="K179"/>
      <c r="L179"/>
      <c r="M179"/>
      <c r="N179"/>
      <c r="O179"/>
    </row>
    <row r="180" spans="2:15" ht="14.5" customHeight="1">
      <c r="B180" s="59" t="s">
        <v>481</v>
      </c>
      <c r="C180" s="2" t="s">
        <v>399</v>
      </c>
      <c r="D180" s="93">
        <v>1</v>
      </c>
      <c r="E180" s="2" t="s">
        <v>352</v>
      </c>
      <c r="F180" s="2" t="s">
        <v>353</v>
      </c>
      <c r="G180" s="2" t="s">
        <v>24</v>
      </c>
      <c r="I180"/>
      <c r="J180"/>
      <c r="K180"/>
      <c r="L180"/>
      <c r="M180"/>
      <c r="N180"/>
      <c r="O180"/>
    </row>
    <row r="181" spans="2:15" ht="14.5" customHeight="1">
      <c r="B181" s="59" t="s">
        <v>482</v>
      </c>
      <c r="C181" s="2" t="s">
        <v>399</v>
      </c>
      <c r="D181" s="93">
        <v>1</v>
      </c>
      <c r="E181" s="2" t="s">
        <v>352</v>
      </c>
      <c r="F181" s="2" t="s">
        <v>353</v>
      </c>
      <c r="G181" s="2" t="s">
        <v>24</v>
      </c>
      <c r="I181"/>
      <c r="J181"/>
      <c r="K181"/>
      <c r="L181"/>
      <c r="M181"/>
      <c r="N181"/>
      <c r="O181"/>
    </row>
    <row r="182" spans="2:15" ht="14.5" customHeight="1">
      <c r="B182" s="59" t="s">
        <v>483</v>
      </c>
      <c r="C182" s="2" t="s">
        <v>399</v>
      </c>
      <c r="D182" s="93">
        <v>1</v>
      </c>
      <c r="E182" s="2" t="s">
        <v>352</v>
      </c>
      <c r="F182" s="2" t="s">
        <v>353</v>
      </c>
      <c r="G182" s="2" t="s">
        <v>24</v>
      </c>
      <c r="I182"/>
      <c r="J182"/>
      <c r="K182"/>
      <c r="L182"/>
      <c r="M182"/>
      <c r="N182"/>
      <c r="O182"/>
    </row>
    <row r="183" spans="2:15" ht="14.5" customHeight="1">
      <c r="B183" s="59" t="s">
        <v>484</v>
      </c>
      <c r="C183" s="2" t="s">
        <v>359</v>
      </c>
      <c r="D183" s="93">
        <v>1</v>
      </c>
      <c r="E183" s="2" t="s">
        <v>352</v>
      </c>
      <c r="F183" s="2" t="s">
        <v>353</v>
      </c>
      <c r="G183" s="2" t="s">
        <v>24</v>
      </c>
      <c r="I183"/>
      <c r="J183"/>
      <c r="K183"/>
      <c r="L183"/>
      <c r="M183"/>
      <c r="N183"/>
      <c r="O183"/>
    </row>
    <row r="184" spans="2:15" ht="14.5" customHeight="1">
      <c r="B184" s="59" t="s">
        <v>485</v>
      </c>
      <c r="C184" s="2" t="s">
        <v>359</v>
      </c>
      <c r="D184" s="93">
        <v>1</v>
      </c>
      <c r="E184" s="2" t="s">
        <v>352</v>
      </c>
      <c r="F184" s="2" t="s">
        <v>353</v>
      </c>
      <c r="G184" s="2" t="s">
        <v>24</v>
      </c>
      <c r="I184"/>
      <c r="J184"/>
      <c r="K184"/>
      <c r="L184"/>
      <c r="M184"/>
      <c r="N184"/>
      <c r="O184"/>
    </row>
    <row r="185" spans="2:15" ht="14.5" customHeight="1">
      <c r="B185" s="59" t="s">
        <v>486</v>
      </c>
      <c r="C185" s="2" t="s">
        <v>359</v>
      </c>
      <c r="D185" s="93">
        <v>1</v>
      </c>
      <c r="E185" s="2" t="s">
        <v>352</v>
      </c>
      <c r="F185" s="2" t="s">
        <v>353</v>
      </c>
      <c r="G185" s="2" t="s">
        <v>24</v>
      </c>
      <c r="I185"/>
      <c r="J185"/>
      <c r="K185"/>
      <c r="L185"/>
      <c r="M185"/>
      <c r="N185"/>
      <c r="O185"/>
    </row>
    <row r="186" spans="2:15" ht="14.5" customHeight="1">
      <c r="B186" s="59" t="s">
        <v>487</v>
      </c>
      <c r="C186" s="2" t="s">
        <v>359</v>
      </c>
      <c r="D186" s="93">
        <v>1</v>
      </c>
      <c r="E186" s="2" t="s">
        <v>352</v>
      </c>
      <c r="F186" s="2" t="s">
        <v>353</v>
      </c>
      <c r="G186" s="2" t="s">
        <v>24</v>
      </c>
      <c r="I186"/>
      <c r="J186"/>
      <c r="K186"/>
      <c r="L186"/>
      <c r="M186"/>
      <c r="N186"/>
      <c r="O186"/>
    </row>
    <row r="187" spans="2:15" ht="14.5" customHeight="1">
      <c r="B187" s="59" t="s">
        <v>488</v>
      </c>
      <c r="C187" s="2" t="s">
        <v>359</v>
      </c>
      <c r="D187" s="93">
        <v>0.5</v>
      </c>
      <c r="E187" s="2" t="s">
        <v>452</v>
      </c>
      <c r="F187" s="2" t="s">
        <v>353</v>
      </c>
      <c r="G187" s="2" t="s">
        <v>24</v>
      </c>
      <c r="I187"/>
      <c r="J187"/>
      <c r="K187"/>
      <c r="L187"/>
      <c r="M187"/>
      <c r="N187"/>
      <c r="O187"/>
    </row>
    <row r="188" spans="2:15" ht="14.5" customHeight="1">
      <c r="B188" s="59" t="s">
        <v>489</v>
      </c>
      <c r="C188" s="2" t="s">
        <v>359</v>
      </c>
      <c r="D188" s="93">
        <v>1</v>
      </c>
      <c r="E188" s="2" t="s">
        <v>352</v>
      </c>
      <c r="F188" s="2" t="s">
        <v>353</v>
      </c>
      <c r="G188" s="2" t="s">
        <v>24</v>
      </c>
      <c r="I188"/>
      <c r="J188"/>
      <c r="K188"/>
      <c r="L188"/>
      <c r="M188"/>
      <c r="N188"/>
      <c r="O188"/>
    </row>
    <row r="189" spans="2:15" ht="14.5" customHeight="1">
      <c r="B189" s="59" t="s">
        <v>490</v>
      </c>
      <c r="C189" s="2" t="s">
        <v>359</v>
      </c>
      <c r="D189" s="93">
        <v>1</v>
      </c>
      <c r="E189" s="2" t="s">
        <v>352</v>
      </c>
      <c r="F189" s="2" t="s">
        <v>353</v>
      </c>
      <c r="G189" s="2" t="s">
        <v>491</v>
      </c>
      <c r="I189"/>
      <c r="J189"/>
      <c r="K189"/>
      <c r="L189"/>
      <c r="M189"/>
      <c r="N189"/>
      <c r="O189"/>
    </row>
    <row r="190" spans="2:15" ht="14.5" customHeight="1">
      <c r="B190" s="59" t="s">
        <v>492</v>
      </c>
      <c r="C190" s="2" t="s">
        <v>359</v>
      </c>
      <c r="D190" s="93">
        <v>1</v>
      </c>
      <c r="E190" s="2" t="s">
        <v>352</v>
      </c>
      <c r="F190" s="2" t="s">
        <v>353</v>
      </c>
      <c r="G190" s="2" t="s">
        <v>24</v>
      </c>
      <c r="I190"/>
      <c r="J190"/>
      <c r="K190"/>
      <c r="L190"/>
      <c r="M190"/>
      <c r="N190"/>
      <c r="O190"/>
    </row>
    <row r="191" spans="2:15" ht="14.5" customHeight="1">
      <c r="B191" s="59" t="s">
        <v>493</v>
      </c>
      <c r="C191" s="2" t="s">
        <v>359</v>
      </c>
      <c r="D191" s="93">
        <v>1</v>
      </c>
      <c r="E191" s="2" t="s">
        <v>352</v>
      </c>
      <c r="F191" s="2" t="s">
        <v>353</v>
      </c>
      <c r="G191" s="2" t="s">
        <v>24</v>
      </c>
      <c r="I191"/>
      <c r="J191"/>
      <c r="K191"/>
      <c r="L191"/>
      <c r="M191"/>
      <c r="N191"/>
      <c r="O191"/>
    </row>
    <row r="192" spans="2:15" ht="14.5" customHeight="1">
      <c r="B192" s="59" t="s">
        <v>494</v>
      </c>
      <c r="C192" s="2" t="s">
        <v>359</v>
      </c>
      <c r="D192" s="93">
        <v>1</v>
      </c>
      <c r="E192" s="2" t="s">
        <v>352</v>
      </c>
      <c r="F192" s="2" t="s">
        <v>353</v>
      </c>
      <c r="G192" s="2" t="s">
        <v>24</v>
      </c>
      <c r="I192"/>
      <c r="J192"/>
      <c r="K192"/>
      <c r="L192"/>
      <c r="M192"/>
      <c r="N192"/>
      <c r="O192"/>
    </row>
    <row r="193" spans="2:15" ht="14.5" customHeight="1">
      <c r="B193" s="59" t="s">
        <v>495</v>
      </c>
      <c r="C193" s="2" t="s">
        <v>359</v>
      </c>
      <c r="D193" s="93">
        <v>1</v>
      </c>
      <c r="E193" s="2" t="s">
        <v>352</v>
      </c>
      <c r="F193" s="2" t="s">
        <v>353</v>
      </c>
      <c r="G193" s="2" t="s">
        <v>24</v>
      </c>
      <c r="I193"/>
      <c r="J193"/>
      <c r="K193"/>
      <c r="L193"/>
      <c r="M193"/>
      <c r="N193"/>
      <c r="O193"/>
    </row>
    <row r="194" spans="2:15" ht="14.5" customHeight="1">
      <c r="B194" s="59" t="s">
        <v>496</v>
      </c>
      <c r="C194" s="2" t="s">
        <v>359</v>
      </c>
      <c r="D194" s="93">
        <v>1</v>
      </c>
      <c r="E194" s="2" t="s">
        <v>352</v>
      </c>
      <c r="F194" s="2" t="s">
        <v>353</v>
      </c>
      <c r="G194" s="2" t="s">
        <v>24</v>
      </c>
      <c r="I194"/>
      <c r="J194"/>
      <c r="K194"/>
      <c r="L194"/>
      <c r="M194"/>
      <c r="N194"/>
      <c r="O194"/>
    </row>
    <row r="195" spans="2:15" ht="14.5" customHeight="1">
      <c r="B195" s="59" t="s">
        <v>497</v>
      </c>
      <c r="C195" s="2" t="s">
        <v>359</v>
      </c>
      <c r="D195" s="93">
        <v>1</v>
      </c>
      <c r="E195" s="2" t="s">
        <v>352</v>
      </c>
      <c r="F195" s="2" t="s">
        <v>353</v>
      </c>
      <c r="G195" s="2" t="s">
        <v>24</v>
      </c>
      <c r="I195"/>
      <c r="J195"/>
      <c r="K195"/>
      <c r="L195"/>
      <c r="M195"/>
      <c r="N195"/>
      <c r="O195"/>
    </row>
    <row r="196" spans="2:15" ht="14.5" customHeight="1">
      <c r="B196" s="59" t="s">
        <v>498</v>
      </c>
      <c r="C196" s="2" t="s">
        <v>359</v>
      </c>
      <c r="D196" s="93">
        <v>1</v>
      </c>
      <c r="E196" s="2" t="s">
        <v>352</v>
      </c>
      <c r="F196" s="2" t="s">
        <v>353</v>
      </c>
      <c r="G196" s="2" t="s">
        <v>24</v>
      </c>
      <c r="I196"/>
      <c r="J196"/>
      <c r="K196"/>
      <c r="L196"/>
      <c r="M196"/>
      <c r="N196"/>
      <c r="O196"/>
    </row>
    <row r="197" spans="2:15" ht="14.5" customHeight="1">
      <c r="B197" s="59" t="s">
        <v>499</v>
      </c>
      <c r="C197" s="2" t="s">
        <v>359</v>
      </c>
      <c r="D197" s="93">
        <v>1</v>
      </c>
      <c r="E197" s="2" t="s">
        <v>352</v>
      </c>
      <c r="F197" s="2" t="s">
        <v>353</v>
      </c>
      <c r="G197" s="2" t="s">
        <v>24</v>
      </c>
      <c r="I197"/>
      <c r="J197"/>
      <c r="K197"/>
      <c r="L197"/>
      <c r="M197"/>
      <c r="N197"/>
      <c r="O197"/>
    </row>
    <row r="198" spans="2:15" ht="14.5" customHeight="1">
      <c r="B198" s="59" t="s">
        <v>500</v>
      </c>
      <c r="C198" s="2" t="s">
        <v>359</v>
      </c>
      <c r="D198" s="93">
        <v>1</v>
      </c>
      <c r="E198" s="2" t="s">
        <v>352</v>
      </c>
      <c r="F198" s="2" t="s">
        <v>353</v>
      </c>
      <c r="G198" s="2" t="s">
        <v>24</v>
      </c>
      <c r="I198"/>
      <c r="J198"/>
      <c r="K198"/>
      <c r="L198"/>
      <c r="M198"/>
      <c r="N198"/>
      <c r="O198"/>
    </row>
    <row r="199" spans="2:15" ht="14.5" customHeight="1">
      <c r="B199" s="59" t="s">
        <v>501</v>
      </c>
      <c r="C199" s="2" t="s">
        <v>359</v>
      </c>
      <c r="D199" s="93">
        <v>1</v>
      </c>
      <c r="E199" s="2" t="s">
        <v>352</v>
      </c>
      <c r="F199" s="2" t="s">
        <v>353</v>
      </c>
      <c r="G199" s="2" t="s">
        <v>24</v>
      </c>
      <c r="I199"/>
      <c r="J199"/>
      <c r="K199"/>
      <c r="L199"/>
      <c r="M199"/>
      <c r="N199"/>
      <c r="O199"/>
    </row>
    <row r="200" spans="2:15" ht="14.5" customHeight="1">
      <c r="B200" s="59" t="s">
        <v>502</v>
      </c>
      <c r="C200" s="2" t="s">
        <v>359</v>
      </c>
      <c r="D200" s="93">
        <v>1</v>
      </c>
      <c r="E200" s="2" t="s">
        <v>352</v>
      </c>
      <c r="F200" s="2" t="s">
        <v>353</v>
      </c>
      <c r="G200" s="2" t="s">
        <v>24</v>
      </c>
      <c r="I200"/>
      <c r="J200"/>
      <c r="K200"/>
      <c r="L200"/>
      <c r="M200"/>
      <c r="N200"/>
      <c r="O200"/>
    </row>
    <row r="201" spans="2:15" ht="14.5" customHeight="1">
      <c r="B201" s="59" t="s">
        <v>503</v>
      </c>
      <c r="C201" s="2" t="s">
        <v>359</v>
      </c>
      <c r="D201" s="93">
        <v>1</v>
      </c>
      <c r="E201" s="2" t="s">
        <v>352</v>
      </c>
      <c r="F201" s="2" t="s">
        <v>353</v>
      </c>
      <c r="G201" s="2" t="s">
        <v>24</v>
      </c>
      <c r="I201"/>
      <c r="J201"/>
      <c r="K201"/>
      <c r="L201"/>
      <c r="M201"/>
      <c r="N201"/>
      <c r="O201"/>
    </row>
    <row r="202" spans="2:15" ht="14.5" customHeight="1">
      <c r="B202" s="59" t="s">
        <v>504</v>
      </c>
      <c r="C202" s="2" t="s">
        <v>359</v>
      </c>
      <c r="D202" s="93">
        <v>1</v>
      </c>
      <c r="E202" s="2" t="s">
        <v>352</v>
      </c>
      <c r="F202" s="2" t="s">
        <v>353</v>
      </c>
      <c r="G202" s="2" t="s">
        <v>24</v>
      </c>
      <c r="I202"/>
      <c r="J202"/>
      <c r="K202"/>
      <c r="L202"/>
      <c r="M202"/>
      <c r="N202"/>
      <c r="O202"/>
    </row>
    <row r="203" spans="2:15" ht="14.5" customHeight="1">
      <c r="B203" s="59" t="s">
        <v>505</v>
      </c>
      <c r="C203" s="2" t="s">
        <v>399</v>
      </c>
      <c r="D203" s="93">
        <v>1</v>
      </c>
      <c r="E203" s="2" t="s">
        <v>352</v>
      </c>
      <c r="F203" s="2" t="s">
        <v>353</v>
      </c>
      <c r="G203" s="2" t="s">
        <v>24</v>
      </c>
      <c r="I203"/>
      <c r="J203"/>
      <c r="K203"/>
      <c r="L203"/>
      <c r="M203"/>
      <c r="N203"/>
      <c r="O203"/>
    </row>
    <row r="204" spans="2:15" ht="14.5" customHeight="1">
      <c r="B204" s="59" t="s">
        <v>506</v>
      </c>
      <c r="C204" s="2" t="s">
        <v>351</v>
      </c>
      <c r="D204" s="93">
        <v>1</v>
      </c>
      <c r="E204" s="2" t="s">
        <v>352</v>
      </c>
      <c r="F204" s="2" t="s">
        <v>353</v>
      </c>
      <c r="G204" s="2" t="s">
        <v>24</v>
      </c>
      <c r="I204"/>
      <c r="J204"/>
      <c r="K204"/>
      <c r="L204"/>
      <c r="M204"/>
      <c r="N204"/>
      <c r="O204"/>
    </row>
    <row r="205" spans="2:15" ht="14.5" customHeight="1">
      <c r="B205" s="59" t="s">
        <v>507</v>
      </c>
      <c r="C205" s="2" t="s">
        <v>351</v>
      </c>
      <c r="D205" s="93">
        <v>1</v>
      </c>
      <c r="E205" s="2" t="s">
        <v>352</v>
      </c>
      <c r="F205" s="2" t="s">
        <v>353</v>
      </c>
      <c r="G205" s="2" t="s">
        <v>24</v>
      </c>
      <c r="I205"/>
      <c r="J205"/>
      <c r="K205"/>
      <c r="L205"/>
      <c r="M205"/>
      <c r="N205"/>
      <c r="O205"/>
    </row>
    <row r="206" spans="2:15" ht="14.5" customHeight="1">
      <c r="B206" s="59" t="s">
        <v>508</v>
      </c>
      <c r="C206" s="2" t="s">
        <v>351</v>
      </c>
      <c r="D206" s="93">
        <v>1</v>
      </c>
      <c r="E206" s="2" t="s">
        <v>352</v>
      </c>
      <c r="F206" s="2" t="s">
        <v>353</v>
      </c>
      <c r="G206" s="2" t="s">
        <v>24</v>
      </c>
      <c r="I206"/>
      <c r="J206"/>
      <c r="K206"/>
      <c r="L206"/>
      <c r="M206"/>
      <c r="N206"/>
      <c r="O206"/>
    </row>
    <row r="207" spans="2:15" ht="14.5" customHeight="1">
      <c r="B207" s="59" t="s">
        <v>509</v>
      </c>
      <c r="C207" s="2" t="s">
        <v>351</v>
      </c>
      <c r="D207" s="93">
        <v>1</v>
      </c>
      <c r="E207" s="2" t="s">
        <v>352</v>
      </c>
      <c r="F207" s="2" t="s">
        <v>353</v>
      </c>
      <c r="G207" s="2" t="s">
        <v>24</v>
      </c>
      <c r="I207"/>
      <c r="J207"/>
      <c r="K207"/>
      <c r="L207"/>
      <c r="M207"/>
      <c r="N207"/>
      <c r="O207"/>
    </row>
    <row r="208" spans="2:15" ht="14.5" customHeight="1">
      <c r="B208" s="59" t="s">
        <v>510</v>
      </c>
      <c r="C208" s="2" t="s">
        <v>351</v>
      </c>
      <c r="D208" s="93">
        <v>1</v>
      </c>
      <c r="E208" s="2" t="s">
        <v>352</v>
      </c>
      <c r="F208" s="2" t="s">
        <v>353</v>
      </c>
      <c r="G208" s="2" t="s">
        <v>24</v>
      </c>
      <c r="I208"/>
      <c r="J208"/>
      <c r="K208"/>
      <c r="L208"/>
      <c r="M208"/>
      <c r="N208"/>
      <c r="O208"/>
    </row>
    <row r="209" spans="2:15" ht="14.5" customHeight="1">
      <c r="B209" s="59" t="s">
        <v>570</v>
      </c>
      <c r="C209" s="2" t="s">
        <v>557</v>
      </c>
      <c r="D209" s="93">
        <v>0.69950000000000001</v>
      </c>
      <c r="E209" s="2" t="s">
        <v>352</v>
      </c>
      <c r="F209" s="2" t="s">
        <v>353</v>
      </c>
      <c r="G209" s="2" t="s">
        <v>24</v>
      </c>
      <c r="I209"/>
      <c r="J209"/>
      <c r="K209"/>
      <c r="L209"/>
      <c r="M209"/>
      <c r="N209"/>
      <c r="O209"/>
    </row>
    <row r="210" spans="2:15" ht="14.5" customHeight="1">
      <c r="B210" s="59" t="s">
        <v>591</v>
      </c>
      <c r="C210" s="2" t="s">
        <v>576</v>
      </c>
      <c r="D210" s="93">
        <v>1</v>
      </c>
      <c r="E210" s="2" t="s">
        <v>352</v>
      </c>
      <c r="F210" s="2" t="s">
        <v>353</v>
      </c>
      <c r="G210" s="2" t="s">
        <v>620</v>
      </c>
      <c r="I210"/>
      <c r="J210"/>
      <c r="K210"/>
      <c r="L210"/>
      <c r="M210"/>
      <c r="N210"/>
      <c r="O210"/>
    </row>
    <row r="211" spans="2:15" ht="14.5" customHeight="1">
      <c r="B211" s="59" t="s">
        <v>592</v>
      </c>
      <c r="C211" s="2" t="s">
        <v>576</v>
      </c>
      <c r="D211" s="93">
        <v>1</v>
      </c>
      <c r="E211" s="2" t="s">
        <v>352</v>
      </c>
      <c r="F211" s="2" t="s">
        <v>353</v>
      </c>
      <c r="G211" s="2" t="s">
        <v>621</v>
      </c>
      <c r="I211"/>
      <c r="J211"/>
      <c r="K211"/>
      <c r="L211"/>
      <c r="M211"/>
      <c r="N211"/>
      <c r="O211"/>
    </row>
    <row r="212" spans="2:15" ht="14.5" customHeight="1">
      <c r="B212" s="59" t="s">
        <v>593</v>
      </c>
      <c r="C212" s="2" t="s">
        <v>576</v>
      </c>
      <c r="D212" s="93">
        <v>1</v>
      </c>
      <c r="E212" s="2" t="s">
        <v>352</v>
      </c>
      <c r="F212" s="2" t="s">
        <v>353</v>
      </c>
      <c r="G212" s="2" t="s">
        <v>621</v>
      </c>
      <c r="I212"/>
      <c r="J212"/>
      <c r="K212"/>
      <c r="L212"/>
      <c r="M212"/>
      <c r="N212"/>
      <c r="O212"/>
    </row>
    <row r="213" spans="2:15" ht="14.9" customHeight="1">
      <c r="B213" s="59" t="s">
        <v>594</v>
      </c>
      <c r="C213" s="2" t="s">
        <v>576</v>
      </c>
      <c r="D213" s="93">
        <v>1</v>
      </c>
      <c r="E213" s="2" t="s">
        <v>352</v>
      </c>
      <c r="F213" s="2" t="s">
        <v>353</v>
      </c>
      <c r="G213" s="2" t="s">
        <v>621</v>
      </c>
    </row>
    <row r="214" spans="2:15" ht="14.9" customHeight="1">
      <c r="B214" s="59" t="s">
        <v>595</v>
      </c>
      <c r="C214" s="2" t="s">
        <v>576</v>
      </c>
      <c r="D214" s="93">
        <v>1</v>
      </c>
      <c r="E214" s="2" t="s">
        <v>352</v>
      </c>
      <c r="F214" s="2" t="s">
        <v>353</v>
      </c>
      <c r="G214" s="2" t="s">
        <v>621</v>
      </c>
    </row>
    <row r="215" spans="2:15" ht="14.9" customHeight="1">
      <c r="B215" s="59" t="s">
        <v>596</v>
      </c>
      <c r="C215" s="2" t="s">
        <v>576</v>
      </c>
      <c r="D215" s="93">
        <v>1</v>
      </c>
      <c r="E215" s="2" t="s">
        <v>352</v>
      </c>
      <c r="F215" s="2" t="s">
        <v>353</v>
      </c>
      <c r="G215" s="2" t="s">
        <v>622</v>
      </c>
    </row>
    <row r="216" spans="2:15" ht="14.9" customHeight="1">
      <c r="B216" s="59" t="s">
        <v>597</v>
      </c>
      <c r="C216" s="2" t="s">
        <v>576</v>
      </c>
      <c r="D216" s="93">
        <v>1</v>
      </c>
      <c r="E216" s="2" t="s">
        <v>352</v>
      </c>
      <c r="F216" s="2" t="s">
        <v>353</v>
      </c>
      <c r="G216" s="2" t="s">
        <v>623</v>
      </c>
    </row>
    <row r="217" spans="2:15" ht="14.9" customHeight="1">
      <c r="B217" s="59" t="s">
        <v>598</v>
      </c>
      <c r="C217" s="2" t="s">
        <v>576</v>
      </c>
      <c r="D217" s="93">
        <v>1</v>
      </c>
      <c r="E217" s="2" t="s">
        <v>352</v>
      </c>
      <c r="F217" s="2" t="s">
        <v>353</v>
      </c>
      <c r="G217" s="2" t="s">
        <v>623</v>
      </c>
    </row>
    <row r="218" spans="2:15" ht="14.9" customHeight="1">
      <c r="B218" s="59" t="s">
        <v>599</v>
      </c>
      <c r="C218" s="2" t="s">
        <v>576</v>
      </c>
      <c r="D218" s="93">
        <v>1</v>
      </c>
      <c r="E218" s="2" t="s">
        <v>352</v>
      </c>
      <c r="F218" s="2" t="s">
        <v>353</v>
      </c>
      <c r="G218" s="2" t="s">
        <v>623</v>
      </c>
    </row>
    <row r="219" spans="2:15" ht="14.9" customHeight="1">
      <c r="B219" s="59"/>
      <c r="D219" s="93"/>
      <c r="G219" s="2"/>
    </row>
    <row r="220" spans="2:15" ht="14.9" customHeight="1">
      <c r="B220" s="59"/>
      <c r="D220" s="93"/>
      <c r="G220" s="2"/>
    </row>
    <row r="221" spans="2:15" ht="14.9" customHeight="1">
      <c r="B221" s="8" t="s">
        <v>641</v>
      </c>
      <c r="D221" s="93"/>
      <c r="G221" s="2"/>
    </row>
    <row r="222" spans="2:15" ht="14.9" customHeight="1">
      <c r="B222" s="59"/>
      <c r="D222" s="93"/>
      <c r="G222" s="2"/>
    </row>
    <row r="223" spans="2:15" ht="14.9" customHeight="1">
      <c r="B223" s="59"/>
      <c r="D223" s="93"/>
      <c r="G223" s="2"/>
    </row>
    <row r="224" spans="2:15" ht="14.9" customHeight="1">
      <c r="B224" s="59"/>
      <c r="D224" s="93"/>
      <c r="G224" s="2"/>
    </row>
    <row r="225" spans="2:7" ht="14.9" customHeight="1">
      <c r="B225" s="59"/>
      <c r="D225" s="93"/>
      <c r="G225" s="2"/>
    </row>
    <row r="226" spans="2:7" ht="14.9" customHeight="1">
      <c r="B226" s="59"/>
      <c r="D226" s="93"/>
      <c r="G226" s="2"/>
    </row>
    <row r="227" spans="2:7" ht="14.9" customHeight="1">
      <c r="B227" s="59"/>
      <c r="D227" s="93"/>
      <c r="G227" s="2"/>
    </row>
    <row r="228" spans="2:7" ht="14.9" customHeight="1">
      <c r="B228" s="59"/>
      <c r="D228" s="93"/>
      <c r="G228" s="2"/>
    </row>
    <row r="229" spans="2:7" ht="14.9" customHeight="1">
      <c r="B229" s="59"/>
      <c r="D229" s="93"/>
      <c r="G229" s="2"/>
    </row>
    <row r="230" spans="2:7" ht="14.9" customHeight="1">
      <c r="B230" s="59"/>
      <c r="D230" s="93"/>
      <c r="G230" s="2"/>
    </row>
    <row r="231" spans="2:7" ht="14.9" customHeight="1">
      <c r="B231" s="59"/>
      <c r="D231" s="93"/>
      <c r="G231" s="2"/>
    </row>
    <row r="232" spans="2:7" ht="14.9" customHeight="1">
      <c r="B232" s="59"/>
      <c r="D232" s="93"/>
      <c r="G232" s="2"/>
    </row>
    <row r="233" spans="2:7" ht="14.9" customHeight="1">
      <c r="B233" s="59"/>
      <c r="D233" s="93"/>
      <c r="G233" s="2"/>
    </row>
    <row r="234" spans="2:7" ht="14.9" customHeight="1">
      <c r="B234" s="59"/>
      <c r="D234" s="93"/>
      <c r="G234" s="2"/>
    </row>
    <row r="235" spans="2:7" ht="14.9" customHeight="1">
      <c r="B235" s="59"/>
      <c r="D235" s="93"/>
      <c r="G235" s="2"/>
    </row>
    <row r="236" spans="2:7" ht="14.9" customHeight="1">
      <c r="B236" s="59"/>
      <c r="D236" s="93"/>
      <c r="G236" s="2"/>
    </row>
    <row r="237" spans="2:7" ht="14.9" customHeight="1">
      <c r="B237" s="59"/>
      <c r="D237" s="93"/>
      <c r="G237" s="2"/>
    </row>
    <row r="238" spans="2:7" ht="14.9" customHeight="1">
      <c r="B238" s="59"/>
      <c r="D238" s="93"/>
      <c r="G238" s="2"/>
    </row>
    <row r="239" spans="2:7" ht="14.9" customHeight="1">
      <c r="B239" s="59"/>
      <c r="D239" s="93"/>
      <c r="G239" s="2"/>
    </row>
    <row r="240" spans="2:7" ht="14.9" customHeight="1">
      <c r="B240" s="59"/>
      <c r="D240" s="93"/>
      <c r="G240" s="2"/>
    </row>
    <row r="241" spans="2:7" ht="14.9" customHeight="1">
      <c r="B241" s="59"/>
      <c r="D241" s="93"/>
      <c r="G241" s="2"/>
    </row>
    <row r="242" spans="2:7" ht="14.9" customHeight="1">
      <c r="B242" s="59"/>
      <c r="D242" s="93"/>
      <c r="G242" s="2"/>
    </row>
    <row r="243" spans="2:7" ht="14.9" customHeight="1">
      <c r="B243" s="59"/>
      <c r="D243" s="93"/>
      <c r="G243" s="2"/>
    </row>
    <row r="244" spans="2:7" ht="14.9" customHeight="1">
      <c r="B244" s="59"/>
      <c r="D244" s="93"/>
      <c r="G244" s="2"/>
    </row>
    <row r="245" spans="2:7" ht="14.9" customHeight="1">
      <c r="B245" s="59"/>
      <c r="D245" s="93"/>
      <c r="G245" s="2"/>
    </row>
    <row r="246" spans="2:7" ht="14.9" customHeight="1">
      <c r="B246" s="59"/>
      <c r="D246" s="93"/>
      <c r="G246" s="2"/>
    </row>
    <row r="247" spans="2:7" ht="14.9" customHeight="1">
      <c r="B247" s="59"/>
      <c r="D247" s="93"/>
      <c r="G247" s="2"/>
    </row>
    <row r="248" spans="2:7" ht="14.9" customHeight="1">
      <c r="B248" s="59"/>
      <c r="D248" s="93"/>
      <c r="G248" s="2"/>
    </row>
    <row r="249" spans="2:7" ht="14.9" customHeight="1">
      <c r="B249" s="59"/>
      <c r="D249" s="93"/>
      <c r="G249" s="2"/>
    </row>
    <row r="250" spans="2:7" ht="14.9" customHeight="1">
      <c r="B250" s="59"/>
      <c r="D250" s="93"/>
      <c r="G250" s="2"/>
    </row>
    <row r="251" spans="2:7" ht="14.9" customHeight="1">
      <c r="B251" s="59"/>
      <c r="D251" s="93"/>
      <c r="G251" s="2"/>
    </row>
    <row r="252" spans="2:7" ht="14.9" customHeight="1">
      <c r="B252" s="59"/>
      <c r="D252" s="93"/>
      <c r="G252" s="2"/>
    </row>
    <row r="253" spans="2:7" ht="14.9" customHeight="1">
      <c r="B253" s="59"/>
      <c r="D253" s="93"/>
      <c r="G253" s="2"/>
    </row>
    <row r="254" spans="2:7" ht="14.9" customHeight="1">
      <c r="B254" s="59"/>
      <c r="D254" s="93"/>
      <c r="G254" s="2"/>
    </row>
    <row r="255" spans="2:7" ht="14.9" customHeight="1">
      <c r="B255" s="59"/>
      <c r="D255" s="93"/>
      <c r="G255" s="2"/>
    </row>
    <row r="256" spans="2:7" ht="14.9" customHeight="1">
      <c r="B256" s="59"/>
      <c r="D256" s="93"/>
      <c r="G256" s="2"/>
    </row>
    <row r="257" spans="2:7" ht="14.9" customHeight="1">
      <c r="B257" s="59"/>
      <c r="D257" s="93"/>
      <c r="G257" s="2"/>
    </row>
    <row r="258" spans="2:7" ht="14.9" customHeight="1">
      <c r="B258" s="59"/>
      <c r="D258" s="93"/>
      <c r="G258" s="2"/>
    </row>
    <row r="259" spans="2:7" ht="14.9" customHeight="1">
      <c r="B259" s="59"/>
      <c r="D259" s="93"/>
      <c r="G259" s="2"/>
    </row>
    <row r="260" spans="2:7" ht="14.9" customHeight="1">
      <c r="B260" s="59"/>
      <c r="D260" s="93"/>
      <c r="G260" s="2"/>
    </row>
    <row r="261" spans="2:7" ht="14.9" customHeight="1">
      <c r="B261" s="59"/>
      <c r="D261" s="93"/>
      <c r="G261" s="2"/>
    </row>
    <row r="262" spans="2:7" ht="14.9" customHeight="1">
      <c r="B262" s="59"/>
      <c r="D262" s="93"/>
      <c r="G262" s="2"/>
    </row>
    <row r="263" spans="2:7" ht="14.9" customHeight="1">
      <c r="B263" s="59"/>
      <c r="D263" s="93"/>
      <c r="G263" s="2"/>
    </row>
    <row r="264" spans="2:7" ht="14.9" customHeight="1">
      <c r="B264" s="59"/>
      <c r="D264" s="93"/>
      <c r="G264" s="2"/>
    </row>
    <row r="265" spans="2:7" ht="14.9" customHeight="1">
      <c r="B265" s="59"/>
      <c r="D265" s="93"/>
      <c r="G265" s="2"/>
    </row>
    <row r="266" spans="2:7" ht="14.9" customHeight="1">
      <c r="B266" s="59"/>
      <c r="D266" s="93"/>
      <c r="G266" s="2"/>
    </row>
    <row r="267" spans="2:7" ht="14.9" customHeight="1">
      <c r="B267" s="59"/>
      <c r="D267" s="93"/>
      <c r="G267" s="2"/>
    </row>
    <row r="268" spans="2:7" ht="14.9" customHeight="1">
      <c r="B268" s="59"/>
      <c r="D268" s="93"/>
      <c r="G268" s="2"/>
    </row>
    <row r="269" spans="2:7" ht="14.9" customHeight="1">
      <c r="B269" s="59"/>
      <c r="D269" s="93"/>
      <c r="G269" s="2"/>
    </row>
    <row r="270" spans="2:7" ht="14.9" customHeight="1">
      <c r="B270" s="59"/>
      <c r="D270" s="93"/>
      <c r="G270" s="2"/>
    </row>
    <row r="271" spans="2:7" ht="14.9" customHeight="1">
      <c r="B271" s="59"/>
      <c r="D271" s="93"/>
      <c r="G271" s="2"/>
    </row>
    <row r="272" spans="2:7" ht="14.9" customHeight="1">
      <c r="B272" s="59"/>
      <c r="D272" s="93"/>
      <c r="G272" s="2"/>
    </row>
    <row r="273" spans="2:7" ht="14.9" customHeight="1">
      <c r="B273" s="59"/>
      <c r="D273" s="93"/>
      <c r="G273" s="2"/>
    </row>
    <row r="274" spans="2:7" ht="14.9" customHeight="1">
      <c r="B274" s="59"/>
      <c r="D274" s="93"/>
      <c r="G274" s="2"/>
    </row>
    <row r="275" spans="2:7" ht="14.9" customHeight="1">
      <c r="B275" s="59"/>
      <c r="D275" s="93"/>
      <c r="G275" s="2"/>
    </row>
    <row r="276" spans="2:7" ht="14.9" customHeight="1">
      <c r="B276" s="59"/>
      <c r="D276" s="93"/>
      <c r="G276" s="2"/>
    </row>
    <row r="277" spans="2:7" ht="14.9" customHeight="1">
      <c r="B277" s="59"/>
      <c r="D277" s="93"/>
      <c r="G277" s="2"/>
    </row>
    <row r="278" spans="2:7" ht="14.9" customHeight="1">
      <c r="B278" s="59"/>
      <c r="D278" s="93"/>
      <c r="G278" s="2"/>
    </row>
    <row r="279" spans="2:7" ht="14.9" customHeight="1">
      <c r="B279" s="59"/>
      <c r="D279" s="93"/>
      <c r="G279" s="2"/>
    </row>
    <row r="280" spans="2:7" ht="14.9" customHeight="1">
      <c r="B280" s="59"/>
      <c r="D280" s="93"/>
      <c r="G280" s="2"/>
    </row>
    <row r="281" spans="2:7" ht="14.9" customHeight="1">
      <c r="B281" s="59"/>
      <c r="D281" s="93"/>
      <c r="G281" s="2"/>
    </row>
    <row r="282" spans="2:7" ht="14.9" customHeight="1">
      <c r="B282" s="59"/>
      <c r="D282" s="93"/>
      <c r="G282" s="2"/>
    </row>
    <row r="283" spans="2:7" ht="14.9" customHeight="1">
      <c r="B283" s="59"/>
      <c r="D283" s="93"/>
      <c r="G283" s="2"/>
    </row>
    <row r="284" spans="2:7" ht="14.9" customHeight="1">
      <c r="B284" s="59"/>
      <c r="D284" s="93"/>
      <c r="G284" s="2"/>
    </row>
    <row r="285" spans="2:7" ht="14.9" customHeight="1">
      <c r="B285" s="59"/>
      <c r="D285" s="93"/>
      <c r="G285" s="2"/>
    </row>
    <row r="286" spans="2:7" ht="14.9" customHeight="1">
      <c r="B286" s="59"/>
      <c r="D286" s="93"/>
      <c r="G286" s="2"/>
    </row>
    <row r="287" spans="2:7" ht="14.9" customHeight="1">
      <c r="B287" s="59"/>
      <c r="D287" s="93"/>
      <c r="G287" s="2"/>
    </row>
    <row r="288" spans="2:7" ht="14.9" customHeight="1">
      <c r="B288" s="59"/>
      <c r="D288" s="93"/>
      <c r="G288" s="2"/>
    </row>
    <row r="289" spans="2:7" ht="14.9" customHeight="1">
      <c r="B289" s="59"/>
      <c r="D289" s="93"/>
      <c r="G289" s="2"/>
    </row>
    <row r="290" spans="2:7" ht="14.9" customHeight="1">
      <c r="B290" s="59"/>
      <c r="D290" s="93"/>
      <c r="G290" s="2"/>
    </row>
    <row r="291" spans="2:7" ht="14.9" customHeight="1">
      <c r="B291" s="59"/>
      <c r="D291" s="93"/>
      <c r="G291" s="2"/>
    </row>
    <row r="292" spans="2:7" ht="14.9" customHeight="1">
      <c r="B292" s="59"/>
      <c r="D292" s="93"/>
      <c r="G292" s="2"/>
    </row>
    <row r="293" spans="2:7" ht="14.9" customHeight="1">
      <c r="B293" s="59"/>
      <c r="D293" s="93"/>
      <c r="G293" s="2"/>
    </row>
    <row r="294" spans="2:7" ht="14.9" customHeight="1">
      <c r="B294" s="59"/>
      <c r="D294" s="93"/>
      <c r="G294" s="2"/>
    </row>
    <row r="295" spans="2:7" ht="14.9" customHeight="1">
      <c r="B295" s="59"/>
      <c r="D295" s="93"/>
      <c r="G295" s="2"/>
    </row>
    <row r="296" spans="2:7" ht="14.9" customHeight="1">
      <c r="B296" s="59"/>
      <c r="D296" s="93"/>
      <c r="G296" s="2"/>
    </row>
    <row r="297" spans="2:7" ht="14.9" customHeight="1">
      <c r="B297" s="59"/>
      <c r="D297" s="93"/>
      <c r="G297" s="2"/>
    </row>
    <row r="298" spans="2:7" ht="14.9" customHeight="1">
      <c r="B298" s="59"/>
      <c r="D298" s="93"/>
      <c r="G298" s="2"/>
    </row>
    <row r="299" spans="2:7" ht="14.9" customHeight="1">
      <c r="B299" s="59"/>
      <c r="D299" s="93"/>
      <c r="G299" s="2"/>
    </row>
    <row r="300" spans="2:7" ht="14.9" customHeight="1">
      <c r="B300" s="59"/>
      <c r="D300" s="93"/>
      <c r="G300" s="2"/>
    </row>
    <row r="301" spans="2:7" ht="14.9" customHeight="1">
      <c r="B301" s="59"/>
      <c r="D301" s="93"/>
      <c r="G301" s="2"/>
    </row>
    <row r="302" spans="2:7" ht="14.9" customHeight="1">
      <c r="B302" s="59"/>
      <c r="D302" s="93"/>
      <c r="G302" s="2"/>
    </row>
    <row r="303" spans="2:7" ht="14.9" customHeight="1">
      <c r="B303" s="59"/>
      <c r="D303" s="93"/>
      <c r="G303" s="2"/>
    </row>
    <row r="304" spans="2:7" ht="14.9" customHeight="1">
      <c r="B304" s="59"/>
      <c r="D304" s="93"/>
      <c r="G304" s="2"/>
    </row>
    <row r="305" spans="2:7" ht="14.9" customHeight="1">
      <c r="B305" s="59"/>
      <c r="D305" s="93"/>
      <c r="G305" s="2"/>
    </row>
    <row r="306" spans="2:7" ht="14.9" customHeight="1">
      <c r="B306" s="59"/>
      <c r="D306" s="93"/>
      <c r="G306" s="2"/>
    </row>
    <row r="307" spans="2:7" ht="14.9" customHeight="1">
      <c r="B307" s="59"/>
      <c r="D307" s="93"/>
      <c r="G307" s="2"/>
    </row>
    <row r="308" spans="2:7" ht="14.9" customHeight="1">
      <c r="B308" s="59"/>
      <c r="D308" s="93"/>
      <c r="G308" s="2"/>
    </row>
    <row r="309" spans="2:7" ht="14.9" customHeight="1">
      <c r="B309" s="59"/>
      <c r="D309" s="93"/>
      <c r="G309" s="2"/>
    </row>
    <row r="310" spans="2:7" ht="14.9" customHeight="1">
      <c r="B310" s="59"/>
      <c r="D310" s="93"/>
      <c r="G310" s="2"/>
    </row>
    <row r="311" spans="2:7" ht="14.9" customHeight="1">
      <c r="B311" s="59"/>
      <c r="D311" s="93"/>
      <c r="G311" s="2"/>
    </row>
    <row r="312" spans="2:7" ht="14.9" customHeight="1">
      <c r="B312" s="59"/>
      <c r="D312" s="93"/>
      <c r="G312" s="2"/>
    </row>
    <row r="313" spans="2:7" ht="14.9" customHeight="1">
      <c r="B313" s="59"/>
      <c r="D313" s="93"/>
      <c r="G313" s="2"/>
    </row>
    <row r="314" spans="2:7" ht="14.9" customHeight="1">
      <c r="B314" s="59"/>
      <c r="D314" s="93"/>
      <c r="G314" s="2"/>
    </row>
    <row r="315" spans="2:7" ht="14.9" customHeight="1">
      <c r="B315" s="59"/>
      <c r="D315" s="93"/>
      <c r="G315" s="2"/>
    </row>
    <row r="316" spans="2:7" ht="14.9" customHeight="1">
      <c r="B316" s="59"/>
      <c r="D316" s="93"/>
      <c r="G316" s="2"/>
    </row>
    <row r="317" spans="2:7" ht="14.9" customHeight="1">
      <c r="B317" s="59"/>
      <c r="D317" s="93"/>
      <c r="G317" s="2"/>
    </row>
    <row r="318" spans="2:7" ht="14.9" customHeight="1">
      <c r="B318" s="59"/>
      <c r="D318" s="93"/>
      <c r="G318" s="2"/>
    </row>
    <row r="319" spans="2:7" ht="14.9" customHeight="1">
      <c r="B319" s="59"/>
      <c r="D319" s="93"/>
      <c r="G319" s="2"/>
    </row>
    <row r="320" spans="2:7" ht="14.9" customHeight="1">
      <c r="B320" s="59"/>
      <c r="D320" s="93"/>
      <c r="G320" s="2"/>
    </row>
    <row r="321" spans="2:7" ht="14.9" customHeight="1">
      <c r="B321" s="59"/>
      <c r="D321" s="93"/>
      <c r="G321" s="2"/>
    </row>
    <row r="322" spans="2:7" ht="14.9" customHeight="1">
      <c r="B322" s="59"/>
      <c r="D322" s="93"/>
      <c r="G322" s="2"/>
    </row>
    <row r="323" spans="2:7" ht="14.9" customHeight="1">
      <c r="B323" s="59"/>
      <c r="D323" s="93"/>
      <c r="G323" s="2"/>
    </row>
    <row r="324" spans="2:7" ht="14.9" customHeight="1">
      <c r="B324" s="59"/>
      <c r="D324" s="93"/>
      <c r="G324" s="2"/>
    </row>
    <row r="325" spans="2:7" ht="14.9" customHeight="1">
      <c r="B325" s="59"/>
      <c r="D325" s="93"/>
      <c r="G325" s="2"/>
    </row>
    <row r="326" spans="2:7" ht="14.9" customHeight="1">
      <c r="B326" s="59"/>
      <c r="D326" s="93"/>
      <c r="G326" s="2"/>
    </row>
    <row r="327" spans="2:7" ht="14.9" customHeight="1">
      <c r="B327" s="59"/>
      <c r="D327" s="93"/>
      <c r="G327" s="2"/>
    </row>
    <row r="328" spans="2:7" ht="14.9" customHeight="1">
      <c r="B328" s="59"/>
      <c r="D328" s="93"/>
      <c r="G328" s="2"/>
    </row>
    <row r="329" spans="2:7" ht="14.9" customHeight="1">
      <c r="B329" s="59"/>
      <c r="D329" s="93"/>
      <c r="G329" s="2"/>
    </row>
    <row r="330" spans="2:7" ht="14.9" customHeight="1">
      <c r="B330" s="59"/>
      <c r="D330" s="93"/>
      <c r="G330" s="2"/>
    </row>
    <row r="331" spans="2:7" ht="14.9" customHeight="1">
      <c r="B331" s="59"/>
      <c r="D331" s="93"/>
      <c r="G331" s="2"/>
    </row>
    <row r="332" spans="2:7" ht="14.9" customHeight="1">
      <c r="B332" s="59"/>
      <c r="D332" s="93"/>
      <c r="G332" s="2"/>
    </row>
    <row r="333" spans="2:7" ht="14.9" customHeight="1">
      <c r="B333" s="59"/>
      <c r="D333" s="93"/>
      <c r="G333" s="2"/>
    </row>
    <row r="334" spans="2:7" ht="14.9" customHeight="1">
      <c r="B334" s="59"/>
      <c r="D334" s="93"/>
      <c r="G334" s="2"/>
    </row>
    <row r="335" spans="2:7" ht="14.9" customHeight="1">
      <c r="B335" s="59"/>
      <c r="D335" s="93"/>
      <c r="G335" s="2"/>
    </row>
    <row r="336" spans="2:7" ht="14.9" customHeight="1">
      <c r="B336" s="59"/>
      <c r="D336" s="93"/>
      <c r="G336" s="2"/>
    </row>
    <row r="337" spans="2:7" ht="14.9" customHeight="1">
      <c r="B337" s="59"/>
      <c r="D337" s="93"/>
      <c r="G337" s="2"/>
    </row>
    <row r="338" spans="2:7" ht="14.9" customHeight="1">
      <c r="B338" s="59"/>
      <c r="D338" s="93"/>
      <c r="G338" s="2"/>
    </row>
    <row r="339" spans="2:7" ht="14.9" customHeight="1">
      <c r="B339" s="59"/>
      <c r="D339" s="93"/>
      <c r="G339" s="2"/>
    </row>
    <row r="340" spans="2:7" ht="14.9" customHeight="1">
      <c r="B340" s="59"/>
      <c r="D340" s="93"/>
      <c r="G340" s="2"/>
    </row>
    <row r="341" spans="2:7" ht="14.9" customHeight="1">
      <c r="B341" s="59"/>
      <c r="D341" s="93"/>
      <c r="G341" s="2"/>
    </row>
    <row r="342" spans="2:7" ht="14.9" customHeight="1">
      <c r="B342" s="59"/>
      <c r="D342" s="93"/>
      <c r="G342" s="2"/>
    </row>
    <row r="343" spans="2:7" ht="14.9" customHeight="1">
      <c r="B343" s="59"/>
      <c r="D343" s="93"/>
      <c r="G343" s="2"/>
    </row>
    <row r="344" spans="2:7" ht="14.9" customHeight="1">
      <c r="B344" s="59"/>
      <c r="D344" s="93"/>
      <c r="G344" s="2"/>
    </row>
    <row r="345" spans="2:7" ht="14.9" customHeight="1">
      <c r="B345" s="59"/>
      <c r="D345" s="93"/>
      <c r="G345" s="2"/>
    </row>
    <row r="346" spans="2:7" ht="14.9" customHeight="1">
      <c r="B346" s="59"/>
      <c r="D346" s="93"/>
      <c r="G346" s="2"/>
    </row>
    <row r="347" spans="2:7" ht="14.9" customHeight="1">
      <c r="B347" s="59"/>
      <c r="D347" s="93"/>
      <c r="G347" s="2"/>
    </row>
    <row r="348" spans="2:7" ht="14.9" customHeight="1">
      <c r="B348" s="59"/>
      <c r="D348" s="93"/>
      <c r="G348" s="2"/>
    </row>
    <row r="349" spans="2:7" ht="14.9" customHeight="1">
      <c r="B349" s="59"/>
      <c r="D349" s="93"/>
      <c r="G349" s="2"/>
    </row>
    <row r="350" spans="2:7" ht="14.9" customHeight="1">
      <c r="B350" s="59"/>
      <c r="D350" s="93"/>
      <c r="G350" s="2"/>
    </row>
    <row r="351" spans="2:7" ht="14.9" customHeight="1">
      <c r="B351" s="59"/>
      <c r="D351" s="93"/>
      <c r="G351" s="2"/>
    </row>
    <row r="352" spans="2:7" ht="14.9" customHeight="1">
      <c r="B352" s="59"/>
      <c r="D352" s="93"/>
      <c r="G352" s="2"/>
    </row>
    <row r="353" spans="2:7" ht="14.9" customHeight="1">
      <c r="B353" s="59"/>
      <c r="D353" s="93"/>
      <c r="G353" s="2"/>
    </row>
    <row r="354" spans="2:7" ht="14.9" customHeight="1">
      <c r="B354" s="59"/>
      <c r="D354" s="93"/>
      <c r="G354" s="2"/>
    </row>
    <row r="355" spans="2:7" ht="14.9" customHeight="1">
      <c r="B355" s="59"/>
      <c r="D355" s="93"/>
      <c r="G355" s="2"/>
    </row>
    <row r="356" spans="2:7" ht="14.9" customHeight="1">
      <c r="B356" s="59"/>
      <c r="D356" s="93"/>
      <c r="G356" s="2"/>
    </row>
    <row r="357" spans="2:7" ht="14.9" customHeight="1">
      <c r="B357" s="59"/>
      <c r="D357" s="93"/>
      <c r="G357" s="2"/>
    </row>
    <row r="358" spans="2:7" ht="14.9" customHeight="1">
      <c r="B358" s="59"/>
      <c r="D358" s="93"/>
      <c r="G358" s="2"/>
    </row>
    <row r="359" spans="2:7" ht="14.9" customHeight="1">
      <c r="B359" s="59"/>
      <c r="D359" s="93"/>
      <c r="G359" s="2"/>
    </row>
    <row r="360" spans="2:7" ht="14.9" customHeight="1">
      <c r="B360" s="59"/>
      <c r="D360" s="93"/>
      <c r="G360" s="2"/>
    </row>
    <row r="361" spans="2:7" ht="14.9" customHeight="1">
      <c r="B361" s="59"/>
      <c r="D361" s="93"/>
      <c r="G361" s="2"/>
    </row>
    <row r="362" spans="2:7" ht="14.9" customHeight="1">
      <c r="B362" s="59"/>
      <c r="D362" s="93"/>
      <c r="G362" s="2"/>
    </row>
    <row r="363" spans="2:7" ht="14.9" customHeight="1">
      <c r="B363" s="59"/>
      <c r="D363" s="93"/>
      <c r="G363" s="2"/>
    </row>
    <row r="364" spans="2:7" ht="14.9" customHeight="1">
      <c r="B364" s="59"/>
      <c r="D364" s="93"/>
      <c r="G364" s="2"/>
    </row>
    <row r="365" spans="2:7" ht="14.9" customHeight="1">
      <c r="B365" s="59"/>
      <c r="D365" s="93"/>
      <c r="G365" s="2"/>
    </row>
    <row r="366" spans="2:7" ht="14.9" customHeight="1">
      <c r="B366" s="59"/>
      <c r="D366" s="93"/>
      <c r="G366" s="2"/>
    </row>
    <row r="367" spans="2:7" ht="14.9" customHeight="1">
      <c r="B367" s="59"/>
      <c r="D367" s="93"/>
      <c r="G367" s="2"/>
    </row>
    <row r="368" spans="2:7" ht="14.9" customHeight="1">
      <c r="B368" s="59"/>
      <c r="D368" s="93"/>
      <c r="G368" s="2"/>
    </row>
    <row r="369" spans="2:7" ht="14.9" customHeight="1">
      <c r="B369" s="59"/>
      <c r="D369" s="93"/>
      <c r="G369" s="2"/>
    </row>
    <row r="370" spans="2:7" ht="14.9" customHeight="1">
      <c r="B370" s="59"/>
      <c r="D370" s="93"/>
      <c r="G370" s="2"/>
    </row>
    <row r="371" spans="2:7" ht="14.9" customHeight="1">
      <c r="B371" s="59"/>
      <c r="D371" s="93"/>
      <c r="G371" s="2"/>
    </row>
    <row r="372" spans="2:7" ht="14.9" customHeight="1">
      <c r="B372" s="59"/>
      <c r="D372" s="93"/>
      <c r="G372" s="2"/>
    </row>
    <row r="373" spans="2:7" ht="14.9" customHeight="1">
      <c r="B373" s="59"/>
      <c r="D373" s="93"/>
      <c r="G373" s="2"/>
    </row>
    <row r="374" spans="2:7" ht="14.9" customHeight="1">
      <c r="B374" s="59"/>
      <c r="D374" s="93"/>
      <c r="G374" s="2"/>
    </row>
    <row r="375" spans="2:7" ht="14.9" customHeight="1">
      <c r="B375" s="59"/>
      <c r="D375" s="93"/>
      <c r="G375" s="2"/>
    </row>
    <row r="376" spans="2:7" ht="14.9" customHeight="1">
      <c r="B376" s="59"/>
      <c r="D376" s="93"/>
      <c r="G376" s="2"/>
    </row>
    <row r="377" spans="2:7" ht="14.9" customHeight="1">
      <c r="B377" s="59"/>
      <c r="D377" s="93"/>
      <c r="G377" s="2"/>
    </row>
    <row r="378" spans="2:7" ht="14.9" customHeight="1">
      <c r="B378" s="59"/>
      <c r="D378" s="93"/>
      <c r="G378" s="2"/>
    </row>
    <row r="379" spans="2:7" ht="14.9" customHeight="1">
      <c r="B379" s="59"/>
      <c r="D379" s="93"/>
      <c r="G379" s="2"/>
    </row>
    <row r="380" spans="2:7" ht="14.9" customHeight="1">
      <c r="B380" s="59"/>
      <c r="D380" s="93"/>
      <c r="G380" s="2"/>
    </row>
    <row r="381" spans="2:7" ht="14.9" customHeight="1">
      <c r="B381" s="59"/>
      <c r="D381" s="93"/>
      <c r="G381" s="2"/>
    </row>
    <row r="382" spans="2:7" ht="14.9" customHeight="1">
      <c r="B382" s="59"/>
      <c r="D382" s="93"/>
      <c r="G382" s="2"/>
    </row>
    <row r="383" spans="2:7" ht="14.9" customHeight="1">
      <c r="B383" s="59"/>
      <c r="D383" s="93"/>
      <c r="G383" s="2"/>
    </row>
    <row r="384" spans="2:7" ht="14.9" customHeight="1">
      <c r="B384" s="59"/>
      <c r="D384" s="93"/>
      <c r="G384" s="2"/>
    </row>
    <row r="385" spans="2:7" ht="14.9" customHeight="1">
      <c r="B385" s="59"/>
      <c r="D385" s="93"/>
      <c r="G385" s="2"/>
    </row>
    <row r="386" spans="2:7" ht="14.9" customHeight="1">
      <c r="B386" s="59"/>
      <c r="D386" s="93"/>
      <c r="G386" s="2"/>
    </row>
    <row r="387" spans="2:7" ht="14.9" customHeight="1">
      <c r="B387" s="59"/>
      <c r="D387" s="93"/>
      <c r="G387" s="2"/>
    </row>
    <row r="388" spans="2:7" ht="14.9" customHeight="1">
      <c r="B388" s="59"/>
      <c r="D388" s="93"/>
      <c r="G388" s="2"/>
    </row>
    <row r="389" spans="2:7" ht="14.9" customHeight="1">
      <c r="B389" s="59"/>
      <c r="D389" s="93"/>
      <c r="G389" s="2"/>
    </row>
    <row r="390" spans="2:7" ht="14.9" customHeight="1">
      <c r="B390" s="59"/>
      <c r="D390" s="93"/>
      <c r="G390" s="2"/>
    </row>
    <row r="391" spans="2:7" ht="14.9" customHeight="1">
      <c r="B391" s="59"/>
      <c r="D391" s="93"/>
      <c r="G391" s="2"/>
    </row>
    <row r="392" spans="2:7" ht="14.9" customHeight="1">
      <c r="B392" s="59"/>
      <c r="D392" s="93"/>
      <c r="G392" s="2"/>
    </row>
    <row r="393" spans="2:7" ht="14.9" customHeight="1">
      <c r="B393" s="59"/>
      <c r="D393" s="93"/>
      <c r="G393" s="2"/>
    </row>
    <row r="394" spans="2:7" ht="14.9" customHeight="1">
      <c r="B394" s="59"/>
      <c r="D394" s="93"/>
      <c r="G394" s="2"/>
    </row>
    <row r="395" spans="2:7" ht="14.9" customHeight="1">
      <c r="B395" s="59"/>
      <c r="D395" s="93"/>
      <c r="G395" s="2"/>
    </row>
    <row r="396" spans="2:7" ht="14.9" customHeight="1">
      <c r="B396" s="59"/>
      <c r="D396" s="93"/>
      <c r="G396" s="2"/>
    </row>
    <row r="397" spans="2:7" ht="14.9" customHeight="1">
      <c r="B397" s="59"/>
      <c r="D397" s="93"/>
      <c r="G397" s="2"/>
    </row>
    <row r="398" spans="2:7" ht="14.9" customHeight="1">
      <c r="B398" s="59"/>
      <c r="D398" s="93"/>
      <c r="G398" s="2"/>
    </row>
    <row r="399" spans="2:7" ht="14.9" customHeight="1">
      <c r="B399" s="59"/>
      <c r="D399" s="93"/>
      <c r="G399" s="2"/>
    </row>
    <row r="400" spans="2:7" ht="14.9" customHeight="1">
      <c r="B400" s="59"/>
      <c r="D400" s="93"/>
      <c r="G400" s="2"/>
    </row>
    <row r="401" spans="2:7" ht="14.9" customHeight="1">
      <c r="B401" s="59"/>
      <c r="D401" s="93"/>
      <c r="G401" s="2"/>
    </row>
    <row r="402" spans="2:7" ht="14.9" customHeight="1">
      <c r="B402" s="59"/>
      <c r="D402" s="93"/>
      <c r="G402" s="2"/>
    </row>
    <row r="403" spans="2:7" ht="14.9" customHeight="1">
      <c r="B403" s="59"/>
      <c r="D403" s="93"/>
      <c r="G403" s="2"/>
    </row>
    <row r="404" spans="2:7" ht="14.9" customHeight="1">
      <c r="B404" s="59"/>
      <c r="D404" s="93"/>
      <c r="G404" s="2"/>
    </row>
    <row r="405" spans="2:7" ht="14.9" customHeight="1">
      <c r="B405" s="59"/>
      <c r="D405" s="93"/>
      <c r="G405" s="2"/>
    </row>
    <row r="406" spans="2:7" ht="14.9" customHeight="1">
      <c r="B406" s="59"/>
      <c r="D406" s="93"/>
      <c r="G406" s="2"/>
    </row>
    <row r="407" spans="2:7" ht="14.9" customHeight="1">
      <c r="B407" s="59"/>
      <c r="D407" s="93"/>
      <c r="G407" s="2"/>
    </row>
    <row r="408" spans="2:7" ht="14.9" customHeight="1">
      <c r="B408" s="59"/>
      <c r="D408" s="93"/>
      <c r="G408" s="2"/>
    </row>
    <row r="409" spans="2:7" ht="14.9" customHeight="1">
      <c r="B409" s="59"/>
      <c r="D409" s="93"/>
      <c r="G409" s="2"/>
    </row>
    <row r="410" spans="2:7" ht="14.9" customHeight="1">
      <c r="B410" s="59"/>
      <c r="D410" s="93"/>
      <c r="G410" s="2"/>
    </row>
    <row r="411" spans="2:7" ht="14.9" customHeight="1">
      <c r="B411" s="59"/>
      <c r="D411" s="93"/>
      <c r="G411" s="2"/>
    </row>
    <row r="412" spans="2:7" ht="14.9" customHeight="1">
      <c r="B412" s="59"/>
      <c r="D412" s="93"/>
      <c r="G412" s="2"/>
    </row>
    <row r="413" spans="2:7" ht="14.9" customHeight="1">
      <c r="B413" s="59"/>
      <c r="D413" s="93"/>
      <c r="G413" s="2"/>
    </row>
    <row r="414" spans="2:7" ht="14.9" customHeight="1">
      <c r="B414" s="59"/>
      <c r="D414" s="93"/>
      <c r="G414" s="2"/>
    </row>
    <row r="415" spans="2:7" ht="14.9" customHeight="1">
      <c r="B415" s="59"/>
      <c r="D415" s="93"/>
      <c r="G415" s="2"/>
    </row>
    <row r="416" spans="2:7" ht="14.9" customHeight="1">
      <c r="B416" s="59"/>
      <c r="D416" s="93"/>
      <c r="G416" s="2"/>
    </row>
    <row r="417" spans="2:7" ht="14.9" customHeight="1">
      <c r="B417" s="59"/>
      <c r="D417" s="93"/>
      <c r="G417" s="2"/>
    </row>
    <row r="418" spans="2:7" ht="14.9" customHeight="1">
      <c r="B418" s="59"/>
      <c r="D418" s="93"/>
      <c r="G418" s="2"/>
    </row>
    <row r="419" spans="2:7" ht="14.9" customHeight="1">
      <c r="B419" s="59"/>
      <c r="D419" s="93"/>
      <c r="G419" s="2"/>
    </row>
    <row r="420" spans="2:7" ht="14.9" customHeight="1">
      <c r="B420" s="59"/>
      <c r="D420" s="93"/>
      <c r="G420" s="2"/>
    </row>
    <row r="421" spans="2:7" ht="14.9" customHeight="1">
      <c r="B421" s="59"/>
      <c r="D421" s="93"/>
      <c r="G421" s="2"/>
    </row>
    <row r="422" spans="2:7" ht="14.9" customHeight="1">
      <c r="B422" s="59"/>
      <c r="D422" s="93"/>
      <c r="G422" s="2"/>
    </row>
    <row r="423" spans="2:7" ht="14.9" customHeight="1">
      <c r="B423" s="59"/>
      <c r="D423" s="93"/>
      <c r="G423" s="2"/>
    </row>
    <row r="424" spans="2:7" ht="14.9" customHeight="1">
      <c r="B424" s="59"/>
      <c r="D424" s="93"/>
      <c r="G424" s="2"/>
    </row>
    <row r="425" spans="2:7" ht="14.9" customHeight="1">
      <c r="B425" s="59"/>
      <c r="D425" s="93"/>
      <c r="G425" s="2"/>
    </row>
    <row r="426" spans="2:7" ht="14.9" customHeight="1">
      <c r="B426" s="59"/>
      <c r="D426" s="93"/>
      <c r="G426" s="2"/>
    </row>
    <row r="427" spans="2:7" ht="14.9" customHeight="1">
      <c r="B427" s="59"/>
      <c r="D427" s="93"/>
      <c r="G427" s="2"/>
    </row>
    <row r="428" spans="2:7" ht="14.9" customHeight="1">
      <c r="B428" s="59"/>
      <c r="D428" s="93"/>
      <c r="G428" s="2"/>
    </row>
    <row r="429" spans="2:7" ht="14.9" customHeight="1">
      <c r="B429" s="59"/>
      <c r="D429" s="93"/>
      <c r="G429" s="2"/>
    </row>
    <row r="430" spans="2:7" ht="14.9" customHeight="1">
      <c r="B430" s="59"/>
      <c r="D430" s="93"/>
      <c r="G430" s="2"/>
    </row>
    <row r="431" spans="2:7" ht="14.9" customHeight="1">
      <c r="B431" s="59"/>
      <c r="D431" s="93"/>
      <c r="G431" s="2"/>
    </row>
    <row r="432" spans="2:7" ht="14.9" customHeight="1">
      <c r="B432" s="59"/>
      <c r="D432" s="93"/>
      <c r="G432" s="2"/>
    </row>
    <row r="433" spans="2:7" ht="14.9" customHeight="1">
      <c r="B433" s="59"/>
      <c r="D433" s="93"/>
      <c r="G433" s="2"/>
    </row>
    <row r="434" spans="2:7" ht="14.9" customHeight="1">
      <c r="B434" s="59"/>
      <c r="D434" s="93"/>
      <c r="G434" s="2"/>
    </row>
    <row r="435" spans="2:7" ht="14.9" customHeight="1">
      <c r="B435" s="59"/>
      <c r="D435" s="93"/>
      <c r="G435" s="2"/>
    </row>
    <row r="436" spans="2:7" ht="14.9" customHeight="1">
      <c r="B436" s="59"/>
      <c r="D436" s="93"/>
      <c r="G436" s="2"/>
    </row>
    <row r="437" spans="2:7" ht="14.9" customHeight="1">
      <c r="B437" s="59"/>
      <c r="D437" s="93"/>
      <c r="G437" s="2"/>
    </row>
    <row r="438" spans="2:7" ht="14.9" customHeight="1">
      <c r="B438" s="59"/>
      <c r="D438" s="93"/>
      <c r="G438" s="2"/>
    </row>
    <row r="439" spans="2:7" ht="14.9" customHeight="1">
      <c r="B439" s="59"/>
      <c r="D439" s="93"/>
      <c r="G439" s="2"/>
    </row>
    <row r="440" spans="2:7" ht="14.9" customHeight="1">
      <c r="B440" s="59"/>
      <c r="D440" s="93"/>
      <c r="G440" s="2"/>
    </row>
    <row r="441" spans="2:7" ht="14.9" customHeight="1">
      <c r="B441" s="59"/>
      <c r="D441" s="93"/>
      <c r="G441" s="2"/>
    </row>
    <row r="442" spans="2:7" ht="14.9" customHeight="1">
      <c r="B442" s="59"/>
      <c r="D442" s="93"/>
      <c r="G442" s="2"/>
    </row>
    <row r="443" spans="2:7" ht="14.9" customHeight="1">
      <c r="B443" s="59"/>
      <c r="D443" s="93"/>
      <c r="G443" s="2"/>
    </row>
    <row r="444" spans="2:7" ht="14.9" customHeight="1">
      <c r="B444" s="59"/>
      <c r="D444" s="93"/>
      <c r="G444" s="2"/>
    </row>
    <row r="445" spans="2:7" ht="14.9" customHeight="1">
      <c r="B445" s="59"/>
      <c r="D445" s="93"/>
      <c r="G445" s="2"/>
    </row>
    <row r="446" spans="2:7" ht="14.9" customHeight="1">
      <c r="B446" s="59"/>
      <c r="D446" s="93"/>
      <c r="G446" s="2"/>
    </row>
    <row r="447" spans="2:7" ht="14.9" customHeight="1">
      <c r="B447" s="59"/>
      <c r="D447" s="93"/>
      <c r="G447" s="2"/>
    </row>
    <row r="448" spans="2:7" ht="14.9" customHeight="1">
      <c r="B448" s="59"/>
      <c r="D448" s="93"/>
      <c r="G448" s="2"/>
    </row>
    <row r="449" spans="2:7" ht="14.9" customHeight="1">
      <c r="B449" s="59"/>
      <c r="D449" s="93"/>
      <c r="G449" s="2"/>
    </row>
    <row r="450" spans="2:7" ht="14.9" customHeight="1">
      <c r="B450" s="59"/>
      <c r="D450" s="93"/>
      <c r="G450" s="2"/>
    </row>
    <row r="451" spans="2:7" ht="14.9" customHeight="1">
      <c r="B451" s="59"/>
      <c r="D451" s="93"/>
      <c r="G451" s="2"/>
    </row>
    <row r="452" spans="2:7" ht="14.9" customHeight="1">
      <c r="B452" s="59"/>
      <c r="D452" s="93"/>
      <c r="G452" s="2"/>
    </row>
    <row r="453" spans="2:7" ht="14.9" customHeight="1">
      <c r="B453" s="59"/>
      <c r="D453" s="93"/>
      <c r="G453" s="2"/>
    </row>
    <row r="454" spans="2:7" ht="14.9" customHeight="1">
      <c r="B454" s="59"/>
      <c r="D454" s="93"/>
      <c r="G454" s="2"/>
    </row>
    <row r="455" spans="2:7" ht="14.9" customHeight="1">
      <c r="B455" s="59"/>
      <c r="D455" s="93"/>
      <c r="G455" s="2"/>
    </row>
    <row r="456" spans="2:7" ht="14.9" customHeight="1">
      <c r="B456" s="59"/>
      <c r="D456" s="93"/>
      <c r="G456" s="2"/>
    </row>
    <row r="457" spans="2:7" ht="14.9" customHeight="1">
      <c r="B457" s="59"/>
      <c r="D457" s="93"/>
      <c r="G457" s="2"/>
    </row>
    <row r="458" spans="2:7" ht="14.9" customHeight="1">
      <c r="B458" s="59"/>
      <c r="D458" s="93"/>
      <c r="G458" s="2"/>
    </row>
    <row r="459" spans="2:7" ht="14.9" customHeight="1">
      <c r="B459" s="59"/>
      <c r="D459" s="93"/>
      <c r="G459" s="2"/>
    </row>
    <row r="460" spans="2:7" ht="14.9" customHeight="1">
      <c r="B460" s="59"/>
      <c r="D460" s="93"/>
      <c r="G460" s="2"/>
    </row>
    <row r="461" spans="2:7" ht="14.9" customHeight="1">
      <c r="B461" s="59"/>
      <c r="D461" s="93"/>
      <c r="G461" s="2"/>
    </row>
    <row r="462" spans="2:7" ht="14.9" customHeight="1">
      <c r="B462" s="59"/>
      <c r="D462" s="93"/>
      <c r="G462" s="2"/>
    </row>
    <row r="463" spans="2:7" ht="14.9" customHeight="1">
      <c r="B463" s="59"/>
      <c r="D463" s="93"/>
      <c r="G463" s="2"/>
    </row>
    <row r="464" spans="2:7" ht="14.9" customHeight="1">
      <c r="B464" s="59"/>
      <c r="D464" s="93"/>
      <c r="G464" s="2"/>
    </row>
    <row r="465" spans="2:7" ht="14.9" customHeight="1">
      <c r="B465" s="59"/>
      <c r="D465" s="93"/>
      <c r="G465" s="2"/>
    </row>
    <row r="466" spans="2:7" ht="14.9" customHeight="1">
      <c r="B466" s="59"/>
      <c r="D466" s="93"/>
      <c r="G466" s="2"/>
    </row>
    <row r="467" spans="2:7" ht="14.9" customHeight="1">
      <c r="B467" s="59"/>
      <c r="D467" s="93"/>
      <c r="G467" s="2"/>
    </row>
    <row r="468" spans="2:7" ht="14.9" customHeight="1">
      <c r="B468" s="59"/>
      <c r="D468" s="93"/>
      <c r="G468" s="2"/>
    </row>
    <row r="469" spans="2:7" ht="14.9" customHeight="1">
      <c r="B469" s="59"/>
      <c r="D469" s="93"/>
      <c r="G469" s="2"/>
    </row>
    <row r="470" spans="2:7" ht="14.9" customHeight="1">
      <c r="B470" s="59"/>
      <c r="D470" s="93"/>
      <c r="G470" s="2"/>
    </row>
    <row r="471" spans="2:7" ht="14.9" customHeight="1">
      <c r="B471" s="59"/>
      <c r="D471" s="93"/>
      <c r="G471" s="2"/>
    </row>
    <row r="472" spans="2:7" ht="14.9" customHeight="1">
      <c r="B472" s="59"/>
      <c r="D472" s="93"/>
      <c r="G472" s="2"/>
    </row>
    <row r="473" spans="2:7" ht="14.9" customHeight="1">
      <c r="B473" s="59"/>
      <c r="D473" s="93"/>
      <c r="G473" s="2"/>
    </row>
    <row r="474" spans="2:7" ht="14.9" customHeight="1">
      <c r="B474" s="59"/>
      <c r="D474" s="93"/>
      <c r="G474" s="2"/>
    </row>
    <row r="475" spans="2:7" ht="14.9" customHeight="1">
      <c r="B475" s="59"/>
      <c r="D475" s="93"/>
      <c r="G475" s="2"/>
    </row>
    <row r="476" spans="2:7" ht="14.9" customHeight="1">
      <c r="B476" s="59"/>
      <c r="D476" s="93"/>
      <c r="G476" s="2"/>
    </row>
    <row r="477" spans="2:7" ht="14.9" customHeight="1">
      <c r="B477" s="59"/>
      <c r="D477" s="93"/>
      <c r="G477" s="2"/>
    </row>
    <row r="478" spans="2:7" ht="14.9" customHeight="1">
      <c r="B478" s="59"/>
      <c r="D478" s="93"/>
      <c r="G478" s="2"/>
    </row>
    <row r="479" spans="2:7" ht="14.9" customHeight="1">
      <c r="B479" s="59"/>
      <c r="D479" s="93"/>
      <c r="G479" s="2"/>
    </row>
    <row r="480" spans="2:7" ht="14.9" customHeight="1">
      <c r="B480" s="59"/>
      <c r="D480" s="93"/>
      <c r="G480" s="2"/>
    </row>
    <row r="481" spans="2:7" ht="14.9" customHeight="1">
      <c r="B481" s="59"/>
      <c r="D481" s="93"/>
      <c r="G481" s="2"/>
    </row>
    <row r="482" spans="2:7" ht="14.9" customHeight="1">
      <c r="B482" s="59"/>
      <c r="D482" s="93"/>
      <c r="G482" s="2"/>
    </row>
    <row r="483" spans="2:7" ht="14.9" customHeight="1">
      <c r="B483" s="59"/>
      <c r="D483" s="93"/>
      <c r="G483" s="2"/>
    </row>
    <row r="484" spans="2:7" ht="14.9" customHeight="1">
      <c r="B484" s="59"/>
      <c r="D484" s="93"/>
      <c r="G484" s="2"/>
    </row>
    <row r="485" spans="2:7" ht="14.9" customHeight="1">
      <c r="B485" s="59"/>
      <c r="D485" s="93"/>
      <c r="G485" s="2"/>
    </row>
    <row r="486" spans="2:7" ht="14.9" customHeight="1">
      <c r="B486" s="59"/>
      <c r="D486" s="93"/>
      <c r="G486" s="2"/>
    </row>
    <row r="487" spans="2:7" ht="14.9" customHeight="1">
      <c r="B487" s="59"/>
      <c r="D487" s="93"/>
      <c r="G487" s="2"/>
    </row>
    <row r="488" spans="2:7" ht="14.9" customHeight="1">
      <c r="B488" s="59"/>
      <c r="D488" s="93"/>
      <c r="G488" s="2"/>
    </row>
    <row r="489" spans="2:7" ht="14.9" customHeight="1">
      <c r="B489" s="59"/>
      <c r="D489" s="93"/>
      <c r="G489" s="2"/>
    </row>
    <row r="490" spans="2:7" ht="14.9" customHeight="1">
      <c r="B490" s="59"/>
      <c r="D490" s="93"/>
      <c r="G490" s="2"/>
    </row>
    <row r="491" spans="2:7" ht="14.9" customHeight="1">
      <c r="B491" s="59"/>
      <c r="D491" s="93"/>
      <c r="G491" s="2"/>
    </row>
    <row r="492" spans="2:7" ht="14.9" customHeight="1">
      <c r="B492" s="59"/>
      <c r="D492" s="93"/>
      <c r="G492" s="2"/>
    </row>
    <row r="493" spans="2:7" ht="14.9" customHeight="1">
      <c r="B493" s="59"/>
      <c r="D493" s="93"/>
      <c r="G493" s="2"/>
    </row>
    <row r="494" spans="2:7" ht="14.9" customHeight="1">
      <c r="B494" s="59"/>
      <c r="D494" s="93"/>
      <c r="G494" s="2"/>
    </row>
    <row r="495" spans="2:7" ht="14.9" customHeight="1">
      <c r="B495" s="59"/>
      <c r="D495" s="93"/>
      <c r="G495" s="2"/>
    </row>
    <row r="496" spans="2:7" ht="14.9" customHeight="1">
      <c r="B496" s="59"/>
      <c r="D496" s="93"/>
      <c r="G496" s="2"/>
    </row>
    <row r="497" spans="2:7" ht="14.9" customHeight="1">
      <c r="B497" s="59"/>
      <c r="D497" s="93"/>
      <c r="G497" s="2"/>
    </row>
    <row r="498" spans="2:7" ht="14.9" customHeight="1">
      <c r="B498" s="59"/>
      <c r="D498" s="93"/>
      <c r="G498" s="2"/>
    </row>
    <row r="499" spans="2:7" ht="14.9" customHeight="1">
      <c r="B499" s="59"/>
      <c r="D499" s="93"/>
      <c r="G499" s="2"/>
    </row>
    <row r="500" spans="2:7" ht="14.9" customHeight="1">
      <c r="B500" s="59"/>
      <c r="D500" s="93"/>
      <c r="G500" s="2"/>
    </row>
    <row r="501" spans="2:7" ht="14.9" customHeight="1">
      <c r="B501" s="59"/>
      <c r="D501" s="93"/>
      <c r="G501" s="2"/>
    </row>
    <row r="502" spans="2:7" ht="14.9" customHeight="1">
      <c r="B502" s="59"/>
      <c r="D502" s="93"/>
      <c r="G502" s="2"/>
    </row>
    <row r="503" spans="2:7" ht="14.9" customHeight="1">
      <c r="B503" s="59"/>
      <c r="D503" s="93"/>
      <c r="G503" s="2"/>
    </row>
    <row r="504" spans="2:7" ht="14.9" customHeight="1">
      <c r="B504" s="59"/>
      <c r="D504" s="93"/>
      <c r="G504" s="2"/>
    </row>
    <row r="505" spans="2:7" ht="14.9" customHeight="1">
      <c r="B505" s="59"/>
      <c r="D505" s="93"/>
      <c r="G505" s="2"/>
    </row>
    <row r="506" spans="2:7" ht="14.9" customHeight="1">
      <c r="B506" s="59"/>
      <c r="D506" s="93"/>
      <c r="G506" s="2"/>
    </row>
    <row r="507" spans="2:7" ht="14.9" customHeight="1">
      <c r="B507" s="59"/>
      <c r="D507" s="93"/>
      <c r="G507" s="2"/>
    </row>
    <row r="508" spans="2:7" ht="14.9" customHeight="1">
      <c r="B508" s="59"/>
      <c r="D508" s="93"/>
      <c r="G508" s="2"/>
    </row>
    <row r="509" spans="2:7" ht="14.9" customHeight="1">
      <c r="B509" s="59"/>
      <c r="D509" s="93"/>
      <c r="G509" s="2"/>
    </row>
    <row r="510" spans="2:7" ht="14.9" customHeight="1">
      <c r="B510" s="59"/>
      <c r="D510" s="93"/>
      <c r="G510" s="2"/>
    </row>
    <row r="511" spans="2:7" ht="14.9" customHeight="1">
      <c r="B511" s="59"/>
      <c r="D511" s="93"/>
      <c r="G511" s="2"/>
    </row>
    <row r="512" spans="2:7" ht="14.9" customHeight="1">
      <c r="B512" s="59"/>
      <c r="D512" s="93"/>
      <c r="G512" s="2"/>
    </row>
    <row r="513" spans="2:7" ht="14.9" customHeight="1">
      <c r="B513" s="59"/>
      <c r="D513" s="93"/>
      <c r="G513" s="2"/>
    </row>
    <row r="514" spans="2:7" ht="14.9" customHeight="1">
      <c r="B514" s="59"/>
      <c r="D514" s="93"/>
      <c r="G514" s="2"/>
    </row>
    <row r="515" spans="2:7" ht="14.9" customHeight="1">
      <c r="B515" s="59"/>
      <c r="D515" s="93"/>
      <c r="G515" s="2"/>
    </row>
    <row r="516" spans="2:7" ht="14.9" customHeight="1">
      <c r="B516" s="59"/>
      <c r="D516" s="93"/>
      <c r="G516" s="2"/>
    </row>
    <row r="517" spans="2:7" ht="14.9" customHeight="1">
      <c r="B517" s="59"/>
      <c r="D517" s="93"/>
      <c r="G517" s="2"/>
    </row>
    <row r="518" spans="2:7" ht="14.9" customHeight="1">
      <c r="B518" s="59"/>
      <c r="D518" s="93"/>
      <c r="G518" s="2"/>
    </row>
    <row r="519" spans="2:7" ht="14.9" customHeight="1">
      <c r="B519" s="59"/>
      <c r="D519" s="93"/>
      <c r="G519" s="2"/>
    </row>
    <row r="520" spans="2:7" ht="14.9" customHeight="1">
      <c r="B520" s="59"/>
      <c r="D520" s="93"/>
      <c r="G520" s="2"/>
    </row>
    <row r="521" spans="2:7" ht="14.9" customHeight="1">
      <c r="B521" s="59"/>
      <c r="D521" s="93"/>
      <c r="G521" s="2"/>
    </row>
    <row r="522" spans="2:7" ht="14.9" customHeight="1">
      <c r="B522" s="59"/>
      <c r="D522" s="93"/>
      <c r="G522" s="2"/>
    </row>
    <row r="523" spans="2:7" ht="14.9" customHeight="1">
      <c r="B523" s="59"/>
      <c r="D523" s="93"/>
      <c r="G523" s="2"/>
    </row>
    <row r="524" spans="2:7" ht="14.9" customHeight="1">
      <c r="B524" s="59"/>
      <c r="D524" s="93"/>
      <c r="G524" s="2"/>
    </row>
    <row r="525" spans="2:7" ht="14.9" customHeight="1">
      <c r="B525" s="59"/>
      <c r="D525" s="93"/>
      <c r="G525" s="2"/>
    </row>
    <row r="526" spans="2:7" ht="14.9" customHeight="1">
      <c r="B526" s="59"/>
      <c r="D526" s="93"/>
      <c r="G526" s="2"/>
    </row>
    <row r="527" spans="2:7" ht="14.9" customHeight="1">
      <c r="B527" s="59"/>
      <c r="D527" s="93"/>
      <c r="G527" s="2"/>
    </row>
    <row r="528" spans="2:7" ht="14.9" customHeight="1">
      <c r="B528" s="59"/>
      <c r="D528" s="93"/>
      <c r="G528" s="2"/>
    </row>
    <row r="529" spans="2:7" ht="14.9" customHeight="1">
      <c r="B529" s="59"/>
      <c r="D529" s="93"/>
      <c r="G529" s="2"/>
    </row>
    <row r="530" spans="2:7" ht="14.9" customHeight="1">
      <c r="B530" s="59"/>
      <c r="D530" s="93"/>
      <c r="G530" s="2"/>
    </row>
    <row r="531" spans="2:7" ht="14.9" customHeight="1">
      <c r="B531" s="59"/>
      <c r="D531" s="93"/>
      <c r="G531" s="2"/>
    </row>
    <row r="532" spans="2:7" ht="14.9" customHeight="1">
      <c r="B532" s="59"/>
      <c r="D532" s="93"/>
      <c r="G532" s="2"/>
    </row>
    <row r="533" spans="2:7" ht="14.9" customHeight="1">
      <c r="B533" s="59"/>
      <c r="D533" s="93"/>
      <c r="G533" s="2"/>
    </row>
    <row r="534" spans="2:7" ht="14.9" customHeight="1">
      <c r="B534" s="59"/>
      <c r="D534" s="93"/>
      <c r="G534" s="2"/>
    </row>
    <row r="535" spans="2:7" ht="14.9" customHeight="1">
      <c r="B535" s="59"/>
      <c r="D535" s="93"/>
      <c r="G535" s="2"/>
    </row>
    <row r="536" spans="2:7" ht="14.9" customHeight="1">
      <c r="B536" s="59"/>
      <c r="D536" s="93"/>
      <c r="G536" s="2"/>
    </row>
    <row r="537" spans="2:7" ht="14.9" customHeight="1">
      <c r="B537" s="59"/>
      <c r="D537" s="93"/>
      <c r="G537" s="2"/>
    </row>
    <row r="538" spans="2:7" ht="14.9" customHeight="1">
      <c r="B538" s="59"/>
      <c r="D538" s="93"/>
      <c r="G538" s="2"/>
    </row>
    <row r="539" spans="2:7" ht="14.9" customHeight="1">
      <c r="B539" s="59"/>
      <c r="D539" s="93"/>
      <c r="G539" s="2"/>
    </row>
    <row r="540" spans="2:7" ht="14.9" customHeight="1">
      <c r="B540" s="59"/>
      <c r="D540" s="93"/>
      <c r="G540" s="2"/>
    </row>
    <row r="541" spans="2:7" ht="14.9" customHeight="1">
      <c r="B541" s="59"/>
      <c r="D541" s="93"/>
      <c r="G541" s="2"/>
    </row>
    <row r="542" spans="2:7" ht="14.9" customHeight="1">
      <c r="B542" s="59"/>
      <c r="D542" s="93"/>
      <c r="G542" s="2"/>
    </row>
    <row r="543" spans="2:7" ht="14.9" customHeight="1">
      <c r="B543" s="59"/>
      <c r="D543" s="93"/>
      <c r="G543" s="2"/>
    </row>
    <row r="544" spans="2:7" ht="14.9" customHeight="1">
      <c r="B544" s="59"/>
      <c r="D544" s="93"/>
      <c r="G544" s="2"/>
    </row>
    <row r="545" spans="2:7" ht="14.9" customHeight="1">
      <c r="B545" s="59"/>
      <c r="D545" s="93"/>
      <c r="G545" s="2"/>
    </row>
    <row r="546" spans="2:7" ht="14.9" customHeight="1">
      <c r="B546" s="59"/>
      <c r="D546" s="93"/>
      <c r="G546" s="2"/>
    </row>
    <row r="547" spans="2:7" ht="14.9" customHeight="1">
      <c r="B547" s="59"/>
      <c r="D547" s="93"/>
      <c r="G547" s="2"/>
    </row>
    <row r="548" spans="2:7" ht="14.9" customHeight="1">
      <c r="B548" s="59"/>
      <c r="D548" s="93"/>
      <c r="G548" s="2"/>
    </row>
    <row r="549" spans="2:7" ht="14.9" customHeight="1">
      <c r="B549" s="59"/>
      <c r="D549" s="93"/>
      <c r="G549" s="2"/>
    </row>
    <row r="550" spans="2:7" ht="14.9" customHeight="1">
      <c r="B550" s="59"/>
      <c r="D550" s="93"/>
      <c r="G550" s="2"/>
    </row>
    <row r="551" spans="2:7" ht="14.9" customHeight="1">
      <c r="B551" s="59"/>
      <c r="D551" s="93"/>
      <c r="G551" s="2"/>
    </row>
    <row r="552" spans="2:7" ht="14.9" customHeight="1">
      <c r="B552" s="59"/>
      <c r="D552" s="93"/>
      <c r="G552" s="2"/>
    </row>
    <row r="553" spans="2:7" ht="14.9" customHeight="1">
      <c r="B553" s="59"/>
      <c r="D553" s="93"/>
      <c r="G553" s="2"/>
    </row>
    <row r="554" spans="2:7" ht="14.9" customHeight="1">
      <c r="B554" s="59"/>
      <c r="D554" s="93"/>
      <c r="G554" s="2"/>
    </row>
    <row r="555" spans="2:7" ht="14.9" customHeight="1">
      <c r="B555" s="59"/>
      <c r="D555" s="93"/>
      <c r="G555" s="2"/>
    </row>
    <row r="556" spans="2:7" ht="14.9" customHeight="1">
      <c r="B556" s="59"/>
      <c r="D556" s="93"/>
      <c r="G556" s="2"/>
    </row>
    <row r="557" spans="2:7" ht="14.9" customHeight="1">
      <c r="B557" s="59"/>
      <c r="D557" s="93"/>
      <c r="G557" s="2"/>
    </row>
    <row r="558" spans="2:7" ht="14.9" customHeight="1">
      <c r="B558" s="59"/>
      <c r="D558" s="93"/>
      <c r="G558" s="2"/>
    </row>
    <row r="559" spans="2:7" ht="14.9" customHeight="1">
      <c r="B559" s="59"/>
      <c r="D559" s="93"/>
      <c r="G559" s="2"/>
    </row>
    <row r="560" spans="2:7" ht="14.9" customHeight="1">
      <c r="B560" s="59"/>
      <c r="D560" s="93"/>
      <c r="G560" s="2"/>
    </row>
    <row r="561" spans="2:7" ht="14.9" customHeight="1">
      <c r="B561" s="59"/>
      <c r="D561" s="93"/>
      <c r="G561" s="2"/>
    </row>
    <row r="562" spans="2:7" ht="14.9" customHeight="1">
      <c r="B562" s="59"/>
      <c r="D562" s="93"/>
      <c r="G562" s="2"/>
    </row>
    <row r="563" spans="2:7" ht="14.9" customHeight="1">
      <c r="B563" s="59"/>
      <c r="D563" s="93"/>
      <c r="G563" s="2"/>
    </row>
    <row r="564" spans="2:7" ht="14.9" customHeight="1">
      <c r="B564" s="59"/>
      <c r="D564" s="93"/>
      <c r="G564" s="2"/>
    </row>
    <row r="565" spans="2:7" ht="14.9" customHeight="1">
      <c r="B565" s="59"/>
      <c r="D565" s="93"/>
      <c r="G565" s="2"/>
    </row>
    <row r="566" spans="2:7" ht="14.9" customHeight="1">
      <c r="B566" s="59"/>
      <c r="D566" s="93"/>
      <c r="G566" s="2"/>
    </row>
    <row r="567" spans="2:7" ht="14.9" customHeight="1">
      <c r="B567" s="59"/>
      <c r="D567" s="93"/>
      <c r="G567" s="2"/>
    </row>
    <row r="568" spans="2:7" ht="14.9" customHeight="1">
      <c r="B568" s="59"/>
      <c r="D568" s="93"/>
      <c r="G568" s="2"/>
    </row>
    <row r="569" spans="2:7" ht="14.9" customHeight="1">
      <c r="B569" s="59"/>
      <c r="D569" s="93"/>
      <c r="G569" s="2"/>
    </row>
    <row r="570" spans="2:7" ht="14.9" customHeight="1">
      <c r="B570" s="59"/>
      <c r="D570" s="93"/>
      <c r="G570" s="2"/>
    </row>
    <row r="571" spans="2:7" ht="14.9" customHeight="1">
      <c r="B571" s="59"/>
      <c r="D571" s="93"/>
      <c r="G571" s="2"/>
    </row>
    <row r="572" spans="2:7" ht="14.9" customHeight="1">
      <c r="B572" s="59"/>
      <c r="D572" s="93"/>
      <c r="G572" s="2"/>
    </row>
    <row r="573" spans="2:7" ht="14.9" customHeight="1">
      <c r="B573" s="59"/>
      <c r="D573" s="93"/>
      <c r="G573" s="2"/>
    </row>
    <row r="574" spans="2:7" ht="14.9" customHeight="1">
      <c r="B574" s="59"/>
      <c r="D574" s="93"/>
      <c r="G574" s="2"/>
    </row>
    <row r="575" spans="2:7" ht="14.9" customHeight="1">
      <c r="B575" s="59"/>
      <c r="D575" s="93"/>
      <c r="G575" s="2"/>
    </row>
    <row r="576" spans="2:7" ht="14.9" customHeight="1">
      <c r="B576" s="59"/>
      <c r="D576" s="93"/>
      <c r="G576" s="2"/>
    </row>
    <row r="577" spans="2:7" ht="14.9" customHeight="1">
      <c r="B577" s="59"/>
      <c r="D577" s="93"/>
      <c r="G577" s="2"/>
    </row>
    <row r="578" spans="2:7" ht="14.9" customHeight="1">
      <c r="B578" s="59"/>
      <c r="D578" s="93"/>
      <c r="G578" s="2"/>
    </row>
    <row r="579" spans="2:7" ht="14.9" customHeight="1">
      <c r="B579" s="59"/>
      <c r="D579" s="93"/>
      <c r="G579" s="2"/>
    </row>
    <row r="580" spans="2:7" ht="14.9" customHeight="1">
      <c r="B580" s="59"/>
      <c r="D580" s="93"/>
      <c r="G580" s="2"/>
    </row>
    <row r="581" spans="2:7" ht="14.9" customHeight="1">
      <c r="B581" s="59"/>
      <c r="D581" s="93"/>
      <c r="G581" s="2"/>
    </row>
    <row r="582" spans="2:7" ht="14.9" customHeight="1">
      <c r="B582" s="59"/>
      <c r="D582" s="93"/>
      <c r="G582" s="2"/>
    </row>
    <row r="583" spans="2:7" ht="14.9" customHeight="1">
      <c r="B583" s="59"/>
      <c r="D583" s="93"/>
      <c r="G583" s="2"/>
    </row>
    <row r="584" spans="2:7" ht="14.9" customHeight="1">
      <c r="B584" s="59"/>
      <c r="D584" s="93"/>
      <c r="G584" s="2"/>
    </row>
    <row r="585" spans="2:7" ht="14.9" customHeight="1">
      <c r="B585" s="59"/>
      <c r="D585" s="93"/>
      <c r="G585" s="2"/>
    </row>
    <row r="586" spans="2:7" ht="14.9" customHeight="1">
      <c r="B586" s="59"/>
      <c r="D586" s="93"/>
      <c r="G586" s="2"/>
    </row>
    <row r="587" spans="2:7" ht="14.9" customHeight="1">
      <c r="B587" s="59"/>
      <c r="D587" s="93"/>
      <c r="G587" s="2"/>
    </row>
    <row r="588" spans="2:7" ht="14.9" customHeight="1">
      <c r="B588" s="59"/>
      <c r="D588" s="93"/>
      <c r="G588" s="2"/>
    </row>
    <row r="589" spans="2:7" ht="14.9" customHeight="1">
      <c r="B589" s="59"/>
      <c r="D589" s="93"/>
      <c r="G589" s="2"/>
    </row>
    <row r="590" spans="2:7" ht="14.9" customHeight="1">
      <c r="B590" s="59"/>
      <c r="D590" s="93"/>
      <c r="G590" s="2"/>
    </row>
    <row r="591" spans="2:7" ht="14.9" customHeight="1">
      <c r="B591" s="59"/>
      <c r="D591" s="93"/>
      <c r="G591" s="2"/>
    </row>
    <row r="592" spans="2:7" ht="14.9" customHeight="1">
      <c r="B592" s="59"/>
      <c r="D592" s="93"/>
      <c r="G592" s="2"/>
    </row>
    <row r="593" spans="2:7" ht="14.9" customHeight="1">
      <c r="B593" s="59"/>
      <c r="D593" s="93"/>
      <c r="G593" s="2"/>
    </row>
    <row r="594" spans="2:7" ht="14.9" customHeight="1">
      <c r="B594" s="59"/>
      <c r="D594" s="93"/>
      <c r="G594" s="2"/>
    </row>
    <row r="595" spans="2:7" ht="14.9" customHeight="1">
      <c r="B595" s="59"/>
      <c r="D595" s="93"/>
      <c r="G595" s="2"/>
    </row>
    <row r="596" spans="2:7" ht="14.9" customHeight="1">
      <c r="B596" s="59"/>
      <c r="D596" s="93"/>
      <c r="G596" s="2"/>
    </row>
    <row r="597" spans="2:7" ht="14.9" customHeight="1">
      <c r="B597" s="59"/>
      <c r="D597" s="93"/>
      <c r="G597" s="2"/>
    </row>
    <row r="598" spans="2:7" ht="14.9" customHeight="1">
      <c r="B598" s="59"/>
      <c r="D598" s="93"/>
      <c r="G598" s="2"/>
    </row>
    <row r="599" spans="2:7" ht="14.9" customHeight="1">
      <c r="B599" s="59"/>
      <c r="D599" s="93"/>
      <c r="G599" s="2"/>
    </row>
    <row r="600" spans="2:7" ht="14.9" customHeight="1">
      <c r="B600" s="59"/>
      <c r="D600" s="93"/>
      <c r="G600" s="2"/>
    </row>
    <row r="601" spans="2:7" ht="14.9" customHeight="1">
      <c r="B601" s="59"/>
      <c r="D601" s="93"/>
      <c r="G601" s="2"/>
    </row>
    <row r="602" spans="2:7" ht="14.9" customHeight="1">
      <c r="B602" s="59"/>
      <c r="D602" s="93"/>
      <c r="G602" s="2"/>
    </row>
    <row r="603" spans="2:7" ht="14.9" customHeight="1">
      <c r="B603" s="59"/>
      <c r="D603" s="93"/>
      <c r="G603" s="2"/>
    </row>
    <row r="604" spans="2:7" ht="14.9" customHeight="1">
      <c r="B604" s="59"/>
      <c r="D604" s="93"/>
      <c r="G604" s="2"/>
    </row>
    <row r="605" spans="2:7" ht="14.9" customHeight="1">
      <c r="B605" s="59"/>
      <c r="D605" s="93"/>
      <c r="G605" s="2"/>
    </row>
    <row r="606" spans="2:7" ht="14.9" customHeight="1">
      <c r="B606" s="59"/>
      <c r="D606" s="93"/>
      <c r="G606" s="2"/>
    </row>
    <row r="607" spans="2:7" ht="14.9" customHeight="1">
      <c r="B607" s="59"/>
      <c r="D607" s="93"/>
      <c r="G607" s="2"/>
    </row>
    <row r="608" spans="2:7" ht="14.9" customHeight="1">
      <c r="B608" s="59"/>
      <c r="D608" s="93"/>
      <c r="G608" s="2"/>
    </row>
    <row r="609" spans="2:7" ht="14.9" customHeight="1">
      <c r="B609" s="59"/>
      <c r="D609" s="93"/>
      <c r="G609" s="2"/>
    </row>
    <row r="610" spans="2:7" ht="14.9" customHeight="1">
      <c r="B610" s="59"/>
      <c r="D610" s="93"/>
      <c r="G610" s="2"/>
    </row>
    <row r="611" spans="2:7" ht="14.9" customHeight="1">
      <c r="B611" s="59"/>
      <c r="D611" s="93"/>
      <c r="G611" s="2"/>
    </row>
    <row r="612" spans="2:7" ht="14.9" customHeight="1">
      <c r="B612" s="59"/>
      <c r="D612" s="93"/>
      <c r="G612" s="2"/>
    </row>
    <row r="613" spans="2:7" ht="14.9" customHeight="1">
      <c r="B613" s="59"/>
      <c r="D613" s="93"/>
      <c r="G613" s="2"/>
    </row>
    <row r="614" spans="2:7" ht="14.9" customHeight="1">
      <c r="B614" s="59"/>
      <c r="D614" s="93"/>
      <c r="G614" s="2"/>
    </row>
    <row r="615" spans="2:7" ht="14.9" customHeight="1">
      <c r="B615" s="59"/>
      <c r="D615" s="93"/>
      <c r="G615" s="2"/>
    </row>
    <row r="616" spans="2:7" ht="14.9" customHeight="1">
      <c r="B616" s="59"/>
      <c r="D616" s="93"/>
      <c r="G616" s="2"/>
    </row>
    <row r="617" spans="2:7" ht="14.9" customHeight="1">
      <c r="B617" s="59"/>
      <c r="D617" s="93"/>
      <c r="G617" s="2"/>
    </row>
    <row r="618" spans="2:7" ht="14.9" customHeight="1">
      <c r="B618" s="59"/>
      <c r="D618" s="93"/>
      <c r="G618" s="2"/>
    </row>
    <row r="619" spans="2:7" ht="14.9" customHeight="1">
      <c r="B619" s="59"/>
      <c r="D619" s="93"/>
      <c r="G619" s="2"/>
    </row>
    <row r="620" spans="2:7" ht="14.9" customHeight="1">
      <c r="B620" s="59"/>
      <c r="D620" s="93"/>
      <c r="G620" s="2"/>
    </row>
    <row r="621" spans="2:7" ht="14.9" customHeight="1">
      <c r="B621" s="59"/>
      <c r="D621" s="93"/>
      <c r="G621" s="2"/>
    </row>
    <row r="622" spans="2:7" ht="14.9" customHeight="1">
      <c r="B622" s="59"/>
      <c r="D622" s="93"/>
      <c r="G622" s="2"/>
    </row>
    <row r="623" spans="2:7" ht="14.9" customHeight="1">
      <c r="B623" s="59"/>
      <c r="D623" s="93"/>
      <c r="G623" s="2"/>
    </row>
    <row r="624" spans="2:7" ht="14.9" customHeight="1">
      <c r="B624" s="59"/>
      <c r="D624" s="93"/>
      <c r="G624" s="2"/>
    </row>
    <row r="625" spans="2:7" ht="14.9" customHeight="1">
      <c r="B625" s="59"/>
      <c r="D625" s="93"/>
      <c r="G625" s="2"/>
    </row>
    <row r="626" spans="2:7" ht="14.9" customHeight="1">
      <c r="B626" s="59"/>
      <c r="D626" s="93"/>
      <c r="G626" s="2"/>
    </row>
    <row r="627" spans="2:7" ht="14.9" customHeight="1">
      <c r="B627" s="59"/>
      <c r="D627" s="93"/>
      <c r="G627" s="2"/>
    </row>
    <row r="628" spans="2:7" ht="14.9" customHeight="1">
      <c r="B628" s="59"/>
      <c r="D628" s="93"/>
      <c r="G628" s="2"/>
    </row>
    <row r="629" spans="2:7" ht="14.9" customHeight="1">
      <c r="B629" s="59"/>
      <c r="D629" s="93"/>
      <c r="G629" s="2"/>
    </row>
    <row r="630" spans="2:7" ht="14.9" customHeight="1">
      <c r="B630" s="59"/>
      <c r="D630" s="93"/>
      <c r="G630" s="2"/>
    </row>
    <row r="631" spans="2:7" ht="14.9" customHeight="1">
      <c r="B631" s="59"/>
      <c r="D631" s="93"/>
      <c r="G631" s="2"/>
    </row>
    <row r="632" spans="2:7" ht="14.9" customHeight="1">
      <c r="B632" s="59"/>
      <c r="D632" s="93"/>
      <c r="G632" s="2"/>
    </row>
    <row r="633" spans="2:7" ht="14.9" customHeight="1">
      <c r="B633" s="59"/>
      <c r="D633" s="93"/>
      <c r="G633" s="2"/>
    </row>
    <row r="634" spans="2:7" ht="14.9" customHeight="1">
      <c r="B634" s="59"/>
      <c r="D634" s="93"/>
      <c r="G634" s="2"/>
    </row>
    <row r="635" spans="2:7" ht="14.9" customHeight="1">
      <c r="B635" s="59"/>
      <c r="D635" s="93"/>
      <c r="G635" s="2"/>
    </row>
    <row r="636" spans="2:7" ht="14.9" customHeight="1">
      <c r="B636" s="59"/>
      <c r="D636" s="93"/>
      <c r="G636" s="2"/>
    </row>
    <row r="637" spans="2:7" ht="14.9" customHeight="1">
      <c r="B637" s="59"/>
      <c r="D637" s="93"/>
      <c r="G637" s="2"/>
    </row>
    <row r="638" spans="2:7" ht="14.9" customHeight="1">
      <c r="B638" s="59"/>
      <c r="D638" s="93"/>
      <c r="G638" s="2"/>
    </row>
    <row r="639" spans="2:7" ht="14.9" customHeight="1">
      <c r="B639" s="59"/>
      <c r="D639" s="93"/>
      <c r="G639" s="2"/>
    </row>
    <row r="640" spans="2:7" ht="14.9" customHeight="1">
      <c r="B640" s="59"/>
      <c r="D640" s="93"/>
      <c r="G640" s="2"/>
    </row>
    <row r="641" spans="2:7" ht="14.9" customHeight="1">
      <c r="B641" s="59"/>
      <c r="D641" s="93"/>
      <c r="G641" s="2"/>
    </row>
    <row r="642" spans="2:7" ht="14.9" customHeight="1">
      <c r="B642" s="59"/>
      <c r="D642" s="93"/>
      <c r="G642" s="2"/>
    </row>
    <row r="643" spans="2:7" ht="14.9" customHeight="1">
      <c r="B643" s="59"/>
      <c r="D643" s="93"/>
      <c r="G643" s="2"/>
    </row>
    <row r="644" spans="2:7" ht="14.9" customHeight="1">
      <c r="B644" s="59"/>
      <c r="D644" s="93"/>
      <c r="G644" s="2"/>
    </row>
    <row r="645" spans="2:7" ht="14.9" customHeight="1">
      <c r="B645" s="59"/>
      <c r="D645" s="93"/>
      <c r="G645" s="2"/>
    </row>
    <row r="646" spans="2:7" ht="14.9" customHeight="1">
      <c r="B646" s="59"/>
      <c r="D646" s="93"/>
      <c r="G646" s="2"/>
    </row>
    <row r="647" spans="2:7" ht="14.9" customHeight="1">
      <c r="B647" s="59"/>
      <c r="D647" s="93"/>
      <c r="G647" s="2"/>
    </row>
    <row r="648" spans="2:7" ht="14.9" customHeight="1">
      <c r="B648" s="59"/>
      <c r="D648" s="93"/>
      <c r="G648" s="2"/>
    </row>
    <row r="649" spans="2:7" ht="14.9" customHeight="1">
      <c r="B649" s="59"/>
      <c r="D649" s="93"/>
      <c r="G649" s="2"/>
    </row>
    <row r="650" spans="2:7" ht="14.9" customHeight="1">
      <c r="B650" s="59"/>
      <c r="D650" s="93"/>
      <c r="G650" s="2"/>
    </row>
    <row r="651" spans="2:7" ht="14.9" customHeight="1">
      <c r="B651" s="59"/>
      <c r="D651" s="93"/>
      <c r="G651" s="2"/>
    </row>
    <row r="652" spans="2:7" ht="14.9" customHeight="1">
      <c r="B652" s="59"/>
      <c r="D652" s="93"/>
      <c r="G652" s="2"/>
    </row>
    <row r="653" spans="2:7" ht="14.9" customHeight="1">
      <c r="B653" s="59"/>
      <c r="D653" s="93"/>
      <c r="G653" s="2"/>
    </row>
    <row r="654" spans="2:7" ht="14.9" customHeight="1">
      <c r="B654" s="59"/>
      <c r="D654" s="93"/>
      <c r="G654" s="2"/>
    </row>
    <row r="655" spans="2:7" ht="14.9" customHeight="1">
      <c r="B655" s="59"/>
      <c r="D655" s="93"/>
      <c r="G655" s="2"/>
    </row>
    <row r="656" spans="2:7" ht="14.9" customHeight="1">
      <c r="B656" s="59"/>
      <c r="D656" s="93"/>
      <c r="G656" s="2"/>
    </row>
    <row r="657" spans="2:7" ht="14.9" customHeight="1">
      <c r="B657" s="59"/>
      <c r="D657" s="93"/>
      <c r="G657" s="2"/>
    </row>
    <row r="658" spans="2:7" ht="14.9" customHeight="1">
      <c r="B658" s="59"/>
      <c r="D658" s="93"/>
      <c r="G658" s="2"/>
    </row>
    <row r="659" spans="2:7" ht="14.9" customHeight="1">
      <c r="B659" s="59"/>
      <c r="D659" s="93"/>
      <c r="G659" s="2"/>
    </row>
    <row r="660" spans="2:7" ht="14.9" customHeight="1">
      <c r="B660" s="59"/>
      <c r="D660" s="93"/>
      <c r="G660" s="2"/>
    </row>
    <row r="661" spans="2:7" ht="14.9" customHeight="1">
      <c r="B661" s="59"/>
      <c r="D661" s="93"/>
      <c r="G661" s="2"/>
    </row>
    <row r="662" spans="2:7" ht="14.9" customHeight="1">
      <c r="B662" s="59"/>
      <c r="D662" s="93"/>
      <c r="G662" s="2"/>
    </row>
    <row r="663" spans="2:7" ht="14.9" customHeight="1">
      <c r="B663" s="59"/>
      <c r="D663" s="93"/>
      <c r="G663" s="2"/>
    </row>
    <row r="664" spans="2:7" ht="14.9" customHeight="1">
      <c r="B664" s="59"/>
      <c r="D664" s="93"/>
      <c r="G664" s="2"/>
    </row>
    <row r="665" spans="2:7" ht="14.9" customHeight="1">
      <c r="B665" s="59"/>
      <c r="D665" s="93"/>
      <c r="G665" s="2"/>
    </row>
    <row r="666" spans="2:7" ht="14.9" customHeight="1">
      <c r="B666" s="59"/>
      <c r="D666" s="93"/>
      <c r="G666" s="2"/>
    </row>
    <row r="667" spans="2:7" ht="14.9" customHeight="1">
      <c r="B667" s="59"/>
      <c r="D667" s="93"/>
      <c r="G667" s="2"/>
    </row>
    <row r="668" spans="2:7" ht="14.9" customHeight="1">
      <c r="B668" s="59"/>
      <c r="D668" s="93"/>
      <c r="G668" s="2"/>
    </row>
    <row r="669" spans="2:7" ht="14.9" customHeight="1">
      <c r="B669" s="59"/>
      <c r="D669" s="93"/>
      <c r="G669" s="2"/>
    </row>
    <row r="670" spans="2:7" ht="14.9" customHeight="1">
      <c r="B670" s="59"/>
      <c r="D670" s="93"/>
      <c r="G670" s="2"/>
    </row>
    <row r="671" spans="2:7" ht="14.9" customHeight="1">
      <c r="B671" s="59"/>
      <c r="D671" s="93"/>
      <c r="G671" s="2"/>
    </row>
    <row r="672" spans="2:7" ht="14.9" customHeight="1">
      <c r="B672" s="59"/>
      <c r="D672" s="93"/>
      <c r="G672" s="2"/>
    </row>
    <row r="673" spans="2:7" ht="14.9" customHeight="1">
      <c r="B673" s="59"/>
      <c r="D673" s="93"/>
      <c r="G673" s="2"/>
    </row>
    <row r="674" spans="2:7" ht="14.9" customHeight="1">
      <c r="B674" s="59"/>
      <c r="D674" s="93"/>
      <c r="G674" s="2"/>
    </row>
    <row r="675" spans="2:7" ht="14.9" customHeight="1">
      <c r="B675" s="59"/>
      <c r="D675" s="93"/>
      <c r="G675" s="2"/>
    </row>
    <row r="676" spans="2:7" ht="14.9" customHeight="1">
      <c r="B676" s="59"/>
      <c r="D676" s="93"/>
      <c r="G676" s="2"/>
    </row>
    <row r="677" spans="2:7" ht="14.9" customHeight="1">
      <c r="B677" s="59"/>
      <c r="D677" s="93"/>
      <c r="G677" s="2"/>
    </row>
    <row r="678" spans="2:7" ht="14.9" customHeight="1">
      <c r="B678" s="59"/>
      <c r="D678" s="93"/>
      <c r="G678" s="2"/>
    </row>
    <row r="679" spans="2:7" ht="14.9" customHeight="1">
      <c r="B679" s="59"/>
      <c r="D679" s="93"/>
      <c r="G679" s="2"/>
    </row>
    <row r="680" spans="2:7" ht="14.9" customHeight="1">
      <c r="B680" s="59"/>
      <c r="D680" s="93"/>
      <c r="G680" s="2"/>
    </row>
    <row r="681" spans="2:7" ht="14.9" customHeight="1">
      <c r="B681" s="59"/>
      <c r="D681" s="93"/>
      <c r="G681" s="2"/>
    </row>
    <row r="682" spans="2:7" ht="14.9" customHeight="1">
      <c r="B682" s="59"/>
      <c r="D682" s="93"/>
      <c r="G682" s="2"/>
    </row>
    <row r="683" spans="2:7" ht="14.9" customHeight="1">
      <c r="B683" s="59"/>
      <c r="D683" s="93"/>
      <c r="G683" s="2"/>
    </row>
    <row r="684" spans="2:7" ht="14.9" customHeight="1">
      <c r="B684" s="59"/>
      <c r="D684" s="93"/>
      <c r="G684" s="2"/>
    </row>
    <row r="685" spans="2:7" ht="14.9" customHeight="1">
      <c r="B685" s="59"/>
      <c r="D685" s="93"/>
      <c r="G685" s="2"/>
    </row>
    <row r="686" spans="2:7" ht="14.9" customHeight="1">
      <c r="B686" s="59"/>
      <c r="D686" s="93"/>
      <c r="G686" s="2"/>
    </row>
    <row r="687" spans="2:7" ht="14.9" customHeight="1">
      <c r="B687" s="59"/>
      <c r="D687" s="93"/>
      <c r="G687" s="2"/>
    </row>
    <row r="688" spans="2:7" ht="14.9" customHeight="1">
      <c r="B688" s="59"/>
      <c r="D688" s="93"/>
      <c r="G688" s="2"/>
    </row>
    <row r="689" spans="2:7" ht="14.9" customHeight="1">
      <c r="B689" s="59"/>
      <c r="D689" s="93"/>
      <c r="G689" s="2"/>
    </row>
    <row r="690" spans="2:7" ht="14.9" customHeight="1">
      <c r="B690" s="59"/>
      <c r="D690" s="93"/>
      <c r="G690" s="2"/>
    </row>
    <row r="691" spans="2:7" ht="14.9" customHeight="1">
      <c r="B691" s="59"/>
      <c r="D691" s="93"/>
      <c r="G691" s="2"/>
    </row>
    <row r="692" spans="2:7" ht="14.9" customHeight="1">
      <c r="B692" s="59"/>
      <c r="D692" s="93"/>
      <c r="G692" s="2"/>
    </row>
    <row r="693" spans="2:7" ht="14.9" customHeight="1">
      <c r="B693" s="59"/>
      <c r="D693" s="93"/>
      <c r="G693" s="2"/>
    </row>
    <row r="694" spans="2:7" ht="14.9" customHeight="1">
      <c r="B694" s="59"/>
      <c r="D694" s="93"/>
      <c r="G694" s="2"/>
    </row>
    <row r="695" spans="2:7" ht="14.9" customHeight="1">
      <c r="B695" s="59"/>
      <c r="D695" s="93"/>
      <c r="G695" s="2"/>
    </row>
    <row r="696" spans="2:7" ht="14.9" customHeight="1">
      <c r="B696" s="59"/>
      <c r="D696" s="93"/>
      <c r="G696" s="2"/>
    </row>
    <row r="697" spans="2:7" ht="14.9" customHeight="1">
      <c r="B697" s="59"/>
      <c r="D697" s="93"/>
      <c r="G697" s="2"/>
    </row>
    <row r="698" spans="2:7" ht="14.9" customHeight="1">
      <c r="B698" s="59"/>
      <c r="D698" s="93"/>
      <c r="G698" s="2"/>
    </row>
    <row r="699" spans="2:7" ht="14.9" customHeight="1">
      <c r="B699" s="59"/>
      <c r="D699" s="93"/>
      <c r="G699" s="2"/>
    </row>
    <row r="700" spans="2:7" ht="14.9" customHeight="1">
      <c r="B700" s="59"/>
      <c r="D700" s="93"/>
      <c r="G700" s="2"/>
    </row>
    <row r="701" spans="2:7" ht="14.9" customHeight="1">
      <c r="B701" s="59"/>
      <c r="D701" s="93"/>
      <c r="G701" s="2"/>
    </row>
    <row r="702" spans="2:7" ht="14.9" customHeight="1">
      <c r="B702" s="59"/>
      <c r="D702" s="93"/>
      <c r="G702" s="2"/>
    </row>
    <row r="703" spans="2:7" ht="14.9" customHeight="1">
      <c r="B703" s="59"/>
      <c r="D703" s="93"/>
      <c r="G703" s="2"/>
    </row>
    <row r="704" spans="2:7" ht="14.9" customHeight="1">
      <c r="B704" s="59"/>
      <c r="D704" s="93"/>
      <c r="G704" s="2"/>
    </row>
    <row r="705" spans="2:7" ht="14.9" customHeight="1">
      <c r="B705" s="59"/>
      <c r="D705" s="93"/>
      <c r="G705" s="2"/>
    </row>
    <row r="706" spans="2:7" ht="14.9" customHeight="1">
      <c r="B706" s="59"/>
      <c r="D706" s="93"/>
      <c r="G706" s="2"/>
    </row>
    <row r="707" spans="2:7" ht="14.9" customHeight="1">
      <c r="B707" s="59"/>
      <c r="D707" s="93"/>
      <c r="G707" s="2"/>
    </row>
    <row r="708" spans="2:7" ht="14.9" customHeight="1">
      <c r="B708" s="59"/>
      <c r="D708" s="93"/>
      <c r="G708" s="2"/>
    </row>
    <row r="709" spans="2:7" ht="14.9" customHeight="1">
      <c r="B709" s="59"/>
      <c r="D709" s="93"/>
      <c r="G709" s="2"/>
    </row>
    <row r="710" spans="2:7" ht="14.9" customHeight="1">
      <c r="B710" s="59"/>
      <c r="D710" s="93"/>
      <c r="G710" s="2"/>
    </row>
    <row r="711" spans="2:7" ht="14.9" customHeight="1">
      <c r="B711" s="59"/>
      <c r="D711" s="93"/>
      <c r="G711" s="2"/>
    </row>
    <row r="712" spans="2:7" ht="14.9" customHeight="1">
      <c r="B712" s="59"/>
      <c r="D712" s="93"/>
      <c r="G712" s="2"/>
    </row>
    <row r="713" spans="2:7" ht="14.9" customHeight="1">
      <c r="B713" s="59"/>
      <c r="D713" s="93"/>
      <c r="G713" s="2"/>
    </row>
    <row r="714" spans="2:7" ht="14.9" customHeight="1">
      <c r="B714" s="59"/>
      <c r="D714" s="93"/>
      <c r="G714" s="2"/>
    </row>
    <row r="715" spans="2:7" ht="14.9" customHeight="1">
      <c r="B715" s="59"/>
      <c r="D715" s="93"/>
      <c r="G715" s="2"/>
    </row>
    <row r="716" spans="2:7" ht="14.9" customHeight="1">
      <c r="B716" s="59"/>
      <c r="D716" s="93"/>
      <c r="G716" s="2"/>
    </row>
    <row r="717" spans="2:7" ht="14.9" customHeight="1">
      <c r="B717" s="59"/>
      <c r="D717" s="93"/>
      <c r="G717" s="2"/>
    </row>
    <row r="718" spans="2:7" ht="14.9" customHeight="1">
      <c r="B718" s="59"/>
      <c r="D718" s="93"/>
      <c r="G718" s="2"/>
    </row>
    <row r="719" spans="2:7" ht="14.9" customHeight="1">
      <c r="B719" s="59"/>
      <c r="D719" s="93"/>
      <c r="G719" s="2"/>
    </row>
    <row r="720" spans="2:7" ht="14.9" customHeight="1">
      <c r="B720" s="59"/>
      <c r="D720" s="93"/>
      <c r="G720" s="2"/>
    </row>
    <row r="721" spans="2:7" ht="14.9" customHeight="1">
      <c r="B721" s="59"/>
      <c r="D721" s="93"/>
      <c r="G721" s="2"/>
    </row>
    <row r="722" spans="2:7" ht="14.9" customHeight="1">
      <c r="B722" s="59"/>
      <c r="D722" s="93"/>
      <c r="G722" s="2"/>
    </row>
    <row r="723" spans="2:7" ht="14.9" customHeight="1">
      <c r="B723" s="59"/>
      <c r="D723" s="93"/>
      <c r="G723" s="2"/>
    </row>
    <row r="724" spans="2:7" ht="14.9" customHeight="1">
      <c r="B724" s="59"/>
      <c r="D724" s="93"/>
      <c r="G724" s="2"/>
    </row>
    <row r="725" spans="2:7" ht="14.9" customHeight="1">
      <c r="B725" s="59"/>
      <c r="D725" s="93"/>
      <c r="G725" s="2"/>
    </row>
    <row r="726" spans="2:7" ht="14.9" customHeight="1">
      <c r="B726" s="59"/>
      <c r="D726" s="93"/>
      <c r="G726" s="2"/>
    </row>
    <row r="727" spans="2:7" ht="14.9" customHeight="1">
      <c r="B727" s="59"/>
      <c r="D727" s="93"/>
      <c r="G727" s="2"/>
    </row>
    <row r="728" spans="2:7" ht="14.9" customHeight="1">
      <c r="B728" s="59"/>
      <c r="D728" s="93"/>
      <c r="G728" s="2"/>
    </row>
    <row r="729" spans="2:7" ht="14.9" customHeight="1">
      <c r="B729" s="59"/>
      <c r="D729" s="93"/>
      <c r="G729" s="2"/>
    </row>
    <row r="730" spans="2:7" ht="14.9" customHeight="1">
      <c r="B730" s="59"/>
      <c r="D730" s="93"/>
      <c r="G730" s="2"/>
    </row>
    <row r="731" spans="2:7" ht="14.9" customHeight="1">
      <c r="B731" s="59"/>
      <c r="D731" s="93"/>
      <c r="G731" s="2"/>
    </row>
    <row r="732" spans="2:7" ht="14.9" customHeight="1">
      <c r="B732" s="59"/>
      <c r="D732" s="93"/>
      <c r="G732" s="2"/>
    </row>
    <row r="733" spans="2:7" ht="14.9" customHeight="1">
      <c r="B733" s="59"/>
      <c r="D733" s="93"/>
      <c r="G733" s="2"/>
    </row>
    <row r="734" spans="2:7" ht="14.9" customHeight="1">
      <c r="B734" s="59"/>
      <c r="D734" s="93"/>
      <c r="G734" s="2"/>
    </row>
    <row r="735" spans="2:7" ht="14.9" customHeight="1">
      <c r="B735" s="59"/>
      <c r="D735" s="93"/>
      <c r="G735" s="2"/>
    </row>
    <row r="736" spans="2:7" ht="14.9" customHeight="1">
      <c r="B736" s="59"/>
      <c r="D736" s="93"/>
      <c r="G736" s="2"/>
    </row>
    <row r="737" spans="2:7" ht="14.9" customHeight="1">
      <c r="B737" s="59"/>
      <c r="D737" s="93"/>
      <c r="G737" s="2"/>
    </row>
    <row r="738" spans="2:7" ht="14.9" customHeight="1">
      <c r="B738" s="59"/>
      <c r="D738" s="93"/>
      <c r="G738" s="2"/>
    </row>
    <row r="739" spans="2:7" ht="14.9" customHeight="1">
      <c r="B739" s="59"/>
      <c r="D739" s="93"/>
      <c r="G739" s="2"/>
    </row>
    <row r="740" spans="2:7" ht="14.9" customHeight="1">
      <c r="B740" s="59"/>
      <c r="D740" s="93"/>
      <c r="G740" s="2"/>
    </row>
    <row r="741" spans="2:7" ht="14.9" customHeight="1">
      <c r="B741" s="59"/>
      <c r="D741" s="93"/>
      <c r="G741" s="2"/>
    </row>
    <row r="742" spans="2:7" ht="14.9" customHeight="1">
      <c r="B742" s="59"/>
      <c r="D742" s="93"/>
      <c r="G742" s="2"/>
    </row>
    <row r="743" spans="2:7" ht="14.9" customHeight="1">
      <c r="B743" s="59"/>
      <c r="D743" s="93"/>
      <c r="G743" s="2"/>
    </row>
    <row r="744" spans="2:7" ht="14.9" customHeight="1">
      <c r="B744" s="59"/>
      <c r="D744" s="93"/>
      <c r="G744" s="2"/>
    </row>
    <row r="745" spans="2:7" ht="14.9" customHeight="1">
      <c r="B745" s="59"/>
      <c r="D745" s="93"/>
      <c r="G745" s="2"/>
    </row>
    <row r="746" spans="2:7" ht="14.9" customHeight="1">
      <c r="B746" s="59"/>
      <c r="D746" s="93"/>
      <c r="G746" s="2"/>
    </row>
    <row r="747" spans="2:7" ht="14.9" customHeight="1">
      <c r="B747" s="59"/>
      <c r="D747" s="93"/>
      <c r="G747" s="2"/>
    </row>
    <row r="748" spans="2:7" ht="14.9" customHeight="1">
      <c r="B748" s="59"/>
      <c r="D748" s="93"/>
      <c r="G748" s="2"/>
    </row>
    <row r="749" spans="2:7" ht="14.9" customHeight="1">
      <c r="B749" s="59"/>
      <c r="D749" s="93"/>
      <c r="G749" s="2"/>
    </row>
    <row r="750" spans="2:7" ht="14.9" customHeight="1">
      <c r="B750" s="59"/>
      <c r="D750" s="93"/>
      <c r="G750" s="2"/>
    </row>
    <row r="751" spans="2:7" ht="14.9" customHeight="1">
      <c r="B751" s="59"/>
      <c r="D751" s="93"/>
      <c r="G751" s="2"/>
    </row>
    <row r="752" spans="2:7" ht="14.9" customHeight="1">
      <c r="B752" s="59"/>
      <c r="D752" s="93"/>
      <c r="G752" s="2"/>
    </row>
    <row r="753" spans="2:7" ht="14.9" customHeight="1">
      <c r="B753" s="59"/>
      <c r="D753" s="93"/>
      <c r="G753" s="2"/>
    </row>
    <row r="754" spans="2:7" ht="14.9" customHeight="1">
      <c r="B754" s="59"/>
      <c r="D754" s="93"/>
      <c r="G754" s="2"/>
    </row>
    <row r="755" spans="2:7" ht="14.9" customHeight="1">
      <c r="B755" s="59"/>
      <c r="D755" s="93"/>
      <c r="G755" s="2"/>
    </row>
    <row r="756" spans="2:7" ht="14.9" customHeight="1">
      <c r="B756" s="59"/>
      <c r="D756" s="93"/>
      <c r="G756" s="2"/>
    </row>
    <row r="757" spans="2:7" ht="14.9" customHeight="1">
      <c r="B757" s="59"/>
      <c r="D757" s="93"/>
      <c r="G757" s="2"/>
    </row>
    <row r="758" spans="2:7" ht="14.9" customHeight="1">
      <c r="B758" s="59"/>
      <c r="D758" s="93"/>
      <c r="G758" s="2"/>
    </row>
    <row r="759" spans="2:7" ht="14.9" customHeight="1">
      <c r="B759" s="59"/>
      <c r="D759" s="93"/>
      <c r="G759" s="2"/>
    </row>
    <row r="760" spans="2:7" ht="14.9" customHeight="1">
      <c r="B760" s="59"/>
      <c r="D760" s="93"/>
      <c r="G760" s="2"/>
    </row>
    <row r="761" spans="2:7" ht="14.9" customHeight="1">
      <c r="B761" s="59"/>
      <c r="D761" s="93"/>
      <c r="G761" s="2"/>
    </row>
    <row r="762" spans="2:7" ht="14.9" customHeight="1">
      <c r="B762" s="59"/>
      <c r="D762" s="93"/>
      <c r="G762" s="2"/>
    </row>
    <row r="763" spans="2:7" ht="14.9" customHeight="1">
      <c r="B763" s="59"/>
      <c r="D763" s="93"/>
      <c r="G763" s="2"/>
    </row>
    <row r="764" spans="2:7" ht="14.9" customHeight="1">
      <c r="B764" s="59"/>
      <c r="D764" s="93"/>
      <c r="G764" s="2"/>
    </row>
    <row r="765" spans="2:7" ht="14.9" customHeight="1">
      <c r="B765" s="59"/>
      <c r="D765" s="93"/>
      <c r="G765" s="2"/>
    </row>
    <row r="766" spans="2:7" ht="14.9" customHeight="1">
      <c r="B766" s="59"/>
      <c r="D766" s="93"/>
      <c r="G766" s="2"/>
    </row>
    <row r="767" spans="2:7" ht="14.9" customHeight="1">
      <c r="B767" s="59"/>
      <c r="D767" s="93"/>
      <c r="G767" s="2"/>
    </row>
    <row r="768" spans="2:7" ht="14.9" customHeight="1">
      <c r="B768" s="59"/>
      <c r="D768" s="93"/>
      <c r="G768" s="2"/>
    </row>
    <row r="769" spans="2:7" ht="14.9" customHeight="1">
      <c r="B769" s="59"/>
      <c r="D769" s="93"/>
      <c r="G769" s="2"/>
    </row>
    <row r="770" spans="2:7" ht="14.9" customHeight="1">
      <c r="B770" s="59"/>
      <c r="D770" s="93"/>
      <c r="G770" s="2"/>
    </row>
    <row r="771" spans="2:7" ht="14.9" customHeight="1">
      <c r="B771" s="59"/>
      <c r="D771" s="93"/>
      <c r="G771" s="2"/>
    </row>
    <row r="772" spans="2:7" ht="14.9" customHeight="1">
      <c r="B772" s="59"/>
      <c r="D772" s="93"/>
      <c r="G772" s="2"/>
    </row>
    <row r="773" spans="2:7" ht="14.9" customHeight="1">
      <c r="B773" s="59"/>
      <c r="D773" s="93"/>
      <c r="G773" s="2"/>
    </row>
    <row r="774" spans="2:7" ht="14.9" customHeight="1">
      <c r="B774" s="59"/>
      <c r="D774" s="93"/>
      <c r="G774" s="2"/>
    </row>
    <row r="775" spans="2:7" ht="14.9" customHeight="1">
      <c r="B775" s="59"/>
      <c r="D775" s="93"/>
      <c r="G775" s="2"/>
    </row>
    <row r="776" spans="2:7" ht="14.9" customHeight="1">
      <c r="B776" s="59"/>
      <c r="D776" s="93"/>
      <c r="G776" s="2"/>
    </row>
    <row r="777" spans="2:7" ht="14.9" customHeight="1">
      <c r="B777" s="59"/>
      <c r="D777" s="93"/>
      <c r="G777" s="2"/>
    </row>
    <row r="778" spans="2:7" ht="14.9" customHeight="1">
      <c r="B778" s="59"/>
      <c r="D778" s="93"/>
      <c r="G778" s="2"/>
    </row>
    <row r="779" spans="2:7" ht="14.9" customHeight="1">
      <c r="B779" s="59"/>
      <c r="D779" s="93"/>
      <c r="G779" s="2"/>
    </row>
    <row r="780" spans="2:7" ht="14.9" customHeight="1">
      <c r="B780" s="59"/>
      <c r="D780" s="93"/>
      <c r="G780" s="2"/>
    </row>
    <row r="781" spans="2:7" ht="14.9" customHeight="1">
      <c r="B781" s="59"/>
      <c r="D781" s="93"/>
      <c r="G781" s="2"/>
    </row>
    <row r="782" spans="2:7" ht="14.9" customHeight="1">
      <c r="B782" s="59"/>
      <c r="D782" s="93"/>
      <c r="G782" s="2"/>
    </row>
    <row r="783" spans="2:7" ht="14.9" customHeight="1">
      <c r="B783" s="59"/>
      <c r="D783" s="93"/>
      <c r="G783" s="2"/>
    </row>
    <row r="784" spans="2:7" ht="14.9" customHeight="1">
      <c r="B784" s="59"/>
      <c r="D784" s="93"/>
      <c r="G784" s="2"/>
    </row>
    <row r="785" spans="2:7" ht="14.9" customHeight="1">
      <c r="B785" s="59"/>
      <c r="D785" s="93"/>
      <c r="G785" s="2"/>
    </row>
    <row r="786" spans="2:7" ht="14.9" customHeight="1">
      <c r="B786" s="59"/>
      <c r="D786" s="93"/>
      <c r="G786" s="2"/>
    </row>
    <row r="787" spans="2:7" ht="14.9" customHeight="1">
      <c r="B787" s="59"/>
      <c r="D787" s="93"/>
      <c r="G787" s="2"/>
    </row>
    <row r="788" spans="2:7" ht="14.9" customHeight="1">
      <c r="B788" s="59"/>
      <c r="D788" s="93"/>
      <c r="G788" s="2"/>
    </row>
    <row r="789" spans="2:7" ht="14.9" customHeight="1">
      <c r="B789" s="59"/>
      <c r="D789" s="93"/>
      <c r="G789" s="2"/>
    </row>
    <row r="790" spans="2:7" ht="14.9" customHeight="1">
      <c r="B790" s="59"/>
      <c r="D790" s="93"/>
      <c r="G790" s="2"/>
    </row>
    <row r="791" spans="2:7" ht="14.9" customHeight="1">
      <c r="B791" s="59"/>
      <c r="D791" s="93"/>
      <c r="G791" s="2"/>
    </row>
    <row r="792" spans="2:7" ht="14.9" customHeight="1">
      <c r="B792" s="59"/>
      <c r="D792" s="93"/>
      <c r="G792" s="2"/>
    </row>
    <row r="793" spans="2:7" ht="14.9" customHeight="1">
      <c r="B793" s="59"/>
      <c r="D793" s="93"/>
      <c r="G793" s="2"/>
    </row>
    <row r="794" spans="2:7" ht="14.9" customHeight="1">
      <c r="B794" s="59"/>
      <c r="D794" s="93"/>
      <c r="G794" s="2"/>
    </row>
    <row r="795" spans="2:7" ht="14.9" customHeight="1">
      <c r="B795" s="59"/>
      <c r="D795" s="93"/>
      <c r="G795" s="2"/>
    </row>
    <row r="796" spans="2:7" ht="14.9" customHeight="1">
      <c r="B796" s="59"/>
      <c r="D796" s="93"/>
      <c r="G796" s="2"/>
    </row>
    <row r="797" spans="2:7" ht="14.9" customHeight="1">
      <c r="B797" s="59"/>
      <c r="D797" s="93"/>
      <c r="G797" s="2"/>
    </row>
    <row r="798" spans="2:7" ht="14.9" customHeight="1">
      <c r="B798" s="59"/>
      <c r="D798" s="93"/>
      <c r="G798" s="2"/>
    </row>
    <row r="799" spans="2:7" ht="14.9" customHeight="1">
      <c r="B799" s="59"/>
      <c r="D799" s="93"/>
      <c r="G799" s="2"/>
    </row>
    <row r="800" spans="2:7" ht="14.9" customHeight="1">
      <c r="B800" s="59"/>
      <c r="D800" s="93"/>
      <c r="G800" s="2"/>
    </row>
    <row r="801" spans="2:7" ht="14.9" customHeight="1">
      <c r="B801" s="59"/>
      <c r="D801" s="93"/>
      <c r="G801" s="2"/>
    </row>
    <row r="802" spans="2:7" ht="14.9" customHeight="1">
      <c r="B802" s="59"/>
      <c r="D802" s="93"/>
      <c r="G802" s="2"/>
    </row>
    <row r="803" spans="2:7" ht="14.9" customHeight="1">
      <c r="B803" s="59"/>
      <c r="D803" s="93"/>
      <c r="G803" s="2"/>
    </row>
    <row r="804" spans="2:7" ht="14.9" customHeight="1">
      <c r="B804" s="59"/>
      <c r="D804" s="93"/>
      <c r="G804" s="2"/>
    </row>
    <row r="805" spans="2:7" ht="14.9" customHeight="1">
      <c r="B805" s="59"/>
      <c r="D805" s="93"/>
      <c r="G805" s="2"/>
    </row>
    <row r="806" spans="2:7" ht="14.9" customHeight="1">
      <c r="B806" s="59"/>
      <c r="D806" s="93"/>
      <c r="G806" s="2"/>
    </row>
    <row r="807" spans="2:7" ht="14.9" customHeight="1">
      <c r="B807" s="59"/>
      <c r="D807" s="93"/>
      <c r="G807" s="2"/>
    </row>
    <row r="808" spans="2:7" ht="14.9" customHeight="1">
      <c r="B808" s="59"/>
      <c r="D808" s="93"/>
      <c r="G808" s="2"/>
    </row>
    <row r="809" spans="2:7" ht="14.9" customHeight="1">
      <c r="B809" s="59"/>
      <c r="D809" s="93"/>
      <c r="G809" s="2"/>
    </row>
    <row r="810" spans="2:7" ht="14.9" customHeight="1">
      <c r="B810" s="59"/>
      <c r="D810" s="93"/>
      <c r="G810" s="2"/>
    </row>
    <row r="811" spans="2:7" ht="14.9" customHeight="1">
      <c r="B811" s="59"/>
      <c r="D811" s="93"/>
      <c r="G811" s="2"/>
    </row>
    <row r="812" spans="2:7" ht="14.9" customHeight="1">
      <c r="B812" s="59"/>
      <c r="D812" s="93"/>
      <c r="G812" s="2"/>
    </row>
    <row r="813" spans="2:7" ht="14.9" customHeight="1">
      <c r="B813" s="59"/>
      <c r="D813" s="93"/>
      <c r="G813" s="2"/>
    </row>
    <row r="814" spans="2:7" ht="14.9" customHeight="1">
      <c r="B814" s="59"/>
      <c r="D814" s="93"/>
      <c r="G814" s="2"/>
    </row>
    <row r="815" spans="2:7" ht="14.9" customHeight="1">
      <c r="B815" s="59"/>
      <c r="D815" s="93"/>
      <c r="G815" s="2"/>
    </row>
    <row r="816" spans="2:7" ht="14.9" customHeight="1">
      <c r="B816" s="59"/>
      <c r="D816" s="93"/>
      <c r="G816" s="2"/>
    </row>
    <row r="817" spans="2:7" ht="14.9" customHeight="1">
      <c r="B817" s="59"/>
      <c r="D817" s="93"/>
      <c r="G817" s="2"/>
    </row>
    <row r="818" spans="2:7" ht="14.9" customHeight="1">
      <c r="B818" s="59"/>
      <c r="D818" s="93"/>
      <c r="G818" s="2"/>
    </row>
    <row r="819" spans="2:7" ht="14.9" customHeight="1">
      <c r="B819" s="59"/>
      <c r="D819" s="93"/>
      <c r="G819" s="2"/>
    </row>
    <row r="820" spans="2:7" ht="14.9" customHeight="1">
      <c r="B820" s="59"/>
      <c r="D820" s="93"/>
      <c r="G820" s="2"/>
    </row>
    <row r="821" spans="2:7" ht="14.9" customHeight="1">
      <c r="B821" s="59"/>
      <c r="D821" s="93"/>
      <c r="G821" s="2"/>
    </row>
    <row r="822" spans="2:7" ht="14.9" customHeight="1">
      <c r="B822" s="59"/>
      <c r="D822" s="93"/>
      <c r="G822" s="2"/>
    </row>
    <row r="823" spans="2:7" ht="14.9" customHeight="1">
      <c r="B823" s="59"/>
      <c r="D823" s="93"/>
      <c r="G823" s="2"/>
    </row>
    <row r="824" spans="2:7" ht="14.9" customHeight="1">
      <c r="B824" s="59"/>
      <c r="D824" s="93"/>
      <c r="G824" s="2"/>
    </row>
    <row r="825" spans="2:7" ht="14.9" customHeight="1">
      <c r="B825" s="59"/>
      <c r="D825" s="93"/>
      <c r="G825" s="2"/>
    </row>
    <row r="826" spans="2:7" ht="14.9" customHeight="1">
      <c r="B826" s="59"/>
      <c r="D826" s="93"/>
      <c r="G826" s="2"/>
    </row>
    <row r="827" spans="2:7" ht="14.9" customHeight="1">
      <c r="B827" s="59"/>
      <c r="D827" s="93"/>
      <c r="G827" s="2"/>
    </row>
    <row r="828" spans="2:7" ht="14.9" customHeight="1">
      <c r="B828" s="59"/>
      <c r="D828" s="93"/>
      <c r="G828" s="2"/>
    </row>
    <row r="829" spans="2:7" ht="14.9" customHeight="1">
      <c r="B829" s="59"/>
      <c r="D829" s="93"/>
      <c r="G829" s="2"/>
    </row>
    <row r="830" spans="2:7" ht="14.9" customHeight="1">
      <c r="B830" s="59"/>
      <c r="D830" s="93"/>
      <c r="G830" s="2"/>
    </row>
    <row r="831" spans="2:7" ht="14.9" customHeight="1">
      <c r="B831" s="59"/>
      <c r="D831" s="93"/>
      <c r="G831" s="2"/>
    </row>
    <row r="832" spans="2:7" ht="14.9" customHeight="1">
      <c r="B832" s="59"/>
      <c r="D832" s="93"/>
      <c r="G832" s="2"/>
    </row>
    <row r="833" spans="2:7" ht="14.9" customHeight="1">
      <c r="B833" s="59"/>
      <c r="D833" s="93"/>
      <c r="G833" s="2"/>
    </row>
    <row r="834" spans="2:7" ht="14.9" customHeight="1">
      <c r="B834" s="59"/>
      <c r="D834" s="93"/>
      <c r="G834" s="2"/>
    </row>
    <row r="835" spans="2:7" ht="14.9" customHeight="1">
      <c r="B835" s="59"/>
      <c r="D835" s="93"/>
      <c r="G835" s="2"/>
    </row>
    <row r="836" spans="2:7" ht="14.9" customHeight="1">
      <c r="B836" s="59"/>
      <c r="D836" s="93"/>
      <c r="G836" s="2"/>
    </row>
    <row r="837" spans="2:7" ht="14.9" customHeight="1">
      <c r="B837" s="59"/>
      <c r="D837" s="93"/>
    </row>
  </sheetData>
  <autoFilter ref="B39:G208" xr:uid="{704DC338-25DA-46EA-9ED1-138F730515C7}"/>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583D-86BB-40DF-90F2-DB47D4298346}">
  <sheetPr codeName="Planilha23">
    <tabColor theme="2"/>
  </sheetPr>
  <dimension ref="A6:AO89"/>
  <sheetViews>
    <sheetView showGridLines="0" zoomScale="115" zoomScaleNormal="115" workbookViewId="0">
      <pane xSplit="3" ySplit="8" topLeftCell="G9" activePane="bottomRight" state="frozen"/>
      <selection pane="topRight" activeCell="D1" sqref="D1"/>
      <selection pane="bottomLeft" activeCell="A9" sqref="A9"/>
      <selection pane="bottomRight" activeCell="U45" sqref="U45"/>
    </sheetView>
  </sheetViews>
  <sheetFormatPr defaultColWidth="10.54296875" defaultRowHeight="14.9" customHeight="1"/>
  <cols>
    <col min="1" max="1" width="2.54296875" style="8" customWidth="1"/>
    <col min="2" max="2" width="42.81640625" style="8" customWidth="1"/>
    <col min="3" max="3" width="15.81640625" style="9" customWidth="1"/>
    <col min="4" max="4" width="2.54296875" style="9" customWidth="1"/>
    <col min="5" max="12" width="10.54296875" style="9"/>
    <col min="13" max="15" width="10.54296875" style="9" customWidth="1"/>
    <col min="16" max="17" width="10.54296875" style="9"/>
    <col min="18" max="18" width="2.54296875" style="9" customWidth="1"/>
    <col min="19" max="23" width="10.54296875" style="9"/>
    <col min="24" max="24" width="41.81640625" style="121" bestFit="1" customWidth="1"/>
    <col min="25" max="30" width="10.54296875" style="121"/>
    <col min="31" max="16384" width="10.54296875" style="9"/>
  </cols>
  <sheetData>
    <row r="6" spans="2:41" ht="14.9" customHeight="1">
      <c r="C6" s="3" t="s">
        <v>41</v>
      </c>
      <c r="D6" s="2"/>
      <c r="E6" s="4">
        <v>45016</v>
      </c>
      <c r="F6" s="4">
        <f t="shared" ref="F6:J6" si="0">EOMONTH(E6,3)</f>
        <v>45107</v>
      </c>
      <c r="G6" s="4">
        <f t="shared" si="0"/>
        <v>45199</v>
      </c>
      <c r="H6" s="4">
        <f t="shared" si="0"/>
        <v>45291</v>
      </c>
      <c r="I6" s="4">
        <f t="shared" si="0"/>
        <v>45382</v>
      </c>
      <c r="J6" s="4">
        <f t="shared" si="0"/>
        <v>45473</v>
      </c>
      <c r="K6" s="4">
        <f t="shared" ref="K6:O6" si="1">EOMONTH(J6,3)</f>
        <v>45565</v>
      </c>
      <c r="L6" s="4">
        <f t="shared" si="1"/>
        <v>45657</v>
      </c>
      <c r="M6" s="4">
        <f t="shared" si="1"/>
        <v>45747</v>
      </c>
      <c r="N6" s="4">
        <f t="shared" si="1"/>
        <v>45838</v>
      </c>
      <c r="O6" s="4">
        <f t="shared" si="1"/>
        <v>45930</v>
      </c>
      <c r="P6" s="4">
        <f t="shared" ref="P6" si="2">EOMONTH(O6,3)</f>
        <v>46022</v>
      </c>
      <c r="Q6" s="4">
        <f t="shared" ref="Q6" si="3">EOMONTH(P6,3)</f>
        <v>46112</v>
      </c>
      <c r="S6" s="22"/>
      <c r="T6" s="22"/>
      <c r="U6" s="22"/>
      <c r="V6" s="22"/>
    </row>
    <row r="7" spans="2:41" ht="14.9" customHeight="1">
      <c r="C7" s="3" t="s">
        <v>42</v>
      </c>
      <c r="D7" s="2"/>
      <c r="E7" s="3">
        <f>YEAR(E6)</f>
        <v>2023</v>
      </c>
      <c r="F7" s="3">
        <f t="shared" ref="F7:J7" si="4">YEAR(F6)</f>
        <v>2023</v>
      </c>
      <c r="G7" s="3">
        <f t="shared" si="4"/>
        <v>2023</v>
      </c>
      <c r="H7" s="3">
        <f t="shared" si="4"/>
        <v>2023</v>
      </c>
      <c r="I7" s="3">
        <f t="shared" si="4"/>
        <v>2024</v>
      </c>
      <c r="J7" s="3">
        <f t="shared" si="4"/>
        <v>2024</v>
      </c>
      <c r="K7" s="3">
        <f t="shared" ref="K7:L7" si="5">YEAR(K6)</f>
        <v>2024</v>
      </c>
      <c r="L7" s="3">
        <f t="shared" si="5"/>
        <v>2024</v>
      </c>
      <c r="M7" s="3">
        <f t="shared" ref="M7:N7" si="6">YEAR(M6)</f>
        <v>2025</v>
      </c>
      <c r="N7" s="3">
        <f t="shared" si="6"/>
        <v>2025</v>
      </c>
      <c r="O7" s="3">
        <f t="shared" ref="O7:Q7" si="7">YEAR(O6)</f>
        <v>2025</v>
      </c>
      <c r="P7" s="3">
        <f t="shared" si="7"/>
        <v>2025</v>
      </c>
      <c r="Q7" s="3">
        <f t="shared" si="7"/>
        <v>2026</v>
      </c>
      <c r="S7" s="21"/>
      <c r="T7" s="21"/>
      <c r="U7" s="21"/>
      <c r="V7" s="21"/>
    </row>
    <row r="8" spans="2:41" ht="14.9" customHeight="1">
      <c r="B8" s="5" t="s">
        <v>511</v>
      </c>
      <c r="C8" s="6"/>
      <c r="D8" s="6"/>
      <c r="E8" s="7" t="str">
        <f>MONTH(E$6)/3&amp;"Q"&amp;E$7</f>
        <v>1Q2023</v>
      </c>
      <c r="F8" s="7" t="str">
        <f>MONTH(F$6)/3&amp;"Q"&amp;F$7</f>
        <v>2Q2023</v>
      </c>
      <c r="G8" s="7" t="str">
        <f t="shared" ref="E8:G10" si="8">MONTH(G$6)/3&amp;"Q"&amp;G$7</f>
        <v>3Q2023</v>
      </c>
      <c r="H8" s="7" t="str">
        <f>MONTH(H$6)/3&amp;"Q"&amp;H$7</f>
        <v>4Q2023</v>
      </c>
      <c r="I8" s="7" t="str">
        <f t="shared" ref="I8:Q10" si="9">MONTH(I$6)/3&amp;"Q"&amp;I$7</f>
        <v>1Q2024</v>
      </c>
      <c r="J8" s="7" t="str">
        <f t="shared" si="9"/>
        <v>2Q2024</v>
      </c>
      <c r="K8" s="7" t="str">
        <f t="shared" si="9"/>
        <v>3Q2024</v>
      </c>
      <c r="L8" s="7" t="str">
        <f t="shared" si="9"/>
        <v>4Q2024</v>
      </c>
      <c r="M8" s="7" t="str">
        <f t="shared" si="9"/>
        <v>1Q2025</v>
      </c>
      <c r="N8" s="7" t="str">
        <f t="shared" si="9"/>
        <v>2Q2025</v>
      </c>
      <c r="O8" s="7" t="str">
        <f t="shared" si="9"/>
        <v>3Q2025</v>
      </c>
      <c r="P8" s="7" t="str">
        <f t="shared" si="9"/>
        <v>4Q2025</v>
      </c>
      <c r="Q8" s="7" t="str">
        <f t="shared" si="9"/>
        <v>1Q2026</v>
      </c>
      <c r="S8" s="6">
        <v>2023</v>
      </c>
      <c r="T8" s="6">
        <f>S8+1</f>
        <v>2024</v>
      </c>
      <c r="U8" s="6">
        <f>T8+1</f>
        <v>2025</v>
      </c>
      <c r="V8" s="6">
        <f>U8+1</f>
        <v>2026</v>
      </c>
    </row>
    <row r="9" spans="2:41" ht="14.9" customHeight="1">
      <c r="B9" s="5" t="s">
        <v>512</v>
      </c>
      <c r="C9" s="6"/>
      <c r="D9" s="6"/>
      <c r="E9" s="7" t="str">
        <f t="shared" si="8"/>
        <v>1Q2023</v>
      </c>
      <c r="F9" s="7" t="str">
        <f t="shared" si="8"/>
        <v>2Q2023</v>
      </c>
      <c r="G9" s="7" t="str">
        <f t="shared" si="8"/>
        <v>3Q2023</v>
      </c>
      <c r="H9" s="7" t="str">
        <f>MONTH(H$6)/3&amp;"Q"&amp;H$7</f>
        <v>4Q2023</v>
      </c>
      <c r="I9" s="7" t="str">
        <f t="shared" si="9"/>
        <v>1Q2024</v>
      </c>
      <c r="J9" s="7" t="str">
        <f t="shared" si="9"/>
        <v>2Q2024</v>
      </c>
      <c r="K9" s="7" t="str">
        <f t="shared" si="9"/>
        <v>3Q2024</v>
      </c>
      <c r="L9" s="7" t="str">
        <f t="shared" si="9"/>
        <v>4Q2024</v>
      </c>
      <c r="M9" s="7" t="str">
        <f t="shared" si="9"/>
        <v>1Q2025</v>
      </c>
      <c r="N9" s="7" t="str">
        <f t="shared" si="9"/>
        <v>2Q2025</v>
      </c>
      <c r="O9" s="7" t="str">
        <f t="shared" si="9"/>
        <v>3Q2025</v>
      </c>
      <c r="P9" s="7" t="str">
        <f t="shared" si="9"/>
        <v>4Q2025</v>
      </c>
      <c r="Q9" s="7" t="str">
        <f t="shared" si="9"/>
        <v>1Q2026</v>
      </c>
      <c r="R9" s="2"/>
      <c r="S9" s="6">
        <f>S8</f>
        <v>2023</v>
      </c>
      <c r="T9" s="6">
        <f>T8</f>
        <v>2024</v>
      </c>
      <c r="U9" s="6">
        <f>U8</f>
        <v>2025</v>
      </c>
      <c r="V9" s="6">
        <f>V8</f>
        <v>2026</v>
      </c>
    </row>
    <row r="10" spans="2:41" ht="14.9" customHeight="1">
      <c r="B10" s="5" t="s">
        <v>263</v>
      </c>
      <c r="C10" s="6"/>
      <c r="D10" s="6"/>
      <c r="E10" s="7" t="str">
        <f t="shared" si="8"/>
        <v>1Q2023</v>
      </c>
      <c r="F10" s="7" t="str">
        <f t="shared" si="8"/>
        <v>2Q2023</v>
      </c>
      <c r="G10" s="7" t="str">
        <f t="shared" si="8"/>
        <v>3Q2023</v>
      </c>
      <c r="H10" s="7" t="str">
        <f>MONTH(H$6)/3&amp;"Q"&amp;H$7</f>
        <v>4Q2023</v>
      </c>
      <c r="I10" s="7" t="str">
        <f t="shared" si="9"/>
        <v>1Q2024</v>
      </c>
      <c r="J10" s="7" t="str">
        <f t="shared" si="9"/>
        <v>2Q2024</v>
      </c>
      <c r="K10" s="7" t="str">
        <f t="shared" si="9"/>
        <v>3Q2024</v>
      </c>
      <c r="L10" s="7" t="str">
        <f t="shared" si="9"/>
        <v>4Q2024</v>
      </c>
      <c r="M10" s="7" t="str">
        <f t="shared" si="9"/>
        <v>1Q2025</v>
      </c>
      <c r="N10" s="7" t="str">
        <f t="shared" si="9"/>
        <v>2Q2025</v>
      </c>
      <c r="O10" s="7" t="str">
        <f t="shared" si="9"/>
        <v>3Q2025</v>
      </c>
      <c r="P10" s="7" t="str">
        <f t="shared" si="9"/>
        <v>4Q2025</v>
      </c>
      <c r="Q10" s="7" t="str">
        <f t="shared" si="9"/>
        <v>1Q2026</v>
      </c>
      <c r="R10" s="2"/>
      <c r="S10" s="6">
        <f>S9</f>
        <v>2023</v>
      </c>
      <c r="T10" s="6">
        <f t="shared" ref="T10:U10" si="10">T9</f>
        <v>2024</v>
      </c>
      <c r="U10" s="6">
        <f t="shared" si="10"/>
        <v>2025</v>
      </c>
      <c r="V10" s="6">
        <f t="shared" ref="V10" si="11">V9</f>
        <v>2026</v>
      </c>
    </row>
    <row r="11" spans="2:41" ht="14.9" customHeight="1">
      <c r="B11" s="46" t="s">
        <v>264</v>
      </c>
      <c r="C11" s="47"/>
      <c r="D11" s="47"/>
      <c r="E11" s="66">
        <f>SUM(E12:E17)</f>
        <v>2005.2270000000001</v>
      </c>
      <c r="F11" s="66">
        <f t="shared" ref="F11:J11" si="12">SUM(F12:F17)</f>
        <v>1812.8429999999998</v>
      </c>
      <c r="G11" s="66">
        <f t="shared" si="12"/>
        <v>1951.259</v>
      </c>
      <c r="H11" s="66">
        <f t="shared" si="12"/>
        <v>1616.2250000000001</v>
      </c>
      <c r="I11" s="66">
        <f t="shared" si="12"/>
        <v>1911.193</v>
      </c>
      <c r="J11" s="66">
        <f t="shared" si="12"/>
        <v>2188.0610000000001</v>
      </c>
      <c r="K11" s="66">
        <f t="shared" ref="K11:L11" si="13">SUM(K12:K17)</f>
        <v>2782.8659999999995</v>
      </c>
      <c r="L11" s="66">
        <f t="shared" si="13"/>
        <v>2866.8359999999998</v>
      </c>
      <c r="M11" s="66">
        <f>SUM(M12:M17)</f>
        <v>4098.4390000000003</v>
      </c>
      <c r="N11" s="66">
        <f>SUM(N12:N17)</f>
        <v>3952.65</v>
      </c>
      <c r="O11" s="66">
        <f>SUM(O12:O17)</f>
        <v>3911.5960000000005</v>
      </c>
      <c r="P11" s="66">
        <f>SUM(P12:P17)</f>
        <v>3383.652</v>
      </c>
      <c r="Q11" s="66">
        <f>SUM(Q12:Q17)</f>
        <v>3506</v>
      </c>
      <c r="S11" s="66">
        <f t="shared" ref="S11:T11" si="14">SUM(S12:S17)</f>
        <v>1616.2250000000001</v>
      </c>
      <c r="T11" s="66">
        <f t="shared" si="14"/>
        <v>2866.8359999999998</v>
      </c>
      <c r="U11" s="66">
        <f t="shared" ref="U11:V11" si="15">SUM(U12:U17)</f>
        <v>3383.652</v>
      </c>
      <c r="V11" s="66">
        <f t="shared" si="15"/>
        <v>3506</v>
      </c>
    </row>
    <row r="12" spans="2:41" ht="14.9" customHeight="1">
      <c r="B12" s="29" t="s">
        <v>265</v>
      </c>
      <c r="E12" s="28">
        <v>676.36800000000005</v>
      </c>
      <c r="F12" s="28">
        <v>563.33399999999995</v>
      </c>
      <c r="G12" s="28">
        <v>607.69600000000003</v>
      </c>
      <c r="H12" s="28">
        <v>668.11200000000008</v>
      </c>
      <c r="I12" s="28">
        <v>861.74399999999991</v>
      </c>
      <c r="J12" s="28">
        <v>1167.0529999999999</v>
      </c>
      <c r="K12" s="28">
        <v>1083.8809999999999</v>
      </c>
      <c r="L12" s="28">
        <v>1232.0889999999999</v>
      </c>
      <c r="M12" s="28">
        <v>937.50699999999995</v>
      </c>
      <c r="N12" s="28">
        <v>850.17200000000003</v>
      </c>
      <c r="O12" s="28">
        <v>724.99699999999996</v>
      </c>
      <c r="P12" s="28">
        <v>898.44600000000003</v>
      </c>
      <c r="Q12" s="28">
        <v>1260.8530000000001</v>
      </c>
      <c r="R12" s="28"/>
      <c r="S12" s="28">
        <f t="shared" ref="S12:S17" si="16">H12</f>
        <v>668.11200000000008</v>
      </c>
      <c r="T12" s="28">
        <f t="shared" ref="T12:T17" si="17">L12</f>
        <v>1232.0889999999999</v>
      </c>
      <c r="U12" s="28">
        <f t="shared" ref="U12:V17" si="18">P12</f>
        <v>898.44600000000003</v>
      </c>
      <c r="V12" s="28">
        <f t="shared" si="18"/>
        <v>1260.8530000000001</v>
      </c>
      <c r="W12" s="28"/>
      <c r="X12" s="122"/>
      <c r="Y12" s="122"/>
      <c r="Z12" s="122"/>
      <c r="AA12" s="122"/>
      <c r="AB12" s="122"/>
      <c r="AC12" s="122"/>
      <c r="AD12" s="122"/>
      <c r="AE12" s="28"/>
      <c r="AG12" s="28"/>
      <c r="AH12" s="28"/>
      <c r="AI12" s="28"/>
      <c r="AJ12" s="28"/>
      <c r="AK12" s="28"/>
      <c r="AL12" s="28"/>
      <c r="AM12" s="28"/>
      <c r="AN12" s="28"/>
      <c r="AO12" s="28"/>
    </row>
    <row r="13" spans="2:41" ht="14.9" customHeight="1">
      <c r="B13" s="29" t="s">
        <v>266</v>
      </c>
      <c r="E13" s="28">
        <v>272.63600000000002</v>
      </c>
      <c r="F13" s="28">
        <v>248.24100000000001</v>
      </c>
      <c r="G13" s="28">
        <v>350.68700000000001</v>
      </c>
      <c r="H13" s="28">
        <v>385.96899999999999</v>
      </c>
      <c r="I13" s="28">
        <v>369.423</v>
      </c>
      <c r="J13" s="28">
        <v>351.25900000000001</v>
      </c>
      <c r="K13" s="28">
        <v>435.59300000000002</v>
      </c>
      <c r="L13" s="28">
        <v>512.93600000000004</v>
      </c>
      <c r="M13" s="28">
        <v>543.46100000000001</v>
      </c>
      <c r="N13" s="28">
        <v>651.16800000000001</v>
      </c>
      <c r="O13" s="28">
        <v>779.298</v>
      </c>
      <c r="P13" s="28">
        <v>847.70600000000002</v>
      </c>
      <c r="Q13" s="28">
        <v>846.99300000000005</v>
      </c>
      <c r="R13" s="28"/>
      <c r="S13" s="28">
        <f t="shared" si="16"/>
        <v>385.96899999999999</v>
      </c>
      <c r="T13" s="28">
        <f t="shared" si="17"/>
        <v>512.93600000000004</v>
      </c>
      <c r="U13" s="28">
        <f t="shared" si="18"/>
        <v>847.70600000000002</v>
      </c>
      <c r="V13" s="28">
        <f t="shared" si="18"/>
        <v>846.99300000000005</v>
      </c>
      <c r="W13" s="28"/>
      <c r="X13" s="122"/>
      <c r="Y13" s="122"/>
      <c r="Z13" s="122"/>
      <c r="AA13" s="122"/>
      <c r="AB13" s="122"/>
      <c r="AC13" s="122"/>
      <c r="AD13" s="122"/>
      <c r="AE13" s="28"/>
      <c r="AG13" s="28"/>
      <c r="AH13" s="28"/>
      <c r="AI13" s="28"/>
      <c r="AJ13" s="28"/>
      <c r="AK13" s="28"/>
      <c r="AL13" s="28"/>
      <c r="AM13" s="28"/>
      <c r="AN13" s="28"/>
      <c r="AO13" s="28"/>
    </row>
    <row r="14" spans="2:41" ht="14.9" customHeight="1">
      <c r="B14" s="29" t="s">
        <v>522</v>
      </c>
      <c r="E14" s="28">
        <v>0</v>
      </c>
      <c r="F14" s="28">
        <v>0</v>
      </c>
      <c r="G14" s="28">
        <v>96.466999999999999</v>
      </c>
      <c r="H14" s="28">
        <v>89.349000000000004</v>
      </c>
      <c r="I14" s="28">
        <v>104.133</v>
      </c>
      <c r="J14" s="28">
        <v>101.518</v>
      </c>
      <c r="K14" s="28">
        <v>99.494</v>
      </c>
      <c r="L14" s="28">
        <v>104.435</v>
      </c>
      <c r="M14" s="28">
        <v>104.63500000000001</v>
      </c>
      <c r="N14" s="28">
        <v>109.604</v>
      </c>
      <c r="O14" s="28">
        <v>97.201999999999998</v>
      </c>
      <c r="P14" s="28">
        <v>93.182000000000002</v>
      </c>
      <c r="Q14" s="28">
        <v>84.239000000000004</v>
      </c>
      <c r="R14" s="28"/>
      <c r="S14" s="28">
        <f t="shared" si="16"/>
        <v>89.349000000000004</v>
      </c>
      <c r="T14" s="28">
        <f t="shared" si="17"/>
        <v>104.435</v>
      </c>
      <c r="U14" s="28">
        <f t="shared" si="18"/>
        <v>93.182000000000002</v>
      </c>
      <c r="V14" s="28">
        <f t="shared" si="18"/>
        <v>84.239000000000004</v>
      </c>
      <c r="W14" s="28"/>
      <c r="X14" s="122"/>
      <c r="Y14" s="122"/>
      <c r="Z14" s="122"/>
      <c r="AA14" s="122"/>
      <c r="AB14" s="122"/>
      <c r="AC14" s="122"/>
      <c r="AD14" s="122"/>
      <c r="AE14" s="28"/>
      <c r="AG14" s="28"/>
      <c r="AH14" s="28"/>
      <c r="AI14" s="28"/>
      <c r="AJ14" s="28"/>
      <c r="AK14" s="28"/>
      <c r="AL14" s="28"/>
      <c r="AM14" s="28"/>
      <c r="AN14" s="28"/>
      <c r="AO14" s="28"/>
    </row>
    <row r="15" spans="2:41" ht="14.9" customHeight="1">
      <c r="B15" s="29" t="s">
        <v>267</v>
      </c>
      <c r="E15" s="28">
        <v>842.93299999999999</v>
      </c>
      <c r="F15" s="28">
        <v>808.12199999999996</v>
      </c>
      <c r="G15" s="28">
        <v>815.61699999999996</v>
      </c>
      <c r="H15" s="28">
        <v>362.13299999999998</v>
      </c>
      <c r="I15" s="28">
        <v>297.44299999999998</v>
      </c>
      <c r="J15" s="28">
        <v>242.916</v>
      </c>
      <c r="K15" s="28">
        <v>719.94399999999996</v>
      </c>
      <c r="L15" s="28">
        <v>363.56599999999997</v>
      </c>
      <c r="M15" s="28">
        <v>1293.298</v>
      </c>
      <c r="N15" s="28">
        <v>1304.8</v>
      </c>
      <c r="O15" s="28">
        <v>735.84400000000005</v>
      </c>
      <c r="P15" s="28">
        <v>1086.5170000000001</v>
      </c>
      <c r="Q15" s="28">
        <v>866.04700000000003</v>
      </c>
      <c r="R15" s="28"/>
      <c r="S15" s="28">
        <f t="shared" si="16"/>
        <v>362.13299999999998</v>
      </c>
      <c r="T15" s="28">
        <f t="shared" si="17"/>
        <v>363.56599999999997</v>
      </c>
      <c r="U15" s="28">
        <f t="shared" si="18"/>
        <v>1086.5170000000001</v>
      </c>
      <c r="V15" s="28">
        <f t="shared" si="18"/>
        <v>866.04700000000003</v>
      </c>
      <c r="W15" s="28"/>
      <c r="X15" s="122"/>
      <c r="Y15" s="122"/>
      <c r="Z15" s="122"/>
      <c r="AA15" s="122"/>
      <c r="AB15" s="122"/>
      <c r="AC15" s="122"/>
      <c r="AD15" s="122"/>
      <c r="AE15" s="28"/>
      <c r="AG15" s="28"/>
      <c r="AH15" s="28"/>
      <c r="AI15" s="28"/>
      <c r="AJ15" s="28"/>
      <c r="AK15" s="28"/>
      <c r="AL15" s="28"/>
      <c r="AM15" s="28"/>
      <c r="AN15" s="28"/>
      <c r="AO15" s="28"/>
    </row>
    <row r="16" spans="2:41" ht="14.9" customHeight="1">
      <c r="B16" s="29" t="s">
        <v>523</v>
      </c>
      <c r="E16" s="28">
        <v>0</v>
      </c>
      <c r="F16" s="28">
        <v>0</v>
      </c>
      <c r="G16" s="28">
        <v>40.01</v>
      </c>
      <c r="H16" s="28">
        <v>79.201999999999998</v>
      </c>
      <c r="I16" s="28">
        <v>253.16300000000001</v>
      </c>
      <c r="J16" s="28">
        <v>263.06200000000001</v>
      </c>
      <c r="K16" s="28">
        <v>363.452</v>
      </c>
      <c r="L16" s="28">
        <v>496.81099999999998</v>
      </c>
      <c r="M16" s="28">
        <v>997.49199999999996</v>
      </c>
      <c r="N16" s="28">
        <v>814.447</v>
      </c>
      <c r="O16" s="28">
        <v>1425.028</v>
      </c>
      <c r="P16" s="28">
        <v>332.06900000000002</v>
      </c>
      <c r="Q16" s="28">
        <v>364.87900000000002</v>
      </c>
      <c r="R16" s="28"/>
      <c r="S16" s="28">
        <f t="shared" si="16"/>
        <v>79.201999999999998</v>
      </c>
      <c r="T16" s="28">
        <f t="shared" si="17"/>
        <v>496.81099999999998</v>
      </c>
      <c r="U16" s="28">
        <f t="shared" si="18"/>
        <v>332.06900000000002</v>
      </c>
      <c r="V16" s="28">
        <f t="shared" si="18"/>
        <v>364.87900000000002</v>
      </c>
      <c r="W16" s="28"/>
      <c r="X16" s="122"/>
      <c r="Y16" s="122"/>
      <c r="Z16" s="122"/>
      <c r="AA16" s="122"/>
      <c r="AB16" s="122"/>
      <c r="AC16" s="122"/>
      <c r="AD16" s="122"/>
      <c r="AE16" s="28"/>
      <c r="AG16" s="28"/>
      <c r="AH16" s="28"/>
      <c r="AI16" s="28"/>
      <c r="AJ16" s="28"/>
      <c r="AK16" s="28"/>
      <c r="AL16" s="28"/>
      <c r="AM16" s="28"/>
      <c r="AN16" s="28"/>
      <c r="AO16" s="28"/>
    </row>
    <row r="17" spans="2:41" ht="14.9" customHeight="1">
      <c r="B17" s="29" t="s">
        <v>268</v>
      </c>
      <c r="E17" s="28">
        <v>213.29</v>
      </c>
      <c r="F17" s="28">
        <v>193.14600000000002</v>
      </c>
      <c r="G17" s="28">
        <v>40.782000000000004</v>
      </c>
      <c r="H17" s="28">
        <v>31.46</v>
      </c>
      <c r="I17" s="28">
        <v>25.286999999999999</v>
      </c>
      <c r="J17" s="28">
        <v>62.253</v>
      </c>
      <c r="K17" s="28">
        <v>80.501999999999995</v>
      </c>
      <c r="L17" s="28">
        <v>156.999</v>
      </c>
      <c r="M17" s="28">
        <v>222.04599999999999</v>
      </c>
      <c r="N17" s="28">
        <v>222.459</v>
      </c>
      <c r="O17" s="28">
        <v>149.227</v>
      </c>
      <c r="P17" s="28">
        <v>125.732</v>
      </c>
      <c r="Q17" s="28">
        <v>82.989000000000004</v>
      </c>
      <c r="R17" s="28"/>
      <c r="S17" s="28">
        <f t="shared" si="16"/>
        <v>31.46</v>
      </c>
      <c r="T17" s="28">
        <f t="shared" si="17"/>
        <v>156.999</v>
      </c>
      <c r="U17" s="28">
        <f t="shared" si="18"/>
        <v>125.732</v>
      </c>
      <c r="V17" s="28">
        <f t="shared" si="18"/>
        <v>82.989000000000004</v>
      </c>
      <c r="W17" s="28"/>
      <c r="X17" s="122"/>
      <c r="Y17" s="122"/>
      <c r="Z17" s="122"/>
      <c r="AA17" s="122"/>
      <c r="AB17" s="122"/>
      <c r="AC17" s="122"/>
      <c r="AD17" s="122"/>
      <c r="AE17" s="28"/>
      <c r="AG17" s="28"/>
      <c r="AH17" s="28"/>
      <c r="AI17" s="28"/>
      <c r="AJ17" s="28"/>
      <c r="AK17" s="28"/>
      <c r="AL17" s="28"/>
      <c r="AM17" s="28"/>
      <c r="AN17" s="28"/>
      <c r="AO17" s="28"/>
    </row>
    <row r="18" spans="2:41" ht="14.9" customHeight="1">
      <c r="B18" s="46" t="s">
        <v>269</v>
      </c>
      <c r="C18" s="47"/>
      <c r="D18" s="47"/>
      <c r="E18" s="66">
        <f>SUM(E19:E25,E27:E29)</f>
        <v>10442.458999999999</v>
      </c>
      <c r="F18" s="66">
        <f t="shared" ref="F18:J18" si="19">SUM(F19:F25,F27:F29)</f>
        <v>10454.045</v>
      </c>
      <c r="G18" s="66">
        <f t="shared" si="19"/>
        <v>10502.546</v>
      </c>
      <c r="H18" s="66">
        <f t="shared" si="19"/>
        <v>9251.878999999999</v>
      </c>
      <c r="I18" s="66">
        <f t="shared" si="19"/>
        <v>10837.380999999999</v>
      </c>
      <c r="J18" s="66">
        <f t="shared" si="19"/>
        <v>10663.797999999999</v>
      </c>
      <c r="K18" s="66">
        <f t="shared" ref="K18:L18" si="20">SUM(K19:K25,K27:K29)</f>
        <v>10628.217999999999</v>
      </c>
      <c r="L18" s="66">
        <f t="shared" si="20"/>
        <v>10477.814</v>
      </c>
      <c r="M18" s="66">
        <f>SUM(M19:M25,M27:M29)</f>
        <v>10630.953000000001</v>
      </c>
      <c r="N18" s="66">
        <f>SUM(N19:N25,N27:N29)</f>
        <v>10451.423000000001</v>
      </c>
      <c r="O18" s="66">
        <f>SUM(O19:O25,O27:O29)</f>
        <v>10418.423000000001</v>
      </c>
      <c r="P18" s="66">
        <f>SUM(P19:P25,P27:P29)</f>
        <v>11821.749</v>
      </c>
      <c r="Q18" s="66">
        <f>SUM(Q19:Q25,Q27:Q29)</f>
        <v>11914.15</v>
      </c>
      <c r="S18" s="66">
        <f t="shared" ref="S18:T18" si="21">SUM(S19:S25,S27:S29)</f>
        <v>9251.878999999999</v>
      </c>
      <c r="T18" s="66">
        <f t="shared" si="21"/>
        <v>10477.814</v>
      </c>
      <c r="U18" s="66">
        <f>SUM(U19:U25,U27:U29)</f>
        <v>11821.749</v>
      </c>
      <c r="V18" s="66">
        <f>SUM(V19:V25,V27:V29)</f>
        <v>11914.15</v>
      </c>
    </row>
    <row r="19" spans="2:41" ht="14.9" customHeight="1">
      <c r="B19" s="29" t="s">
        <v>270</v>
      </c>
      <c r="E19" s="28">
        <v>215.815</v>
      </c>
      <c r="F19" s="28">
        <v>211.29300000000001</v>
      </c>
      <c r="G19" s="28">
        <v>220.376</v>
      </c>
      <c r="H19" s="28">
        <v>210.61</v>
      </c>
      <c r="I19" s="28">
        <v>295.16500000000002</v>
      </c>
      <c r="J19" s="28">
        <v>269.35399999999998</v>
      </c>
      <c r="K19" s="28">
        <v>295.709</v>
      </c>
      <c r="L19" s="28">
        <v>288.13499999999999</v>
      </c>
      <c r="M19" s="28">
        <v>373.41</v>
      </c>
      <c r="N19" s="28">
        <v>304.30900000000003</v>
      </c>
      <c r="O19" s="28">
        <v>359.89299999999997</v>
      </c>
      <c r="P19" s="28">
        <v>347.35399999999998</v>
      </c>
      <c r="Q19" s="28">
        <v>372.79500000000002</v>
      </c>
      <c r="S19" s="28">
        <f t="shared" ref="S19:S25" si="22">H19</f>
        <v>210.61</v>
      </c>
      <c r="T19" s="28">
        <f t="shared" ref="T19:T25" si="23">L19</f>
        <v>288.13499999999999</v>
      </c>
      <c r="U19" s="28">
        <f t="shared" ref="U19:V25" si="24">P19</f>
        <v>347.35399999999998</v>
      </c>
      <c r="V19" s="28">
        <f t="shared" si="24"/>
        <v>372.79500000000002</v>
      </c>
    </row>
    <row r="20" spans="2:41" ht="14.9" customHeight="1">
      <c r="B20" s="29" t="s">
        <v>266</v>
      </c>
      <c r="E20" s="28">
        <v>41.664999999999999</v>
      </c>
      <c r="F20" s="28">
        <v>38.4</v>
      </c>
      <c r="G20" s="28">
        <v>53.661999999999999</v>
      </c>
      <c r="H20" s="28">
        <v>57.518999999999998</v>
      </c>
      <c r="I20" s="28">
        <v>29.271000000000001</v>
      </c>
      <c r="J20" s="28">
        <v>19.262</v>
      </c>
      <c r="K20" s="28">
        <v>36.08</v>
      </c>
      <c r="L20" s="28">
        <v>41.656999999999996</v>
      </c>
      <c r="M20" s="28">
        <v>20.381</v>
      </c>
      <c r="N20" s="28">
        <v>24.4</v>
      </c>
      <c r="O20" s="28">
        <v>41.454000000000001</v>
      </c>
      <c r="P20" s="28">
        <v>26.991</v>
      </c>
      <c r="Q20" s="28">
        <v>7.3929999999999998</v>
      </c>
      <c r="S20" s="28">
        <f t="shared" si="22"/>
        <v>57.518999999999998</v>
      </c>
      <c r="T20" s="28">
        <f t="shared" si="23"/>
        <v>41.656999999999996</v>
      </c>
      <c r="U20" s="28">
        <f t="shared" si="24"/>
        <v>26.991</v>
      </c>
      <c r="V20" s="28">
        <f t="shared" si="24"/>
        <v>7.3929999999999998</v>
      </c>
    </row>
    <row r="21" spans="2:41" ht="14.9" customHeight="1">
      <c r="B21" s="29" t="s">
        <v>522</v>
      </c>
      <c r="E21" s="28">
        <v>0</v>
      </c>
      <c r="F21" s="28">
        <v>0</v>
      </c>
      <c r="G21" s="28">
        <v>18.893999999999998</v>
      </c>
      <c r="H21" s="28">
        <v>20.013000000000002</v>
      </c>
      <c r="I21" s="28">
        <v>23.280999999999999</v>
      </c>
      <c r="J21" s="28">
        <v>26.050999999999998</v>
      </c>
      <c r="K21" s="28">
        <v>27.658999999999999</v>
      </c>
      <c r="L21" s="28">
        <v>28.603999999999999</v>
      </c>
      <c r="M21" s="28">
        <v>32.476999999999997</v>
      </c>
      <c r="N21" s="28">
        <v>34.649000000000001</v>
      </c>
      <c r="O21" s="28">
        <v>35.15</v>
      </c>
      <c r="P21" s="28">
        <v>37.643000000000001</v>
      </c>
      <c r="Q21" s="28">
        <v>42.968000000000004</v>
      </c>
      <c r="S21" s="28">
        <f t="shared" si="22"/>
        <v>20.013000000000002</v>
      </c>
      <c r="T21" s="28">
        <f t="shared" si="23"/>
        <v>28.603999999999999</v>
      </c>
      <c r="U21" s="28">
        <f t="shared" si="24"/>
        <v>37.643000000000001</v>
      </c>
      <c r="V21" s="28">
        <f t="shared" si="24"/>
        <v>42.968000000000004</v>
      </c>
    </row>
    <row r="22" spans="2:41" ht="14.9" customHeight="1">
      <c r="B22" s="29" t="s">
        <v>271</v>
      </c>
      <c r="E22" s="28">
        <v>1.923</v>
      </c>
      <c r="F22" s="28">
        <v>3.0110000000000001</v>
      </c>
      <c r="G22" s="28">
        <v>1.986</v>
      </c>
      <c r="H22" s="28">
        <v>1.788</v>
      </c>
      <c r="I22" s="28">
        <v>3.0489999999999999</v>
      </c>
      <c r="J22" s="28">
        <v>3.569</v>
      </c>
      <c r="K22" s="28">
        <v>3.0339999999999998</v>
      </c>
      <c r="L22" s="28">
        <v>2.2370000000000001</v>
      </c>
      <c r="M22" s="28">
        <v>56.466999999999999</v>
      </c>
      <c r="N22" s="28">
        <v>58.408000000000001</v>
      </c>
      <c r="O22" s="28">
        <v>7.0000000000000007E-2</v>
      </c>
      <c r="P22" s="28">
        <v>0.47799999999999998</v>
      </c>
      <c r="Q22" s="28">
        <v>8.3000000000000004E-2</v>
      </c>
      <c r="S22" s="28">
        <f t="shared" si="22"/>
        <v>1.788</v>
      </c>
      <c r="T22" s="28">
        <f t="shared" si="23"/>
        <v>2.2370000000000001</v>
      </c>
      <c r="U22" s="28">
        <f t="shared" si="24"/>
        <v>0.47799999999999998</v>
      </c>
      <c r="V22" s="28">
        <f t="shared" si="24"/>
        <v>8.3000000000000004E-2</v>
      </c>
    </row>
    <row r="23" spans="2:41" ht="14.9" customHeight="1">
      <c r="B23" s="29" t="s">
        <v>267</v>
      </c>
      <c r="E23" s="28">
        <v>1475.758</v>
      </c>
      <c r="F23" s="28">
        <v>1534.0989999999999</v>
      </c>
      <c r="G23" s="28">
        <v>1629.481</v>
      </c>
      <c r="H23" s="28">
        <v>444.45600000000002</v>
      </c>
      <c r="I23" s="28">
        <v>437.24200000000002</v>
      </c>
      <c r="J23" s="28">
        <v>414.834</v>
      </c>
      <c r="K23" s="28">
        <v>443.42</v>
      </c>
      <c r="L23" s="28">
        <v>402.154</v>
      </c>
      <c r="M23" s="28">
        <v>3.4340000000000002</v>
      </c>
      <c r="N23" s="28">
        <v>2.794</v>
      </c>
      <c r="O23" s="28">
        <v>605.92999999999995</v>
      </c>
      <c r="P23" s="28">
        <v>970.29899999999998</v>
      </c>
      <c r="Q23" s="28">
        <v>1121.0830000000001</v>
      </c>
      <c r="S23" s="28">
        <f t="shared" si="22"/>
        <v>444.45600000000002</v>
      </c>
      <c r="T23" s="28">
        <f t="shared" si="23"/>
        <v>402.154</v>
      </c>
      <c r="U23" s="28">
        <f t="shared" si="24"/>
        <v>970.29899999999998</v>
      </c>
      <c r="V23" s="28">
        <f t="shared" si="24"/>
        <v>1121.0830000000001</v>
      </c>
    </row>
    <row r="24" spans="2:41" ht="14.9" customHeight="1">
      <c r="B24" s="29" t="s">
        <v>523</v>
      </c>
      <c r="E24" s="28">
        <v>0</v>
      </c>
      <c r="F24" s="28">
        <v>0</v>
      </c>
      <c r="G24" s="28">
        <v>64.462999999999994</v>
      </c>
      <c r="H24" s="28">
        <v>65.715999999999994</v>
      </c>
      <c r="I24" s="28">
        <v>57.073</v>
      </c>
      <c r="J24" s="28">
        <v>54.375</v>
      </c>
      <c r="K24" s="28">
        <v>56.215000000000003</v>
      </c>
      <c r="L24" s="28">
        <v>58.158999999999999</v>
      </c>
      <c r="M24" s="28">
        <v>602.06600000000003</v>
      </c>
      <c r="N24" s="28">
        <v>602.6</v>
      </c>
      <c r="O24" s="28">
        <v>60.664000000000001</v>
      </c>
      <c r="P24" s="28">
        <v>1226.1969999999999</v>
      </c>
      <c r="Q24" s="28">
        <v>1335.806</v>
      </c>
      <c r="S24" s="28">
        <f t="shared" si="22"/>
        <v>65.715999999999994</v>
      </c>
      <c r="T24" s="28">
        <f t="shared" si="23"/>
        <v>58.158999999999999</v>
      </c>
      <c r="U24" s="28">
        <f t="shared" si="24"/>
        <v>1226.1969999999999</v>
      </c>
      <c r="V24" s="28">
        <f t="shared" si="24"/>
        <v>1335.806</v>
      </c>
    </row>
    <row r="25" spans="2:41" ht="14.9" customHeight="1">
      <c r="B25" s="29" t="s">
        <v>268</v>
      </c>
      <c r="E25" s="28">
        <v>86.14</v>
      </c>
      <c r="F25" s="28">
        <v>91.132000000000005</v>
      </c>
      <c r="G25" s="28">
        <v>10.295</v>
      </c>
      <c r="H25" s="28">
        <v>10.297000000000001</v>
      </c>
      <c r="I25" s="28">
        <v>16.041</v>
      </c>
      <c r="J25" s="28">
        <v>16.123999999999999</v>
      </c>
      <c r="K25" s="28">
        <v>15.943</v>
      </c>
      <c r="L25" s="28">
        <v>22.204999999999998</v>
      </c>
      <c r="M25" s="28">
        <v>27.957999999999998</v>
      </c>
      <c r="N25" s="28">
        <v>31.169</v>
      </c>
      <c r="O25" s="28">
        <v>35.078000000000003</v>
      </c>
      <c r="P25" s="28">
        <v>46.04</v>
      </c>
      <c r="Q25" s="28">
        <v>45.481000000000002</v>
      </c>
      <c r="S25" s="28">
        <f t="shared" si="22"/>
        <v>10.297000000000001</v>
      </c>
      <c r="T25" s="28">
        <f t="shared" si="23"/>
        <v>22.204999999999998</v>
      </c>
      <c r="U25" s="28">
        <f t="shared" si="24"/>
        <v>46.04</v>
      </c>
      <c r="V25" s="28">
        <f t="shared" si="24"/>
        <v>45.481000000000002</v>
      </c>
    </row>
    <row r="26" spans="2:41" ht="14.9" customHeight="1">
      <c r="B26" s="46"/>
      <c r="C26" s="47"/>
      <c r="D26" s="47"/>
      <c r="E26" s="66"/>
      <c r="F26" s="66"/>
      <c r="G26" s="66"/>
      <c r="H26" s="66"/>
      <c r="I26" s="66"/>
      <c r="J26" s="66"/>
      <c r="K26" s="66"/>
      <c r="L26" s="66"/>
      <c r="M26" s="66"/>
      <c r="N26" s="66"/>
      <c r="O26" s="66"/>
      <c r="P26" s="66"/>
      <c r="Q26" s="66"/>
      <c r="S26" s="66"/>
      <c r="T26" s="66"/>
      <c r="U26" s="66"/>
      <c r="V26" s="66"/>
    </row>
    <row r="27" spans="2:41" ht="14.9" customHeight="1">
      <c r="B27" s="29" t="s">
        <v>272</v>
      </c>
      <c r="E27" s="28">
        <v>955.46500000000003</v>
      </c>
      <c r="F27" s="28">
        <v>959.81500000000005</v>
      </c>
      <c r="G27" s="28">
        <v>982.83900000000006</v>
      </c>
      <c r="H27" s="28">
        <v>968.16</v>
      </c>
      <c r="I27" s="28">
        <v>49.892000000000003</v>
      </c>
      <c r="J27" s="28">
        <v>53.351999999999997</v>
      </c>
      <c r="K27" s="28">
        <v>53.344999999999999</v>
      </c>
      <c r="L27" s="28">
        <v>53.28</v>
      </c>
      <c r="M27" s="28">
        <v>55.640999999999998</v>
      </c>
      <c r="N27" s="28">
        <v>50.661000000000001</v>
      </c>
      <c r="O27" s="28">
        <v>51.061999999999998</v>
      </c>
      <c r="P27" s="28">
        <v>50.713000000000001</v>
      </c>
      <c r="Q27" s="28">
        <v>0.24299999999999999</v>
      </c>
      <c r="S27" s="28">
        <f>H27</f>
        <v>968.16</v>
      </c>
      <c r="T27" s="28">
        <f>L27</f>
        <v>53.28</v>
      </c>
      <c r="U27" s="28">
        <f t="shared" ref="U27:V29" si="25">P27</f>
        <v>50.713000000000001</v>
      </c>
      <c r="V27" s="28">
        <f t="shared" si="25"/>
        <v>0.24299999999999999</v>
      </c>
    </row>
    <row r="28" spans="2:41" ht="14.9" customHeight="1">
      <c r="B28" s="29" t="s">
        <v>273</v>
      </c>
      <c r="E28" s="28">
        <v>6617.5810000000001</v>
      </c>
      <c r="F28" s="28">
        <v>6538.6139999999996</v>
      </c>
      <c r="G28" s="28">
        <v>6457.2449999999999</v>
      </c>
      <c r="H28" s="28">
        <v>6561.0739999999996</v>
      </c>
      <c r="I28" s="28">
        <v>8040.0649999999996</v>
      </c>
      <c r="J28" s="28">
        <v>7942.2969999999996</v>
      </c>
      <c r="K28" s="28">
        <v>7853.0749999999998</v>
      </c>
      <c r="L28" s="28">
        <v>7810.8280000000004</v>
      </c>
      <c r="M28" s="28">
        <v>7709.8739999999998</v>
      </c>
      <c r="N28" s="28">
        <v>7614.4440000000004</v>
      </c>
      <c r="O28" s="28">
        <v>7523.0389999999998</v>
      </c>
      <c r="P28" s="28">
        <v>7433.3230000000003</v>
      </c>
      <c r="Q28" s="28">
        <v>7328.2280000000001</v>
      </c>
      <c r="S28" s="28">
        <f>H28</f>
        <v>6561.0739999999996</v>
      </c>
      <c r="T28" s="28">
        <f>L28</f>
        <v>7810.8280000000004</v>
      </c>
      <c r="U28" s="28">
        <f t="shared" si="25"/>
        <v>7433.3230000000003</v>
      </c>
      <c r="V28" s="28">
        <f t="shared" si="25"/>
        <v>7328.2280000000001</v>
      </c>
    </row>
    <row r="29" spans="2:41" ht="14.9" customHeight="1">
      <c r="B29" s="30" t="s">
        <v>274</v>
      </c>
      <c r="C29" s="31"/>
      <c r="D29" s="31"/>
      <c r="E29" s="70">
        <v>1048.1120000000001</v>
      </c>
      <c r="F29" s="70">
        <v>1077.681</v>
      </c>
      <c r="G29" s="70">
        <v>1063.3050000000001</v>
      </c>
      <c r="H29" s="70">
        <v>912.24599999999998</v>
      </c>
      <c r="I29" s="70">
        <v>1886.3019999999999</v>
      </c>
      <c r="J29" s="70">
        <v>1864.58</v>
      </c>
      <c r="K29" s="70">
        <v>1843.7380000000001</v>
      </c>
      <c r="L29" s="70">
        <v>1770.5550000000001</v>
      </c>
      <c r="M29" s="70">
        <v>1749.2449999999999</v>
      </c>
      <c r="N29" s="70">
        <v>1727.989</v>
      </c>
      <c r="O29" s="70">
        <v>1706.0830000000001</v>
      </c>
      <c r="P29" s="28">
        <v>1682.711</v>
      </c>
      <c r="Q29" s="28">
        <v>1660.07</v>
      </c>
      <c r="S29" s="70">
        <f>H29</f>
        <v>912.24599999999998</v>
      </c>
      <c r="T29" s="70">
        <f>L29</f>
        <v>1770.5550000000001</v>
      </c>
      <c r="U29" s="70">
        <f t="shared" si="25"/>
        <v>1682.711</v>
      </c>
      <c r="V29" s="70">
        <f t="shared" si="25"/>
        <v>1660.07</v>
      </c>
    </row>
    <row r="30" spans="2:41" ht="14.9" customHeight="1">
      <c r="B30" s="29"/>
      <c r="E30" s="28"/>
      <c r="F30" s="28"/>
      <c r="G30" s="28"/>
      <c r="H30" s="28"/>
      <c r="I30" s="28"/>
      <c r="J30" s="28"/>
      <c r="K30" s="28"/>
      <c r="L30" s="28"/>
      <c r="M30" s="28"/>
      <c r="N30" s="28"/>
      <c r="O30" s="28"/>
      <c r="P30" s="28"/>
      <c r="Q30" s="28"/>
      <c r="S30" s="28"/>
      <c r="T30" s="28"/>
      <c r="U30" s="28"/>
      <c r="V30" s="28"/>
    </row>
    <row r="31" spans="2:41" ht="14.9" customHeight="1">
      <c r="B31" s="11" t="s">
        <v>275</v>
      </c>
      <c r="C31" s="12"/>
      <c r="D31" s="12"/>
      <c r="E31" s="24">
        <f>SUM(E11,E18)</f>
        <v>12447.686</v>
      </c>
      <c r="F31" s="24">
        <f t="shared" ref="F31:T31" si="26">SUM(F11,F18)</f>
        <v>12266.887999999999</v>
      </c>
      <c r="G31" s="24">
        <f t="shared" si="26"/>
        <v>12453.805</v>
      </c>
      <c r="H31" s="24">
        <f t="shared" si="26"/>
        <v>10868.103999999999</v>
      </c>
      <c r="I31" s="24">
        <f t="shared" si="26"/>
        <v>12748.573999999999</v>
      </c>
      <c r="J31" s="24">
        <f t="shared" si="26"/>
        <v>12851.858999999999</v>
      </c>
      <c r="K31" s="24">
        <f t="shared" ref="K31:P31" si="27">SUM(K11,K18)</f>
        <v>13411.083999999999</v>
      </c>
      <c r="L31" s="24">
        <f t="shared" si="27"/>
        <v>13344.65</v>
      </c>
      <c r="M31" s="24">
        <f t="shared" si="27"/>
        <v>14729.392000000002</v>
      </c>
      <c r="N31" s="100">
        <f t="shared" si="27"/>
        <v>14404.073</v>
      </c>
      <c r="O31" s="100">
        <f t="shared" si="27"/>
        <v>14330.019</v>
      </c>
      <c r="P31" s="100">
        <f t="shared" si="27"/>
        <v>15205.401</v>
      </c>
      <c r="Q31" s="100">
        <f t="shared" ref="Q31" si="28">SUM(Q11,Q18)</f>
        <v>15420.15</v>
      </c>
      <c r="S31" s="24">
        <f t="shared" si="26"/>
        <v>10868.103999999999</v>
      </c>
      <c r="T31" s="24">
        <f t="shared" si="26"/>
        <v>13344.65</v>
      </c>
      <c r="U31" s="24">
        <f t="shared" ref="U31:V31" si="29">SUM(U11,U18)</f>
        <v>15205.401</v>
      </c>
      <c r="V31" s="24">
        <f t="shared" si="29"/>
        <v>15420.15</v>
      </c>
    </row>
    <row r="32" spans="2:41" ht="14.9" customHeight="1">
      <c r="S32" s="43"/>
      <c r="T32" s="43"/>
      <c r="U32" s="43"/>
      <c r="V32" s="43"/>
    </row>
    <row r="33" spans="2:41" ht="14.9" customHeight="1">
      <c r="B33" s="5" t="s">
        <v>277</v>
      </c>
      <c r="C33" s="6"/>
      <c r="D33" s="6"/>
      <c r="E33" s="7" t="str">
        <f>MONTH(E$6)/3&amp;"Q"&amp;E$7</f>
        <v>1Q2023</v>
      </c>
      <c r="F33" s="7" t="str">
        <f>MONTH(F$6)/3&amp;"Q"&amp;F$7</f>
        <v>2Q2023</v>
      </c>
      <c r="G33" s="7" t="str">
        <f>MONTH(G$6)/3&amp;"Q"&amp;G$7</f>
        <v>3Q2023</v>
      </c>
      <c r="H33" s="7" t="str">
        <f>MONTH(H$6)/3&amp;"Q"&amp;H$7</f>
        <v>4Q2023</v>
      </c>
      <c r="I33" s="7" t="str">
        <f t="shared" ref="I33:Q33" si="30">MONTH(I$6)/3&amp;"Q"&amp;I$7</f>
        <v>1Q2024</v>
      </c>
      <c r="J33" s="7" t="str">
        <f t="shared" si="30"/>
        <v>2Q2024</v>
      </c>
      <c r="K33" s="7" t="str">
        <f t="shared" si="30"/>
        <v>3Q2024</v>
      </c>
      <c r="L33" s="7" t="str">
        <f t="shared" si="30"/>
        <v>4Q2024</v>
      </c>
      <c r="M33" s="7" t="str">
        <f t="shared" si="30"/>
        <v>1Q2025</v>
      </c>
      <c r="N33" s="7" t="str">
        <f t="shared" si="30"/>
        <v>2Q2025</v>
      </c>
      <c r="O33" s="7" t="str">
        <f t="shared" si="30"/>
        <v>3Q2025</v>
      </c>
      <c r="P33" s="7" t="str">
        <f t="shared" si="30"/>
        <v>4Q2025</v>
      </c>
      <c r="Q33" s="7" t="str">
        <f t="shared" si="30"/>
        <v>1Q2026</v>
      </c>
      <c r="S33" s="6">
        <f>S8</f>
        <v>2023</v>
      </c>
      <c r="T33" s="6">
        <f>S33+1</f>
        <v>2024</v>
      </c>
      <c r="U33" s="6">
        <f>T33+1</f>
        <v>2025</v>
      </c>
      <c r="V33" s="6">
        <f>U33+1</f>
        <v>2026</v>
      </c>
    </row>
    <row r="34" spans="2:41" ht="14.9" customHeight="1">
      <c r="B34" s="49" t="s">
        <v>278</v>
      </c>
      <c r="C34" s="47"/>
      <c r="D34" s="47"/>
      <c r="E34" s="66">
        <f>SUM(E35:E42)</f>
        <v>1598.144</v>
      </c>
      <c r="F34" s="66">
        <f t="shared" ref="F34:J34" si="31">SUM(F35:F42)</f>
        <v>1564.8430000000001</v>
      </c>
      <c r="G34" s="66">
        <f t="shared" si="31"/>
        <v>1637.5940000000001</v>
      </c>
      <c r="H34" s="66">
        <f t="shared" si="31"/>
        <v>1216.2029999999997</v>
      </c>
      <c r="I34" s="66">
        <f t="shared" si="31"/>
        <v>1210.9899999999998</v>
      </c>
      <c r="J34" s="66">
        <f t="shared" si="31"/>
        <v>1177.8420000000001</v>
      </c>
      <c r="K34" s="66">
        <f t="shared" ref="K34:L34" si="32">SUM(K35:K42)</f>
        <v>1707.134</v>
      </c>
      <c r="L34" s="66">
        <f t="shared" si="32"/>
        <v>1415.671</v>
      </c>
      <c r="M34" s="66">
        <f>SUM(M35:M42)</f>
        <v>2184.1759999999999</v>
      </c>
      <c r="N34" s="66">
        <f>SUM(N35:N42)</f>
        <v>2185.9930000000004</v>
      </c>
      <c r="O34" s="66">
        <f>SUM(O35:O42)</f>
        <v>2131.6760000000004</v>
      </c>
      <c r="P34" s="66">
        <f>SUM(P35:P42)</f>
        <v>2494.279</v>
      </c>
      <c r="Q34" s="66">
        <f>SUM(Q35:Q42)</f>
        <v>1985.646</v>
      </c>
      <c r="S34" s="66">
        <f t="shared" ref="S34:T34" si="33">SUM(S35:S42)</f>
        <v>1216.2029999999997</v>
      </c>
      <c r="T34" s="66">
        <f t="shared" si="33"/>
        <v>1415.671</v>
      </c>
      <c r="U34" s="66">
        <f t="shared" ref="U34:V34" si="34">SUM(U35:U42)</f>
        <v>2494.279</v>
      </c>
      <c r="V34" s="66">
        <f t="shared" si="34"/>
        <v>1985.646</v>
      </c>
    </row>
    <row r="35" spans="2:41" ht="14.9" customHeight="1">
      <c r="B35" s="29" t="s">
        <v>279</v>
      </c>
      <c r="E35" s="28">
        <v>158.727</v>
      </c>
      <c r="F35" s="28">
        <v>136.88</v>
      </c>
      <c r="G35" s="28">
        <v>182.71100000000001</v>
      </c>
      <c r="H35" s="28">
        <v>194.934</v>
      </c>
      <c r="I35" s="28">
        <v>176.82300000000001</v>
      </c>
      <c r="J35" s="28">
        <v>222.036</v>
      </c>
      <c r="K35" s="28">
        <v>239.304</v>
      </c>
      <c r="L35" s="28">
        <v>247.785</v>
      </c>
      <c r="M35" s="28">
        <v>286.75799999999998</v>
      </c>
      <c r="N35" s="28">
        <v>349.279</v>
      </c>
      <c r="O35" s="28">
        <v>475.11399999999998</v>
      </c>
      <c r="P35" s="28">
        <v>491.738</v>
      </c>
      <c r="Q35" s="28">
        <v>513.41</v>
      </c>
      <c r="R35" s="28"/>
      <c r="S35" s="28">
        <f t="shared" ref="S35:S42" si="35">H35</f>
        <v>194.934</v>
      </c>
      <c r="T35" s="28">
        <f t="shared" ref="T35:T42" si="36">L35</f>
        <v>247.785</v>
      </c>
      <c r="U35" s="28">
        <f t="shared" ref="U35:V42" si="37">P35</f>
        <v>491.738</v>
      </c>
      <c r="V35" s="28">
        <f t="shared" si="37"/>
        <v>513.41</v>
      </c>
      <c r="W35" s="28"/>
      <c r="X35" s="122"/>
      <c r="Y35" s="122"/>
      <c r="Z35" s="122"/>
      <c r="AA35" s="122"/>
      <c r="AB35" s="122"/>
      <c r="AC35" s="122"/>
      <c r="AD35" s="122"/>
      <c r="AE35" s="28"/>
      <c r="AG35" s="28"/>
      <c r="AH35" s="28"/>
      <c r="AI35" s="28"/>
      <c r="AJ35" s="28"/>
      <c r="AK35" s="28"/>
      <c r="AL35" s="28"/>
      <c r="AM35" s="28"/>
      <c r="AN35" s="28"/>
      <c r="AO35" s="28"/>
    </row>
    <row r="36" spans="2:41" ht="14.9" customHeight="1">
      <c r="B36" s="29" t="s">
        <v>280</v>
      </c>
      <c r="E36" s="28">
        <v>504.84300000000002</v>
      </c>
      <c r="F36" s="28">
        <v>538.005</v>
      </c>
      <c r="G36" s="28">
        <v>528.31700000000001</v>
      </c>
      <c r="H36" s="28">
        <v>545.16</v>
      </c>
      <c r="I36" s="28">
        <v>630.60699999999997</v>
      </c>
      <c r="J36" s="28">
        <v>611.06899999999996</v>
      </c>
      <c r="K36" s="28">
        <v>622.76300000000003</v>
      </c>
      <c r="L36" s="28">
        <v>644.62</v>
      </c>
      <c r="M36" s="28">
        <v>646.73800000000006</v>
      </c>
      <c r="N36" s="28">
        <v>757.51</v>
      </c>
      <c r="O36" s="28">
        <v>739.75599999999997</v>
      </c>
      <c r="P36" s="28">
        <v>789.15499999999997</v>
      </c>
      <c r="Q36" s="28">
        <v>441.25700000000001</v>
      </c>
      <c r="R36" s="28"/>
      <c r="S36" s="28">
        <f t="shared" si="35"/>
        <v>545.16</v>
      </c>
      <c r="T36" s="28">
        <f t="shared" si="36"/>
        <v>644.62</v>
      </c>
      <c r="U36" s="28">
        <f t="shared" si="37"/>
        <v>789.15499999999997</v>
      </c>
      <c r="V36" s="28">
        <f t="shared" si="37"/>
        <v>441.25700000000001</v>
      </c>
      <c r="W36" s="28"/>
      <c r="X36" s="122"/>
      <c r="Y36" s="122"/>
      <c r="Z36" s="122"/>
      <c r="AA36" s="122"/>
      <c r="AB36" s="122"/>
      <c r="AC36" s="122"/>
      <c r="AD36" s="122"/>
      <c r="AE36" s="28"/>
      <c r="AG36" s="28"/>
      <c r="AH36" s="28"/>
      <c r="AI36" s="28"/>
      <c r="AJ36" s="28"/>
      <c r="AK36" s="28"/>
      <c r="AL36" s="28"/>
      <c r="AM36" s="28"/>
      <c r="AN36" s="28"/>
      <c r="AO36" s="28"/>
    </row>
    <row r="37" spans="2:41" ht="14.9" customHeight="1">
      <c r="B37" s="29" t="s">
        <v>281</v>
      </c>
      <c r="E37" s="28">
        <v>70.566999999999993</v>
      </c>
      <c r="F37" s="28">
        <v>74.340999999999994</v>
      </c>
      <c r="G37" s="28">
        <v>92.608999999999995</v>
      </c>
      <c r="H37" s="28">
        <v>106.44</v>
      </c>
      <c r="I37" s="28">
        <v>86.754999999999995</v>
      </c>
      <c r="J37" s="28">
        <v>98.703999999999994</v>
      </c>
      <c r="K37" s="28">
        <v>121.389</v>
      </c>
      <c r="L37" s="28">
        <v>169.58699999999999</v>
      </c>
      <c r="M37" s="28">
        <v>125.575</v>
      </c>
      <c r="N37" s="28">
        <v>134.155</v>
      </c>
      <c r="O37" s="28">
        <v>144.04499999999999</v>
      </c>
      <c r="P37" s="28">
        <v>153.983</v>
      </c>
      <c r="Q37" s="28">
        <v>152.887</v>
      </c>
      <c r="R37" s="28"/>
      <c r="S37" s="28">
        <f t="shared" si="35"/>
        <v>106.44</v>
      </c>
      <c r="T37" s="28">
        <f t="shared" si="36"/>
        <v>169.58699999999999</v>
      </c>
      <c r="U37" s="28">
        <f t="shared" si="37"/>
        <v>153.983</v>
      </c>
      <c r="V37" s="28">
        <f t="shared" si="37"/>
        <v>152.887</v>
      </c>
      <c r="W37" s="28"/>
      <c r="X37" s="122"/>
      <c r="Y37" s="122"/>
      <c r="Z37" s="122"/>
      <c r="AA37" s="122"/>
      <c r="AB37" s="122"/>
      <c r="AC37" s="122"/>
      <c r="AD37" s="122"/>
      <c r="AE37" s="28"/>
      <c r="AG37" s="28"/>
      <c r="AH37" s="28"/>
      <c r="AI37" s="28"/>
      <c r="AJ37" s="28"/>
      <c r="AK37" s="28"/>
      <c r="AL37" s="28"/>
      <c r="AM37" s="28"/>
      <c r="AN37" s="28"/>
      <c r="AO37" s="28"/>
    </row>
    <row r="38" spans="2:41" ht="14.9" customHeight="1">
      <c r="B38" s="29" t="s">
        <v>282</v>
      </c>
      <c r="E38" s="28">
        <v>17.533999999999999</v>
      </c>
      <c r="F38" s="28">
        <v>13.497999999999999</v>
      </c>
      <c r="G38" s="28">
        <v>13.176</v>
      </c>
      <c r="H38" s="28">
        <v>12.798999999999999</v>
      </c>
      <c r="I38" s="28">
        <v>14.936</v>
      </c>
      <c r="J38" s="28">
        <v>14.846</v>
      </c>
      <c r="K38" s="28">
        <v>14.756</v>
      </c>
      <c r="L38" s="28">
        <v>15.105</v>
      </c>
      <c r="M38" s="28">
        <v>13.201000000000001</v>
      </c>
      <c r="N38" s="28">
        <v>12.026999999999999</v>
      </c>
      <c r="O38" s="28">
        <v>11.237</v>
      </c>
      <c r="P38" s="28">
        <v>13.598000000000001</v>
      </c>
      <c r="Q38" s="28">
        <v>14.414</v>
      </c>
      <c r="R38" s="28"/>
      <c r="S38" s="28">
        <f t="shared" si="35"/>
        <v>12.798999999999999</v>
      </c>
      <c r="T38" s="28">
        <f t="shared" si="36"/>
        <v>15.105</v>
      </c>
      <c r="U38" s="28">
        <f t="shared" si="37"/>
        <v>13.598000000000001</v>
      </c>
      <c r="V38" s="28">
        <f t="shared" si="37"/>
        <v>14.414</v>
      </c>
      <c r="W38" s="28"/>
      <c r="X38" s="122"/>
      <c r="Y38" s="122"/>
      <c r="Z38" s="122"/>
      <c r="AA38" s="122"/>
      <c r="AB38" s="122"/>
      <c r="AC38" s="122"/>
      <c r="AD38" s="122"/>
      <c r="AE38" s="28"/>
      <c r="AG38" s="28"/>
      <c r="AH38" s="28"/>
      <c r="AI38" s="28"/>
      <c r="AJ38" s="28"/>
      <c r="AK38" s="28"/>
      <c r="AL38" s="28"/>
      <c r="AM38" s="28"/>
      <c r="AN38" s="28"/>
      <c r="AO38" s="28"/>
    </row>
    <row r="39" spans="2:41" ht="14.9" customHeight="1">
      <c r="B39" s="29" t="s">
        <v>267</v>
      </c>
      <c r="E39" s="28">
        <v>828.81100000000004</v>
      </c>
      <c r="F39" s="28">
        <v>788.35199999999998</v>
      </c>
      <c r="G39" s="28">
        <v>796.91</v>
      </c>
      <c r="H39" s="28">
        <v>339.77100000000002</v>
      </c>
      <c r="I39" s="28">
        <v>262.67899999999997</v>
      </c>
      <c r="J39" s="28">
        <v>197.09</v>
      </c>
      <c r="K39" s="28">
        <v>650.25800000000004</v>
      </c>
      <c r="L39" s="28">
        <v>276.25900000000001</v>
      </c>
      <c r="M39" s="28">
        <v>9.2940000000000005</v>
      </c>
      <c r="N39" s="28">
        <v>19.131</v>
      </c>
      <c r="O39" s="28">
        <v>657.947</v>
      </c>
      <c r="P39" s="28">
        <v>980.97900000000004</v>
      </c>
      <c r="Q39" s="28">
        <v>768.61900000000003</v>
      </c>
      <c r="R39" s="28"/>
      <c r="S39" s="28">
        <f t="shared" si="35"/>
        <v>339.77100000000002</v>
      </c>
      <c r="T39" s="28">
        <f t="shared" si="36"/>
        <v>276.25900000000001</v>
      </c>
      <c r="U39" s="28">
        <f t="shared" si="37"/>
        <v>980.97900000000004</v>
      </c>
      <c r="V39" s="28">
        <f t="shared" si="37"/>
        <v>768.61900000000003</v>
      </c>
      <c r="W39" s="28"/>
      <c r="X39" s="122"/>
      <c r="Y39" s="122"/>
      <c r="Z39" s="122"/>
      <c r="AA39" s="122"/>
      <c r="AB39" s="122"/>
      <c r="AC39" s="122"/>
      <c r="AD39" s="122"/>
      <c r="AE39" s="28"/>
      <c r="AG39" s="28"/>
      <c r="AH39" s="28"/>
      <c r="AI39" s="28"/>
      <c r="AJ39" s="28"/>
      <c r="AK39" s="28"/>
      <c r="AL39" s="28"/>
      <c r="AM39" s="28"/>
      <c r="AN39" s="28"/>
      <c r="AO39" s="28"/>
    </row>
    <row r="40" spans="2:41" ht="14.9" customHeight="1">
      <c r="B40" s="29" t="s">
        <v>523</v>
      </c>
      <c r="E40" s="28">
        <v>0</v>
      </c>
      <c r="F40" s="28">
        <v>0</v>
      </c>
      <c r="G40" s="28">
        <v>0</v>
      </c>
      <c r="H40" s="28">
        <v>3.1970000000000001</v>
      </c>
      <c r="I40" s="28">
        <v>28.263999999999999</v>
      </c>
      <c r="J40" s="28">
        <v>27.794</v>
      </c>
      <c r="K40" s="28">
        <v>57.401000000000003</v>
      </c>
      <c r="L40" s="28">
        <v>17.352</v>
      </c>
      <c r="M40" s="28">
        <v>909.30499999999995</v>
      </c>
      <c r="N40" s="28">
        <v>749.37</v>
      </c>
      <c r="O40" s="28">
        <v>23.416</v>
      </c>
      <c r="P40" s="28">
        <v>33.024000000000001</v>
      </c>
      <c r="Q40" s="28">
        <v>29.891999999999999</v>
      </c>
      <c r="R40" s="28"/>
      <c r="S40" s="28">
        <f t="shared" si="35"/>
        <v>3.1970000000000001</v>
      </c>
      <c r="T40" s="28">
        <f t="shared" si="36"/>
        <v>17.352</v>
      </c>
      <c r="U40" s="28">
        <f t="shared" si="37"/>
        <v>33.024000000000001</v>
      </c>
      <c r="V40" s="28">
        <f t="shared" si="37"/>
        <v>29.891999999999999</v>
      </c>
      <c r="W40" s="28"/>
      <c r="X40" s="122"/>
      <c r="Y40" s="122"/>
      <c r="Z40" s="122"/>
      <c r="AA40" s="122"/>
      <c r="AB40" s="122"/>
      <c r="AC40" s="122"/>
      <c r="AD40" s="122"/>
      <c r="AE40" s="28"/>
      <c r="AG40" s="28"/>
      <c r="AH40" s="28"/>
      <c r="AI40" s="28"/>
      <c r="AJ40" s="28"/>
      <c r="AK40" s="28"/>
      <c r="AL40" s="28"/>
      <c r="AM40" s="28"/>
      <c r="AN40" s="28"/>
      <c r="AO40" s="28"/>
    </row>
    <row r="41" spans="2:41" ht="14.9" customHeight="1">
      <c r="B41" s="29" t="s">
        <v>283</v>
      </c>
      <c r="E41" s="28">
        <v>0</v>
      </c>
      <c r="F41" s="28">
        <v>0</v>
      </c>
      <c r="G41" s="28">
        <v>0</v>
      </c>
      <c r="H41" s="28">
        <v>0</v>
      </c>
      <c r="I41" s="28">
        <v>0</v>
      </c>
      <c r="J41" s="28">
        <v>0</v>
      </c>
      <c r="K41" s="28">
        <v>0</v>
      </c>
      <c r="L41" s="28">
        <v>5.6719999999999997</v>
      </c>
      <c r="M41" s="28">
        <v>5.9139999999999997</v>
      </c>
      <c r="N41" s="28">
        <v>6.0259999999999998</v>
      </c>
      <c r="O41" s="28">
        <v>6.1159999999999997</v>
      </c>
      <c r="P41" s="28">
        <v>5.13</v>
      </c>
      <c r="Q41" s="28">
        <v>5.2309999999999999</v>
      </c>
      <c r="R41" s="28"/>
      <c r="S41" s="28">
        <f t="shared" si="35"/>
        <v>0</v>
      </c>
      <c r="T41" s="28">
        <f t="shared" si="36"/>
        <v>5.6719999999999997</v>
      </c>
      <c r="U41" s="28">
        <f t="shared" si="37"/>
        <v>5.13</v>
      </c>
      <c r="V41" s="28">
        <f t="shared" si="37"/>
        <v>5.2309999999999999</v>
      </c>
      <c r="W41" s="28"/>
      <c r="X41" s="122"/>
      <c r="Y41" s="122"/>
      <c r="Z41" s="122"/>
      <c r="AA41" s="122"/>
      <c r="AB41" s="122"/>
      <c r="AC41" s="122"/>
      <c r="AD41" s="122"/>
      <c r="AE41" s="28"/>
      <c r="AG41" s="28"/>
      <c r="AH41" s="28"/>
      <c r="AI41" s="28"/>
      <c r="AJ41" s="28"/>
      <c r="AK41" s="28"/>
      <c r="AL41" s="28"/>
      <c r="AM41" s="28"/>
      <c r="AN41" s="28"/>
      <c r="AO41" s="28"/>
    </row>
    <row r="42" spans="2:41" ht="14.9" customHeight="1">
      <c r="B42" s="29" t="s">
        <v>268</v>
      </c>
      <c r="E42" s="28">
        <v>17.661999999999999</v>
      </c>
      <c r="F42" s="28">
        <v>13.766999999999999</v>
      </c>
      <c r="G42" s="28">
        <v>23.870999999999999</v>
      </c>
      <c r="H42" s="28">
        <v>13.901999999999999</v>
      </c>
      <c r="I42" s="28">
        <v>10.926</v>
      </c>
      <c r="J42" s="28">
        <v>6.3029999999999999</v>
      </c>
      <c r="K42" s="28">
        <v>1.2629999999999999</v>
      </c>
      <c r="L42" s="28">
        <v>39.290999999999997</v>
      </c>
      <c r="M42" s="28">
        <v>187.39099999999999</v>
      </c>
      <c r="N42" s="28">
        <v>158.495</v>
      </c>
      <c r="O42" s="28">
        <v>74.045000000000002</v>
      </c>
      <c r="P42" s="28">
        <v>26.672000000000001</v>
      </c>
      <c r="Q42" s="28">
        <v>59.936</v>
      </c>
      <c r="R42" s="28"/>
      <c r="S42" s="28">
        <f t="shared" si="35"/>
        <v>13.901999999999999</v>
      </c>
      <c r="T42" s="28">
        <f t="shared" si="36"/>
        <v>39.290999999999997</v>
      </c>
      <c r="U42" s="28">
        <f t="shared" si="37"/>
        <v>26.672000000000001</v>
      </c>
      <c r="V42" s="28">
        <f t="shared" si="37"/>
        <v>59.936</v>
      </c>
      <c r="W42" s="28"/>
      <c r="X42" s="122"/>
      <c r="Y42" s="122"/>
      <c r="Z42" s="122"/>
      <c r="AA42" s="122"/>
      <c r="AB42" s="122"/>
      <c r="AC42" s="122"/>
      <c r="AD42" s="122"/>
      <c r="AE42" s="28"/>
      <c r="AG42" s="28"/>
      <c r="AH42" s="28"/>
      <c r="AI42" s="28"/>
      <c r="AJ42" s="28"/>
      <c r="AK42" s="28"/>
      <c r="AL42" s="28"/>
      <c r="AM42" s="28"/>
      <c r="AN42" s="28"/>
      <c r="AO42" s="28"/>
    </row>
    <row r="43" spans="2:41" ht="14.9" customHeight="1">
      <c r="B43" s="49" t="s">
        <v>284</v>
      </c>
      <c r="C43" s="47"/>
      <c r="D43" s="47"/>
      <c r="E43" s="66">
        <f>SUM(E44:E50)</f>
        <v>6655.0870000000014</v>
      </c>
      <c r="F43" s="66">
        <f t="shared" ref="F43:J43" si="38">SUM(F44:F50)</f>
        <v>6567.933</v>
      </c>
      <c r="G43" s="66">
        <f t="shared" si="38"/>
        <v>6549.6090000000004</v>
      </c>
      <c r="H43" s="66">
        <f t="shared" si="38"/>
        <v>5204.8379999999997</v>
      </c>
      <c r="I43" s="66">
        <f t="shared" si="38"/>
        <v>6838.8099999999995</v>
      </c>
      <c r="J43" s="66">
        <f t="shared" si="38"/>
        <v>7021.3780000000006</v>
      </c>
      <c r="K43" s="66">
        <f t="shared" ref="K43:L43" si="39">SUM(K44:K50)</f>
        <v>6951.4719999999998</v>
      </c>
      <c r="L43" s="66">
        <f t="shared" si="39"/>
        <v>6795.51</v>
      </c>
      <c r="M43" s="66">
        <f>SUM(M44:M50)</f>
        <v>7480.7889999999998</v>
      </c>
      <c r="N43" s="66">
        <f>SUM(N44:N50)</f>
        <v>7113.329999999999</v>
      </c>
      <c r="O43" s="66">
        <f>SUM(O44:O50)</f>
        <v>7042.2559999999994</v>
      </c>
      <c r="P43" s="66">
        <f>SUM(P44:P50)</f>
        <v>7475.9330000000009</v>
      </c>
      <c r="Q43" s="66">
        <f>SUM(Q44:Q50)</f>
        <v>8358.7610000000004</v>
      </c>
      <c r="S43" s="66">
        <f t="shared" ref="S43:T43" si="40">SUM(S44:S50)</f>
        <v>5204.8379999999997</v>
      </c>
      <c r="T43" s="66">
        <f t="shared" si="40"/>
        <v>6795.51</v>
      </c>
      <c r="U43" s="66">
        <f>SUM(U44:U50)</f>
        <v>7475.9330000000009</v>
      </c>
      <c r="V43" s="66">
        <f>SUM(V44:V50)</f>
        <v>8358.7610000000004</v>
      </c>
    </row>
    <row r="44" spans="2:41" ht="14.9" customHeight="1">
      <c r="B44" s="29" t="s">
        <v>279</v>
      </c>
      <c r="E44" s="28">
        <v>206.429</v>
      </c>
      <c r="F44" s="28">
        <v>253.65299999999999</v>
      </c>
      <c r="G44" s="28">
        <v>217.02099999999999</v>
      </c>
      <c r="H44" s="28">
        <v>98.21</v>
      </c>
      <c r="I44" s="28">
        <v>86.635999999999996</v>
      </c>
      <c r="J44" s="28">
        <v>120.351</v>
      </c>
      <c r="K44" s="28">
        <v>96.052000000000007</v>
      </c>
      <c r="L44" s="28">
        <v>0</v>
      </c>
      <c r="M44" s="28">
        <v>0</v>
      </c>
      <c r="N44" s="28">
        <v>0</v>
      </c>
      <c r="O44" s="28">
        <v>0</v>
      </c>
      <c r="P44" s="28">
        <v>0</v>
      </c>
      <c r="Q44" s="28">
        <v>0</v>
      </c>
      <c r="R44" s="28"/>
      <c r="S44" s="28">
        <f t="shared" ref="S44:S50" si="41">H44</f>
        <v>98.21</v>
      </c>
      <c r="T44" s="28">
        <f t="shared" ref="T44:T50" si="42">L44</f>
        <v>0</v>
      </c>
      <c r="U44" s="28">
        <f t="shared" ref="U44:V50" si="43">P44</f>
        <v>0</v>
      </c>
      <c r="V44" s="28">
        <f t="shared" si="43"/>
        <v>0</v>
      </c>
      <c r="W44" s="28"/>
      <c r="X44" s="122"/>
      <c r="Y44" s="122"/>
      <c r="Z44" s="122"/>
      <c r="AA44" s="122"/>
      <c r="AB44" s="122"/>
      <c r="AC44" s="122"/>
      <c r="AD44" s="122"/>
      <c r="AE44" s="28"/>
      <c r="AG44" s="28"/>
      <c r="AH44" s="28"/>
      <c r="AI44" s="28"/>
      <c r="AJ44" s="28"/>
      <c r="AK44" s="28"/>
      <c r="AL44" s="28"/>
      <c r="AM44" s="28"/>
      <c r="AN44" s="28"/>
      <c r="AO44" s="28"/>
    </row>
    <row r="45" spans="2:41" ht="14.9" customHeight="1">
      <c r="B45" s="29" t="s">
        <v>280</v>
      </c>
      <c r="E45" s="28">
        <v>4892.8500000000004</v>
      </c>
      <c r="F45" s="28">
        <v>4662.7240000000002</v>
      </c>
      <c r="G45" s="28">
        <v>4626.2280000000001</v>
      </c>
      <c r="H45" s="28">
        <v>4562.0959999999995</v>
      </c>
      <c r="I45" s="28">
        <v>5567.2079999999996</v>
      </c>
      <c r="J45" s="28">
        <v>5729.7550000000001</v>
      </c>
      <c r="K45" s="28">
        <v>5653.8980000000001</v>
      </c>
      <c r="L45" s="28">
        <v>5569.7849999999999</v>
      </c>
      <c r="M45" s="28">
        <v>6151</v>
      </c>
      <c r="N45" s="28">
        <v>5801.3779999999997</v>
      </c>
      <c r="O45" s="28">
        <v>5757.1229999999996</v>
      </c>
      <c r="P45" s="28">
        <v>5656.5770000000002</v>
      </c>
      <c r="Q45" s="28">
        <v>6360.74</v>
      </c>
      <c r="R45" s="28"/>
      <c r="S45" s="28">
        <f t="shared" si="41"/>
        <v>4562.0959999999995</v>
      </c>
      <c r="T45" s="28">
        <f t="shared" si="42"/>
        <v>5569.7849999999999</v>
      </c>
      <c r="U45" s="28">
        <f t="shared" si="43"/>
        <v>5656.5770000000002</v>
      </c>
      <c r="V45" s="28">
        <f t="shared" si="43"/>
        <v>6360.74</v>
      </c>
      <c r="W45" s="28"/>
      <c r="X45" s="122"/>
      <c r="Y45" s="122"/>
      <c r="Z45" s="122"/>
      <c r="AA45" s="122"/>
      <c r="AB45" s="122"/>
      <c r="AC45" s="122"/>
      <c r="AD45" s="122"/>
      <c r="AE45" s="28"/>
      <c r="AG45" s="28"/>
      <c r="AH45" s="28"/>
      <c r="AI45" s="28"/>
      <c r="AJ45" s="28"/>
      <c r="AK45" s="28"/>
      <c r="AL45" s="28"/>
      <c r="AM45" s="28"/>
      <c r="AN45" s="28"/>
      <c r="AO45" s="28"/>
    </row>
    <row r="46" spans="2:41" ht="14.9" customHeight="1">
      <c r="B46" s="29" t="s">
        <v>282</v>
      </c>
      <c r="E46" s="28">
        <v>100.166</v>
      </c>
      <c r="F46" s="28">
        <v>141.27600000000001</v>
      </c>
      <c r="G46" s="28">
        <v>139.858</v>
      </c>
      <c r="H46" s="28">
        <v>144.59899999999999</v>
      </c>
      <c r="I46" s="28">
        <v>175.54400000000001</v>
      </c>
      <c r="J46" s="28">
        <v>175.881</v>
      </c>
      <c r="K46" s="28">
        <v>172.11699999999999</v>
      </c>
      <c r="L46" s="28">
        <v>210.97499999999999</v>
      </c>
      <c r="M46" s="28">
        <v>210.774</v>
      </c>
      <c r="N46" s="28">
        <v>208.57599999999999</v>
      </c>
      <c r="O46" s="28">
        <v>206.941</v>
      </c>
      <c r="P46" s="28">
        <v>212.828</v>
      </c>
      <c r="Q46" s="28">
        <v>212.69900000000001</v>
      </c>
      <c r="R46" s="28"/>
      <c r="S46" s="28">
        <f t="shared" si="41"/>
        <v>144.59899999999999</v>
      </c>
      <c r="T46" s="28">
        <f t="shared" si="42"/>
        <v>210.97499999999999</v>
      </c>
      <c r="U46" s="28">
        <f t="shared" si="43"/>
        <v>212.828</v>
      </c>
      <c r="V46" s="28">
        <f t="shared" si="43"/>
        <v>212.69900000000001</v>
      </c>
      <c r="W46" s="28"/>
      <c r="X46" s="122"/>
      <c r="Y46" s="122"/>
      <c r="Z46" s="122"/>
      <c r="AA46" s="122"/>
      <c r="AB46" s="122"/>
      <c r="AC46" s="122"/>
      <c r="AD46" s="122"/>
      <c r="AE46" s="28"/>
      <c r="AG46" s="28"/>
      <c r="AH46" s="28"/>
      <c r="AI46" s="28"/>
      <c r="AJ46" s="28"/>
      <c r="AK46" s="28"/>
      <c r="AL46" s="28"/>
      <c r="AM46" s="28"/>
      <c r="AN46" s="28"/>
      <c r="AO46" s="28"/>
    </row>
    <row r="47" spans="2:41" ht="14.9" customHeight="1">
      <c r="B47" s="29" t="s">
        <v>271</v>
      </c>
      <c r="E47" s="28">
        <v>53.353000000000002</v>
      </c>
      <c r="F47" s="28">
        <v>56.29</v>
      </c>
      <c r="G47" s="28">
        <v>68.031999999999996</v>
      </c>
      <c r="H47" s="28">
        <v>71.436999999999998</v>
      </c>
      <c r="I47" s="28">
        <v>542.31700000000001</v>
      </c>
      <c r="J47" s="28">
        <v>540.72900000000004</v>
      </c>
      <c r="K47" s="28">
        <v>540.37300000000005</v>
      </c>
      <c r="L47" s="28">
        <v>537.58799999999997</v>
      </c>
      <c r="M47" s="28">
        <v>526.76499999999999</v>
      </c>
      <c r="N47" s="28">
        <v>526.51199999999994</v>
      </c>
      <c r="O47" s="28">
        <v>524.07600000000002</v>
      </c>
      <c r="P47" s="28">
        <v>523.51900000000001</v>
      </c>
      <c r="Q47" s="28">
        <v>500.35300000000001</v>
      </c>
      <c r="R47" s="28"/>
      <c r="S47" s="28">
        <f t="shared" si="41"/>
        <v>71.436999999999998</v>
      </c>
      <c r="T47" s="28">
        <f t="shared" si="42"/>
        <v>537.58799999999997</v>
      </c>
      <c r="U47" s="28">
        <f t="shared" si="43"/>
        <v>523.51900000000001</v>
      </c>
      <c r="V47" s="28">
        <f t="shared" si="43"/>
        <v>500.35300000000001</v>
      </c>
      <c r="W47" s="28"/>
      <c r="X47" s="122"/>
      <c r="Y47" s="122"/>
      <c r="Z47" s="122"/>
      <c r="AA47" s="122"/>
      <c r="AB47" s="122"/>
      <c r="AC47" s="122"/>
      <c r="AD47" s="122"/>
      <c r="AE47" s="28"/>
      <c r="AG47" s="28"/>
      <c r="AH47" s="28"/>
      <c r="AI47" s="28"/>
      <c r="AJ47" s="28"/>
      <c r="AK47" s="28"/>
      <c r="AL47" s="28"/>
      <c r="AM47" s="28"/>
      <c r="AN47" s="28"/>
      <c r="AO47" s="28"/>
    </row>
    <row r="48" spans="2:41" ht="14.9" customHeight="1">
      <c r="B48" s="29" t="s">
        <v>267</v>
      </c>
      <c r="E48" s="28">
        <v>1388.69</v>
      </c>
      <c r="F48" s="28">
        <v>1430.5360000000001</v>
      </c>
      <c r="G48" s="28">
        <v>1474.7460000000001</v>
      </c>
      <c r="H48" s="28">
        <v>278.30399999999997</v>
      </c>
      <c r="I48" s="28">
        <v>238.04</v>
      </c>
      <c r="J48" s="28">
        <v>220.15600000000001</v>
      </c>
      <c r="K48" s="28">
        <v>256.93099999999998</v>
      </c>
      <c r="L48" s="28">
        <v>158.31299999999999</v>
      </c>
      <c r="M48" s="28">
        <v>384.78</v>
      </c>
      <c r="N48" s="28">
        <v>338.28100000000001</v>
      </c>
      <c r="O48" s="28">
        <v>352.12900000000002</v>
      </c>
      <c r="P48" s="28">
        <v>744.94500000000005</v>
      </c>
      <c r="Q48" s="28">
        <v>914.46500000000003</v>
      </c>
      <c r="R48" s="28"/>
      <c r="S48" s="28">
        <f t="shared" si="41"/>
        <v>278.30399999999997</v>
      </c>
      <c r="T48" s="28">
        <f t="shared" si="42"/>
        <v>158.31299999999999</v>
      </c>
      <c r="U48" s="28">
        <f t="shared" si="43"/>
        <v>744.94500000000005</v>
      </c>
      <c r="V48" s="28">
        <f t="shared" si="43"/>
        <v>914.46500000000003</v>
      </c>
      <c r="W48" s="28"/>
      <c r="X48" s="122"/>
      <c r="Y48" s="122"/>
      <c r="Z48" s="122"/>
      <c r="AA48" s="122"/>
      <c r="AB48" s="122"/>
      <c r="AC48" s="122"/>
      <c r="AD48" s="122"/>
      <c r="AE48" s="28"/>
      <c r="AG48" s="28"/>
      <c r="AH48" s="28"/>
      <c r="AI48" s="28"/>
      <c r="AJ48" s="28"/>
      <c r="AK48" s="28"/>
      <c r="AL48" s="28"/>
      <c r="AM48" s="28"/>
      <c r="AN48" s="28"/>
      <c r="AO48" s="28"/>
    </row>
    <row r="49" spans="2:41" ht="14.9" customHeight="1">
      <c r="B49" s="29" t="s">
        <v>283</v>
      </c>
      <c r="E49" s="28">
        <v>0</v>
      </c>
      <c r="F49" s="28">
        <v>0</v>
      </c>
      <c r="G49" s="28">
        <v>0</v>
      </c>
      <c r="H49" s="28">
        <v>0</v>
      </c>
      <c r="I49" s="28">
        <v>0</v>
      </c>
      <c r="J49" s="28">
        <v>0</v>
      </c>
      <c r="K49" s="28">
        <v>0</v>
      </c>
      <c r="L49" s="28">
        <v>6.3869999999999996</v>
      </c>
      <c r="M49" s="28">
        <v>6.3869999999999996</v>
      </c>
      <c r="N49" s="28">
        <v>6.3869999999999996</v>
      </c>
      <c r="O49" s="28">
        <v>6.3869999999999996</v>
      </c>
      <c r="P49" s="28">
        <v>1.2769999999999999</v>
      </c>
      <c r="Q49" s="28">
        <v>1.2769999999999999</v>
      </c>
      <c r="R49" s="28"/>
      <c r="S49" s="28">
        <f t="shared" si="41"/>
        <v>0</v>
      </c>
      <c r="T49" s="28">
        <f t="shared" si="42"/>
        <v>6.3869999999999996</v>
      </c>
      <c r="U49" s="28">
        <f t="shared" si="43"/>
        <v>1.2769999999999999</v>
      </c>
      <c r="V49" s="28">
        <f t="shared" si="43"/>
        <v>1.2769999999999999</v>
      </c>
      <c r="W49" s="28"/>
      <c r="X49" s="122"/>
      <c r="Y49" s="122"/>
      <c r="Z49" s="122"/>
      <c r="AA49" s="122"/>
      <c r="AB49" s="122"/>
      <c r="AC49" s="122"/>
      <c r="AD49" s="122"/>
      <c r="AE49" s="28"/>
      <c r="AG49" s="28"/>
      <c r="AH49" s="28"/>
      <c r="AI49" s="28"/>
      <c r="AJ49" s="28"/>
      <c r="AK49" s="28"/>
      <c r="AL49" s="28"/>
      <c r="AM49" s="28"/>
      <c r="AN49" s="28"/>
      <c r="AO49" s="28"/>
    </row>
    <row r="50" spans="2:41" ht="14.9" customHeight="1">
      <c r="B50" s="29" t="s">
        <v>268</v>
      </c>
      <c r="E50" s="28">
        <v>13.599</v>
      </c>
      <c r="F50" s="28">
        <v>23.454000000000001</v>
      </c>
      <c r="G50" s="28">
        <v>23.724</v>
      </c>
      <c r="H50" s="28">
        <v>50.192</v>
      </c>
      <c r="I50" s="28">
        <v>229.065</v>
      </c>
      <c r="J50" s="28">
        <v>234.506</v>
      </c>
      <c r="K50" s="28">
        <v>232.101</v>
      </c>
      <c r="L50" s="28">
        <v>312.46199999999999</v>
      </c>
      <c r="M50" s="28">
        <v>201.083</v>
      </c>
      <c r="N50" s="28">
        <v>232.196</v>
      </c>
      <c r="O50" s="28">
        <v>195.6</v>
      </c>
      <c r="P50" s="28">
        <v>336.78699999999998</v>
      </c>
      <c r="Q50" s="28">
        <v>369.22699999999998</v>
      </c>
      <c r="R50" s="28"/>
      <c r="S50" s="28">
        <f t="shared" si="41"/>
        <v>50.192</v>
      </c>
      <c r="T50" s="28">
        <f t="shared" si="42"/>
        <v>312.46199999999999</v>
      </c>
      <c r="U50" s="28">
        <f t="shared" si="43"/>
        <v>336.78699999999998</v>
      </c>
      <c r="V50" s="28">
        <f t="shared" si="43"/>
        <v>369.22699999999998</v>
      </c>
      <c r="W50" s="28"/>
      <c r="X50" s="122"/>
      <c r="Y50" s="122"/>
      <c r="Z50" s="122"/>
      <c r="AA50" s="122"/>
      <c r="AB50" s="122"/>
      <c r="AC50" s="122"/>
      <c r="AD50" s="122"/>
      <c r="AE50" s="28"/>
      <c r="AG50" s="28"/>
      <c r="AH50" s="28"/>
      <c r="AI50" s="28"/>
      <c r="AJ50" s="28"/>
      <c r="AK50" s="28"/>
      <c r="AL50" s="28"/>
      <c r="AM50" s="28"/>
      <c r="AN50" s="28"/>
      <c r="AO50" s="28"/>
    </row>
    <row r="51" spans="2:41" ht="14.9" customHeight="1">
      <c r="B51" s="35" t="s">
        <v>287</v>
      </c>
      <c r="C51" s="36"/>
      <c r="D51" s="36"/>
      <c r="E51" s="37">
        <f>SUM(E34,E43)</f>
        <v>8253.2310000000016</v>
      </c>
      <c r="F51" s="37">
        <f t="shared" ref="F51:T51" si="44">SUM(F34,F43)</f>
        <v>8132.7759999999998</v>
      </c>
      <c r="G51" s="37">
        <f t="shared" si="44"/>
        <v>8187.2030000000004</v>
      </c>
      <c r="H51" s="37">
        <f t="shared" si="44"/>
        <v>6421.0409999999993</v>
      </c>
      <c r="I51" s="37">
        <f t="shared" si="44"/>
        <v>8049.7999999999993</v>
      </c>
      <c r="J51" s="37">
        <f t="shared" si="44"/>
        <v>8199.2200000000012</v>
      </c>
      <c r="K51" s="37">
        <f t="shared" ref="K51:P51" si="45">SUM(K34,K43)</f>
        <v>8658.6059999999998</v>
      </c>
      <c r="L51" s="37">
        <f t="shared" si="45"/>
        <v>8211.1810000000005</v>
      </c>
      <c r="M51" s="37">
        <f t="shared" si="45"/>
        <v>9664.9650000000001</v>
      </c>
      <c r="N51" s="37">
        <f t="shared" si="45"/>
        <v>9299.3230000000003</v>
      </c>
      <c r="O51" s="37">
        <f t="shared" si="45"/>
        <v>9173.9320000000007</v>
      </c>
      <c r="P51" s="37">
        <f t="shared" si="45"/>
        <v>9970.2120000000014</v>
      </c>
      <c r="Q51" s="37">
        <f t="shared" ref="Q51" si="46">SUM(Q34,Q43)</f>
        <v>10344.407000000001</v>
      </c>
      <c r="S51" s="37">
        <f t="shared" si="44"/>
        <v>6421.0409999999993</v>
      </c>
      <c r="T51" s="37">
        <f t="shared" si="44"/>
        <v>8211.1810000000005</v>
      </c>
      <c r="U51" s="37">
        <f>SUM(U34,U43)</f>
        <v>9970.2120000000014</v>
      </c>
      <c r="V51" s="37">
        <f>SUM(V34,V43)</f>
        <v>10344.407000000001</v>
      </c>
    </row>
    <row r="52" spans="2:41" ht="14.9" customHeight="1">
      <c r="E52" s="50"/>
      <c r="F52" s="50"/>
      <c r="G52" s="50"/>
      <c r="H52" s="50"/>
      <c r="I52" s="50"/>
      <c r="J52" s="50"/>
      <c r="K52" s="50"/>
      <c r="L52" s="50"/>
      <c r="M52" s="50"/>
      <c r="N52" s="50"/>
      <c r="O52" s="50"/>
      <c r="P52" s="50"/>
      <c r="Q52" s="50"/>
    </row>
    <row r="53" spans="2:41" ht="14.9" customHeight="1">
      <c r="B53" s="35" t="s">
        <v>288</v>
      </c>
      <c r="C53" s="36"/>
      <c r="D53" s="36"/>
      <c r="E53" s="37">
        <f t="shared" ref="E53:L53" si="47">SUM(E54:E59)</f>
        <v>4194.4549999999999</v>
      </c>
      <c r="F53" s="37">
        <f t="shared" si="47"/>
        <v>4134.1120000000001</v>
      </c>
      <c r="G53" s="37">
        <f t="shared" si="47"/>
        <v>4266.6020000000008</v>
      </c>
      <c r="H53" s="37">
        <f t="shared" si="47"/>
        <v>4447.0630000000001</v>
      </c>
      <c r="I53" s="37">
        <f t="shared" si="47"/>
        <v>4698.7740000000003</v>
      </c>
      <c r="J53" s="37">
        <f t="shared" si="47"/>
        <v>4652.6390000000001</v>
      </c>
      <c r="K53" s="37">
        <f t="shared" si="47"/>
        <v>4752.4780000000001</v>
      </c>
      <c r="L53" s="37">
        <f t="shared" si="47"/>
        <v>5133.469000000001</v>
      </c>
      <c r="M53" s="37">
        <f>SUM(M54:M59)</f>
        <v>5064.4260000000013</v>
      </c>
      <c r="N53" s="37">
        <f>SUM(N54:N59)</f>
        <v>5104.8100000000004</v>
      </c>
      <c r="O53" s="37">
        <f>SUM(O54:O59)</f>
        <v>5156.0870000000014</v>
      </c>
      <c r="P53" s="37">
        <f>SUM(P54:P59)</f>
        <v>5235.1900000000005</v>
      </c>
      <c r="Q53" s="37">
        <f>SUM(Q54:Q59)</f>
        <v>5085.7430000000004</v>
      </c>
      <c r="S53" s="37">
        <f>SUM(S54:S59)</f>
        <v>4447.0630000000001</v>
      </c>
      <c r="T53" s="37">
        <f>SUM(T54:T59)</f>
        <v>5133.469000000001</v>
      </c>
      <c r="U53" s="37">
        <f>SUM(U54:U59)</f>
        <v>5235.1900000000005</v>
      </c>
      <c r="V53" s="37">
        <f>SUM(V54:V59)</f>
        <v>5085.7430000000004</v>
      </c>
    </row>
    <row r="54" spans="2:41" ht="14.9" customHeight="1">
      <c r="B54" s="29" t="s">
        <v>289</v>
      </c>
      <c r="E54" s="28">
        <v>3968.6790000000001</v>
      </c>
      <c r="F54" s="28">
        <v>3968.6790000000001</v>
      </c>
      <c r="G54" s="28">
        <v>3968.6790000000001</v>
      </c>
      <c r="H54" s="28">
        <v>3968.6790000000001</v>
      </c>
      <c r="I54" s="28">
        <v>3968.6790000000001</v>
      </c>
      <c r="J54" s="28">
        <v>3968.6790000000001</v>
      </c>
      <c r="K54" s="28">
        <v>3968.6790000000001</v>
      </c>
      <c r="L54" s="28">
        <v>3968.6790000000001</v>
      </c>
      <c r="M54" s="28">
        <v>3968.6790000000001</v>
      </c>
      <c r="N54" s="28">
        <v>3968.6790000000001</v>
      </c>
      <c r="O54" s="28">
        <v>3968.6790000000001</v>
      </c>
      <c r="P54" s="28">
        <v>3968.6790000000001</v>
      </c>
      <c r="Q54" s="28">
        <v>3968.6790000000001</v>
      </c>
      <c r="R54" s="28"/>
      <c r="S54" s="28">
        <f t="shared" ref="S54:S59" si="48">H54</f>
        <v>3968.6790000000001</v>
      </c>
      <c r="T54" s="28">
        <f t="shared" ref="T54:T59" si="49">L54</f>
        <v>3968.6790000000001</v>
      </c>
      <c r="U54" s="28">
        <f t="shared" ref="U54:V59" si="50">P54</f>
        <v>3968.6790000000001</v>
      </c>
      <c r="V54" s="28">
        <f t="shared" si="50"/>
        <v>3968.6790000000001</v>
      </c>
      <c r="W54" s="28"/>
      <c r="X54" s="122"/>
      <c r="Y54" s="122"/>
      <c r="Z54" s="122"/>
      <c r="AA54" s="122"/>
      <c r="AB54" s="122"/>
      <c r="AC54" s="122"/>
      <c r="AD54" s="122"/>
      <c r="AE54" s="28"/>
      <c r="AG54" s="28"/>
      <c r="AH54" s="28"/>
      <c r="AI54" s="28"/>
      <c r="AJ54" s="28"/>
      <c r="AK54" s="28"/>
      <c r="AL54" s="28"/>
      <c r="AM54" s="28"/>
      <c r="AN54" s="28"/>
      <c r="AO54" s="28"/>
    </row>
    <row r="55" spans="2:41" ht="14.9" customHeight="1">
      <c r="B55" s="29" t="s">
        <v>292</v>
      </c>
      <c r="E55" s="28">
        <v>62.539000000000001</v>
      </c>
      <c r="F55" s="28">
        <v>62.540000000000006</v>
      </c>
      <c r="G55" s="28">
        <v>62.54</v>
      </c>
      <c r="H55" s="28">
        <v>62.54</v>
      </c>
      <c r="I55" s="28">
        <v>62.540000000000006</v>
      </c>
      <c r="J55" s="28">
        <v>62.540000000000006</v>
      </c>
      <c r="K55" s="28">
        <v>62.540000000000006</v>
      </c>
      <c r="L55" s="28">
        <v>62.54</v>
      </c>
      <c r="M55" s="28">
        <v>62.54</v>
      </c>
      <c r="N55" s="28">
        <v>62.54</v>
      </c>
      <c r="O55" s="28">
        <v>62.54</v>
      </c>
      <c r="P55" s="28">
        <v>62.54</v>
      </c>
      <c r="Q55" s="28">
        <v>62.54</v>
      </c>
      <c r="R55" s="28"/>
      <c r="S55" s="28">
        <f t="shared" si="48"/>
        <v>62.54</v>
      </c>
      <c r="T55" s="28">
        <f t="shared" si="49"/>
        <v>62.54</v>
      </c>
      <c r="U55" s="28">
        <f t="shared" si="50"/>
        <v>62.54</v>
      </c>
      <c r="V55" s="28">
        <f t="shared" si="50"/>
        <v>62.54</v>
      </c>
      <c r="W55" s="28"/>
      <c r="X55" s="122"/>
      <c r="Y55" s="122"/>
      <c r="Z55" s="122"/>
      <c r="AA55" s="122"/>
      <c r="AB55" s="122"/>
      <c r="AC55" s="122"/>
      <c r="AD55" s="122"/>
      <c r="AE55" s="28"/>
      <c r="AG55" s="28"/>
      <c r="AH55" s="28"/>
      <c r="AI55" s="28"/>
      <c r="AJ55" s="28"/>
      <c r="AK55" s="28"/>
      <c r="AL55" s="28"/>
      <c r="AM55" s="28"/>
      <c r="AN55" s="28"/>
      <c r="AO55" s="28"/>
    </row>
    <row r="56" spans="2:41" ht="14.9" customHeight="1">
      <c r="B56" s="29" t="s">
        <v>513</v>
      </c>
      <c r="E56" s="28">
        <v>598.37199999999996</v>
      </c>
      <c r="F56" s="28">
        <v>601.35699999999997</v>
      </c>
      <c r="G56" s="28">
        <v>601.35699999999997</v>
      </c>
      <c r="H56" s="28">
        <v>804.37800000000004</v>
      </c>
      <c r="I56" s="28">
        <v>804.37800000000004</v>
      </c>
      <c r="J56" s="28">
        <v>804.37800000000004</v>
      </c>
      <c r="K56" s="28">
        <v>804.37800000000004</v>
      </c>
      <c r="L56" s="28">
        <v>1490.7840000000001</v>
      </c>
      <c r="M56" s="28">
        <v>1490.7840000000001</v>
      </c>
      <c r="N56" s="28">
        <v>1490.7860000000001</v>
      </c>
      <c r="O56" s="28">
        <v>1490.7840000000001</v>
      </c>
      <c r="P56" s="28">
        <v>1592.5050000000001</v>
      </c>
      <c r="Q56" s="28">
        <v>1592.5060000000001</v>
      </c>
      <c r="R56" s="28"/>
      <c r="S56" s="28">
        <f t="shared" si="48"/>
        <v>804.37800000000004</v>
      </c>
      <c r="T56" s="28">
        <f t="shared" si="49"/>
        <v>1490.7840000000001</v>
      </c>
      <c r="U56" s="28">
        <f t="shared" si="50"/>
        <v>1592.5050000000001</v>
      </c>
      <c r="V56" s="28">
        <f t="shared" si="50"/>
        <v>1592.5060000000001</v>
      </c>
      <c r="W56" s="28"/>
      <c r="X56" s="122"/>
      <c r="Y56" s="122"/>
      <c r="Z56" s="122"/>
      <c r="AA56" s="122"/>
      <c r="AB56" s="122"/>
      <c r="AC56" s="122"/>
      <c r="AD56" s="122"/>
      <c r="AE56" s="28"/>
      <c r="AG56" s="28"/>
      <c r="AH56" s="28"/>
      <c r="AI56" s="28"/>
      <c r="AJ56" s="28"/>
      <c r="AK56" s="28"/>
      <c r="AL56" s="28"/>
      <c r="AM56" s="28"/>
      <c r="AN56" s="28"/>
      <c r="AO56" s="28"/>
    </row>
    <row r="57" spans="2:41" ht="14.9" customHeight="1">
      <c r="B57" s="29" t="s">
        <v>524</v>
      </c>
      <c r="E57" s="28">
        <v>-405.73399999999998</v>
      </c>
      <c r="F57" s="28">
        <v>-388.53399999999999</v>
      </c>
      <c r="G57" s="28">
        <v>-388.53399999999999</v>
      </c>
      <c r="H57" s="28">
        <v>-388.53399999999999</v>
      </c>
      <c r="I57" s="28">
        <v>-388.53399999999999</v>
      </c>
      <c r="J57" s="28">
        <v>-388.53399999999999</v>
      </c>
      <c r="K57" s="28">
        <v>-388.53399999999999</v>
      </c>
      <c r="L57" s="28">
        <v>-388.53399999999999</v>
      </c>
      <c r="M57" s="28">
        <v>-388.53399999999999</v>
      </c>
      <c r="N57" s="28">
        <v>-388.53399999999999</v>
      </c>
      <c r="O57" s="28">
        <v>-388.53399999999999</v>
      </c>
      <c r="P57" s="28">
        <v>-388.53399999999999</v>
      </c>
      <c r="Q57" s="28">
        <v>-388.53399999999999</v>
      </c>
      <c r="R57" s="28"/>
      <c r="S57" s="28">
        <f t="shared" si="48"/>
        <v>-388.53399999999999</v>
      </c>
      <c r="T57" s="28">
        <f t="shared" si="49"/>
        <v>-388.53399999999999</v>
      </c>
      <c r="U57" s="28">
        <f t="shared" si="50"/>
        <v>-388.53399999999999</v>
      </c>
      <c r="V57" s="28">
        <f t="shared" si="50"/>
        <v>-388.53399999999999</v>
      </c>
      <c r="W57" s="28"/>
      <c r="X57" s="122"/>
      <c r="Y57" s="122"/>
      <c r="Z57" s="122"/>
      <c r="AA57" s="122"/>
      <c r="AB57" s="122"/>
      <c r="AC57" s="122"/>
      <c r="AD57" s="122"/>
      <c r="AE57" s="28"/>
      <c r="AG57" s="28"/>
      <c r="AH57" s="28"/>
      <c r="AI57" s="28"/>
      <c r="AJ57" s="28"/>
      <c r="AK57" s="28"/>
      <c r="AL57" s="28"/>
      <c r="AM57" s="28"/>
      <c r="AN57" s="28"/>
      <c r="AO57" s="28"/>
    </row>
    <row r="58" spans="2:41" ht="14.9" customHeight="1">
      <c r="B58" s="29" t="s">
        <v>514</v>
      </c>
      <c r="E58" s="28">
        <v>-57.942</v>
      </c>
      <c r="F58" s="28">
        <v>-109.93</v>
      </c>
      <c r="G58" s="28">
        <v>22.56</v>
      </c>
      <c r="H58" s="28">
        <v>0</v>
      </c>
      <c r="I58" s="28">
        <v>251.71100000000001</v>
      </c>
      <c r="J58" s="28">
        <v>205.57599999999999</v>
      </c>
      <c r="K58" s="28">
        <v>305.41500000000002</v>
      </c>
      <c r="L58" s="28">
        <v>0</v>
      </c>
      <c r="M58" s="28">
        <v>-69.043000000000006</v>
      </c>
      <c r="N58" s="28">
        <v>-28.661000000000001</v>
      </c>
      <c r="O58" s="28">
        <v>22.617999999999999</v>
      </c>
      <c r="P58" s="28">
        <v>0</v>
      </c>
      <c r="Q58" s="28">
        <v>-149.44800000000001</v>
      </c>
      <c r="R58" s="28"/>
      <c r="S58" s="28">
        <f t="shared" si="48"/>
        <v>0</v>
      </c>
      <c r="T58" s="28">
        <f t="shared" si="49"/>
        <v>0</v>
      </c>
      <c r="U58" s="28">
        <f t="shared" si="50"/>
        <v>0</v>
      </c>
      <c r="V58" s="28">
        <f t="shared" si="50"/>
        <v>-149.44800000000001</v>
      </c>
      <c r="W58" s="28"/>
      <c r="X58" s="122"/>
      <c r="Y58" s="122"/>
      <c r="Z58" s="122"/>
      <c r="AA58" s="122"/>
      <c r="AB58" s="122"/>
      <c r="AC58" s="122"/>
      <c r="AD58" s="122"/>
      <c r="AE58" s="28"/>
      <c r="AG58" s="28"/>
      <c r="AH58" s="28"/>
      <c r="AI58" s="28"/>
      <c r="AJ58" s="28"/>
      <c r="AK58" s="28"/>
      <c r="AL58" s="28"/>
      <c r="AM58" s="28"/>
      <c r="AN58" s="28"/>
      <c r="AO58" s="28"/>
    </row>
    <row r="59" spans="2:41" ht="14.9" customHeight="1">
      <c r="B59" s="30" t="s">
        <v>525</v>
      </c>
      <c r="C59" s="31"/>
      <c r="D59" s="31"/>
      <c r="E59" s="70">
        <v>28.541</v>
      </c>
      <c r="F59" s="70">
        <v>0</v>
      </c>
      <c r="G59" s="70">
        <v>0</v>
      </c>
      <c r="H59" s="70">
        <v>0</v>
      </c>
      <c r="I59" s="70">
        <v>0</v>
      </c>
      <c r="J59" s="70">
        <v>0</v>
      </c>
      <c r="K59" s="70">
        <v>0</v>
      </c>
      <c r="L59" s="70">
        <v>0</v>
      </c>
      <c r="M59" s="70">
        <v>0</v>
      </c>
      <c r="N59" s="70">
        <v>0</v>
      </c>
      <c r="O59" s="70">
        <v>0</v>
      </c>
      <c r="P59" s="70">
        <v>0</v>
      </c>
      <c r="Q59" s="70">
        <v>0</v>
      </c>
      <c r="R59" s="28"/>
      <c r="S59" s="70">
        <f t="shared" si="48"/>
        <v>0</v>
      </c>
      <c r="T59" s="70">
        <f t="shared" si="49"/>
        <v>0</v>
      </c>
      <c r="U59" s="70">
        <f t="shared" si="50"/>
        <v>0</v>
      </c>
      <c r="V59" s="70">
        <f t="shared" si="50"/>
        <v>0</v>
      </c>
      <c r="W59" s="28"/>
      <c r="X59" s="122"/>
      <c r="Y59" s="122"/>
      <c r="Z59" s="122"/>
      <c r="AA59" s="122"/>
      <c r="AB59" s="122"/>
      <c r="AC59" s="122"/>
      <c r="AD59" s="122"/>
      <c r="AE59" s="28"/>
      <c r="AG59" s="28"/>
      <c r="AH59" s="28"/>
      <c r="AI59" s="28"/>
      <c r="AJ59" s="28"/>
      <c r="AK59" s="28"/>
      <c r="AL59" s="28"/>
      <c r="AM59" s="28"/>
      <c r="AN59" s="28"/>
      <c r="AO59" s="28"/>
    </row>
    <row r="60" spans="2:41" ht="14.9" customHeight="1">
      <c r="E60" s="50"/>
      <c r="F60" s="50"/>
      <c r="G60" s="50"/>
      <c r="H60" s="50"/>
      <c r="I60" s="50"/>
      <c r="J60" s="50"/>
      <c r="K60" s="50"/>
      <c r="L60" s="50"/>
      <c r="M60" s="50"/>
      <c r="N60" s="50"/>
      <c r="O60" s="50"/>
      <c r="P60" s="50"/>
      <c r="Q60" s="50"/>
    </row>
    <row r="61" spans="2:41" ht="14.9" customHeight="1">
      <c r="B61" s="11" t="s">
        <v>298</v>
      </c>
      <c r="C61" s="12"/>
      <c r="D61" s="12"/>
      <c r="E61" s="100">
        <f t="shared" ref="E61:L61" si="51">SUM(E51,E53)</f>
        <v>12447.686000000002</v>
      </c>
      <c r="F61" s="24">
        <f t="shared" si="51"/>
        <v>12266.887999999999</v>
      </c>
      <c r="G61" s="24">
        <f t="shared" si="51"/>
        <v>12453.805</v>
      </c>
      <c r="H61" s="24">
        <f t="shared" si="51"/>
        <v>10868.103999999999</v>
      </c>
      <c r="I61" s="24">
        <f t="shared" si="51"/>
        <v>12748.574000000001</v>
      </c>
      <c r="J61" s="100">
        <f t="shared" si="51"/>
        <v>12851.859</v>
      </c>
      <c r="K61" s="100">
        <f t="shared" si="51"/>
        <v>13411.083999999999</v>
      </c>
      <c r="L61" s="100">
        <f t="shared" si="51"/>
        <v>13344.650000000001</v>
      </c>
      <c r="M61" s="100">
        <f t="shared" ref="M61" si="52">SUM(M51,M53)</f>
        <v>14729.391000000001</v>
      </c>
      <c r="N61" s="100">
        <f>SUM(N51,N53)</f>
        <v>14404.133000000002</v>
      </c>
      <c r="O61" s="100">
        <f>SUM(O51,O53)</f>
        <v>14330.019000000002</v>
      </c>
      <c r="P61" s="100">
        <f>SUM(P51,P53)</f>
        <v>15205.402000000002</v>
      </c>
      <c r="Q61" s="100">
        <f>SUM(Q51,Q53)</f>
        <v>15430.150000000001</v>
      </c>
      <c r="S61" s="24">
        <f>SUM(S51,S53)</f>
        <v>10868.103999999999</v>
      </c>
      <c r="T61" s="24">
        <f>SUM(T51,T53)</f>
        <v>13344.650000000001</v>
      </c>
      <c r="U61" s="24">
        <f>SUM(U51,U53)</f>
        <v>15205.402000000002</v>
      </c>
      <c r="V61" s="24">
        <f>SUM(V51,V53)</f>
        <v>15430.150000000001</v>
      </c>
    </row>
    <row r="62" spans="2:41" ht="14.9" customHeight="1">
      <c r="E62" s="50"/>
      <c r="F62" s="50"/>
      <c r="G62" s="50"/>
      <c r="H62" s="50"/>
      <c r="I62" s="50"/>
      <c r="J62" s="50"/>
      <c r="K62" s="50"/>
      <c r="L62" s="50"/>
      <c r="M62" s="50"/>
      <c r="N62" s="50"/>
      <c r="O62" s="50"/>
      <c r="P62" s="50"/>
      <c r="Q62" s="50"/>
      <c r="S62" s="50"/>
      <c r="T62" s="50"/>
      <c r="U62" s="50"/>
      <c r="V62" s="50"/>
    </row>
    <row r="63" spans="2:41" ht="14.9" customHeight="1">
      <c r="E63" s="50"/>
      <c r="F63" s="50"/>
      <c r="G63" s="50"/>
      <c r="H63" s="50"/>
      <c r="I63" s="50"/>
      <c r="J63" s="50"/>
      <c r="K63" s="50"/>
      <c r="L63" s="50"/>
      <c r="M63" s="50"/>
      <c r="N63" s="50"/>
      <c r="O63" s="50"/>
      <c r="P63" s="50"/>
      <c r="Q63" s="50"/>
      <c r="S63" s="50"/>
      <c r="T63" s="50"/>
      <c r="U63" s="50"/>
      <c r="V63" s="50"/>
    </row>
    <row r="64" spans="2:41" ht="14.9" customHeight="1">
      <c r="B64" s="5" t="s">
        <v>515</v>
      </c>
      <c r="C64" s="6"/>
      <c r="D64" s="6"/>
      <c r="E64" s="7" t="str">
        <f>MONTH(E$6)/3&amp;"Q"&amp;E$7</f>
        <v>1Q2023</v>
      </c>
      <c r="F64" s="7" t="str">
        <f>MONTH(F$6)/3&amp;"Q"&amp;F$7</f>
        <v>2Q2023</v>
      </c>
      <c r="G64" s="7" t="str">
        <f>MONTH(G$6)/3&amp;"Q"&amp;G$7</f>
        <v>3Q2023</v>
      </c>
      <c r="H64" s="7" t="str">
        <f>MONTH(H$6)/3&amp;"Q"&amp;H$7</f>
        <v>4Q2023</v>
      </c>
      <c r="I64" s="7" t="str">
        <f t="shared" ref="I64:Q64" si="53">MONTH(I$6)/3&amp;"Q"&amp;I$7</f>
        <v>1Q2024</v>
      </c>
      <c r="J64" s="7" t="str">
        <f t="shared" si="53"/>
        <v>2Q2024</v>
      </c>
      <c r="K64" s="7" t="str">
        <f t="shared" si="53"/>
        <v>3Q2024</v>
      </c>
      <c r="L64" s="7" t="str">
        <f t="shared" si="53"/>
        <v>4Q2024</v>
      </c>
      <c r="M64" s="7" t="str">
        <f t="shared" si="53"/>
        <v>1Q2025</v>
      </c>
      <c r="N64" s="7" t="str">
        <f t="shared" si="53"/>
        <v>2Q2025</v>
      </c>
      <c r="O64" s="7" t="str">
        <f t="shared" si="53"/>
        <v>3Q2025</v>
      </c>
      <c r="P64" s="7" t="str">
        <f t="shared" si="53"/>
        <v>4Q2025</v>
      </c>
      <c r="Q64" s="7" t="str">
        <f t="shared" si="53"/>
        <v>1Q2026</v>
      </c>
      <c r="S64" s="6">
        <f>S8</f>
        <v>2023</v>
      </c>
      <c r="T64" s="6">
        <f>S64+1</f>
        <v>2024</v>
      </c>
      <c r="U64" s="6">
        <f>T64+1</f>
        <v>2025</v>
      </c>
      <c r="V64" s="6">
        <f>U64+1</f>
        <v>2026</v>
      </c>
    </row>
    <row r="65" spans="2:41" ht="14.9" customHeight="1">
      <c r="B65" s="49" t="s">
        <v>5</v>
      </c>
      <c r="C65" s="47"/>
      <c r="D65" s="47"/>
      <c r="E65" s="66">
        <v>553.12900000000002</v>
      </c>
      <c r="F65" s="66">
        <v>555.06900000000007</v>
      </c>
      <c r="G65" s="66">
        <v>767.95499999999993</v>
      </c>
      <c r="H65" s="106">
        <v>877.70499999999993</v>
      </c>
      <c r="I65" s="66">
        <v>609.22299999999996</v>
      </c>
      <c r="J65" s="66">
        <v>658.90200000000038</v>
      </c>
      <c r="K65" s="66">
        <v>951.27399999999966</v>
      </c>
      <c r="L65" s="66">
        <v>1546.4679999999998</v>
      </c>
      <c r="M65" s="66">
        <f>2237.785-N65-1.693</f>
        <v>997.50999999999976</v>
      </c>
      <c r="N65" s="66">
        <f>1214.602+23.98</f>
        <v>1238.5820000000001</v>
      </c>
      <c r="O65" s="66">
        <v>1750.829</v>
      </c>
      <c r="P65" s="66">
        <v>1719.3</v>
      </c>
      <c r="Q65" s="66">
        <v>1466.2</v>
      </c>
      <c r="S65" s="66">
        <f t="shared" ref="S65:V82" si="54">SUMIF($7:$7,S$9,65:65)</f>
        <v>2753.8580000000002</v>
      </c>
      <c r="T65" s="66">
        <f t="shared" si="54"/>
        <v>3765.8670000000002</v>
      </c>
      <c r="U65" s="66">
        <f t="shared" si="54"/>
        <v>5706.2209999999995</v>
      </c>
      <c r="V65" s="66">
        <f t="shared" si="54"/>
        <v>1466.2</v>
      </c>
    </row>
    <row r="66" spans="2:41" ht="14.9" customHeight="1">
      <c r="B66" s="49" t="s">
        <v>56</v>
      </c>
      <c r="C66" s="47"/>
      <c r="D66" s="47"/>
      <c r="E66" s="66">
        <v>-267.91399999999999</v>
      </c>
      <c r="F66" s="66">
        <v>-259.62400000000002</v>
      </c>
      <c r="G66" s="66">
        <v>-323.31799999999998</v>
      </c>
      <c r="H66" s="106">
        <v>-368.33300000000003</v>
      </c>
      <c r="I66" s="66">
        <v>-248.73599999999999</v>
      </c>
      <c r="J66" s="66">
        <v>-294.64499999999998</v>
      </c>
      <c r="K66" s="66">
        <v>-428.45</v>
      </c>
      <c r="L66" s="66">
        <v>-715.51199999999994</v>
      </c>
      <c r="M66" s="66">
        <v>-615.92200000000003</v>
      </c>
      <c r="N66" s="66">
        <f>-735.876-50.555</f>
        <v>-786.43099999999993</v>
      </c>
      <c r="O66" s="66">
        <v>-1239.9160000000002</v>
      </c>
      <c r="P66" s="66">
        <f>-1386.3+139.5</f>
        <v>-1246.8</v>
      </c>
      <c r="Q66" s="66">
        <f>(-1283.2+116.3)</f>
        <v>-1166.9000000000001</v>
      </c>
      <c r="S66" s="66">
        <f t="shared" si="54"/>
        <v>-1219.1890000000001</v>
      </c>
      <c r="T66" s="66">
        <f t="shared" si="54"/>
        <v>-1687.3429999999998</v>
      </c>
      <c r="U66" s="66">
        <f t="shared" si="54"/>
        <v>-3889.0690000000004</v>
      </c>
      <c r="V66" s="66">
        <f t="shared" si="54"/>
        <v>-1166.9000000000001</v>
      </c>
    </row>
    <row r="67" spans="2:41" ht="14.9" customHeight="1">
      <c r="B67" s="35" t="s">
        <v>58</v>
      </c>
      <c r="C67" s="36"/>
      <c r="D67" s="36"/>
      <c r="E67" s="37">
        <f>SUM(E65:E66)</f>
        <v>285.21500000000003</v>
      </c>
      <c r="F67" s="37">
        <f t="shared" ref="F67:P67" si="55">SUM(F65:F66)</f>
        <v>295.44500000000005</v>
      </c>
      <c r="G67" s="37">
        <f t="shared" si="55"/>
        <v>444.63699999999994</v>
      </c>
      <c r="H67" s="105">
        <f t="shared" si="55"/>
        <v>509.3719999999999</v>
      </c>
      <c r="I67" s="37">
        <f t="shared" si="55"/>
        <v>360.48699999999997</v>
      </c>
      <c r="J67" s="37">
        <f t="shared" si="55"/>
        <v>364.2570000000004</v>
      </c>
      <c r="K67" s="37">
        <f t="shared" si="55"/>
        <v>522.82399999999961</v>
      </c>
      <c r="L67" s="37">
        <f t="shared" si="55"/>
        <v>830.9559999999999</v>
      </c>
      <c r="M67" s="37">
        <f t="shared" si="55"/>
        <v>381.58799999999974</v>
      </c>
      <c r="N67" s="37">
        <f t="shared" si="55"/>
        <v>452.15100000000018</v>
      </c>
      <c r="O67" s="37">
        <f t="shared" si="55"/>
        <v>510.91299999999978</v>
      </c>
      <c r="P67" s="37">
        <f t="shared" si="55"/>
        <v>472.5</v>
      </c>
      <c r="Q67" s="37">
        <f t="shared" ref="Q67" si="56">SUM(Q65:Q66)</f>
        <v>299.29999999999995</v>
      </c>
      <c r="S67" s="37">
        <f t="shared" si="54"/>
        <v>1534.6689999999999</v>
      </c>
      <c r="T67" s="37">
        <f t="shared" si="54"/>
        <v>2078.5239999999999</v>
      </c>
      <c r="U67" s="37">
        <f t="shared" si="54"/>
        <v>1817.1519999999996</v>
      </c>
      <c r="V67" s="37">
        <f t="shared" si="54"/>
        <v>299.29999999999995</v>
      </c>
    </row>
    <row r="68" spans="2:41" ht="14.9" customHeight="1">
      <c r="B68" s="49" t="s">
        <v>59</v>
      </c>
      <c r="C68" s="47"/>
      <c r="D68" s="47"/>
      <c r="E68" s="66">
        <f>SUM(E69:E70)</f>
        <v>-76.664999999999992</v>
      </c>
      <c r="F68" s="66">
        <f t="shared" ref="F68:L68" si="57">SUM(F69:F70)</f>
        <v>-83.076000000000008</v>
      </c>
      <c r="G68" s="66">
        <f t="shared" si="57"/>
        <v>-58.440999999999995</v>
      </c>
      <c r="H68" s="106">
        <f t="shared" si="57"/>
        <v>-95.51</v>
      </c>
      <c r="I68" s="66">
        <f t="shared" si="57"/>
        <v>-89.388999999999996</v>
      </c>
      <c r="J68" s="66">
        <f t="shared" si="57"/>
        <v>-92.983999999999995</v>
      </c>
      <c r="K68" s="66">
        <f t="shared" si="57"/>
        <v>-107.12400000000001</v>
      </c>
      <c r="L68" s="66">
        <f t="shared" si="57"/>
        <v>-92.887</v>
      </c>
      <c r="M68" s="66">
        <f>SUM(M69:M70)</f>
        <v>-128.679</v>
      </c>
      <c r="N68" s="66">
        <f>SUM(N69:N70)</f>
        <v>-84.358000000000004</v>
      </c>
      <c r="O68" s="66">
        <f>SUM(O69:O70)</f>
        <v>-127.21700000000001</v>
      </c>
      <c r="P68" s="66">
        <f t="shared" ref="P68:Q68" si="58">SUM(P69:P70)</f>
        <v>-97.3</v>
      </c>
      <c r="Q68" s="66">
        <f t="shared" si="58"/>
        <v>-119.46000000000001</v>
      </c>
      <c r="S68" s="66">
        <f t="shared" si="54"/>
        <v>-313.69200000000001</v>
      </c>
      <c r="T68" s="66">
        <f t="shared" si="54"/>
        <v>-382.38400000000001</v>
      </c>
      <c r="U68" s="66">
        <f t="shared" si="54"/>
        <v>-437.55400000000003</v>
      </c>
      <c r="V68" s="66">
        <f t="shared" si="54"/>
        <v>-119.46000000000001</v>
      </c>
    </row>
    <row r="69" spans="2:41" ht="14.9" customHeight="1">
      <c r="B69" s="29" t="s">
        <v>60</v>
      </c>
      <c r="E69" s="28">
        <v>-52.424999999999997</v>
      </c>
      <c r="F69" s="28">
        <v>-58.639000000000003</v>
      </c>
      <c r="G69" s="28">
        <v>-33.784999999999997</v>
      </c>
      <c r="H69" s="40">
        <v>-70.914000000000001</v>
      </c>
      <c r="I69" s="28">
        <v>-65.412999999999997</v>
      </c>
      <c r="J69" s="28">
        <v>-62.165999999999997</v>
      </c>
      <c r="K69" s="28">
        <v>-75.739000000000004</v>
      </c>
      <c r="L69" s="28">
        <v>-61.808</v>
      </c>
      <c r="M69" s="28">
        <v>-96.429000000000002</v>
      </c>
      <c r="N69" s="28">
        <v>-53.136000000000003</v>
      </c>
      <c r="O69" s="28">
        <v>-88.571000000000012</v>
      </c>
      <c r="P69" s="28">
        <v>-72.3</v>
      </c>
      <c r="Q69" s="28">
        <v>-87.534000000000006</v>
      </c>
      <c r="R69" s="28"/>
      <c r="S69" s="28">
        <f t="shared" si="54"/>
        <v>-215.76299999999998</v>
      </c>
      <c r="T69" s="28">
        <f t="shared" si="54"/>
        <v>-265.12599999999998</v>
      </c>
      <c r="U69" s="28">
        <f t="shared" si="54"/>
        <v>-310.43600000000004</v>
      </c>
      <c r="V69" s="28">
        <f t="shared" si="54"/>
        <v>-87.534000000000006</v>
      </c>
      <c r="W69" s="28"/>
      <c r="AH69" s="28"/>
      <c r="AI69" s="28"/>
      <c r="AJ69" s="28"/>
      <c r="AK69" s="28"/>
      <c r="AL69" s="28"/>
      <c r="AM69" s="28"/>
      <c r="AN69" s="28"/>
      <c r="AO69" s="28"/>
    </row>
    <row r="70" spans="2:41" ht="14.9" customHeight="1">
      <c r="B70" s="29" t="s">
        <v>61</v>
      </c>
      <c r="E70" s="28">
        <v>-24.24</v>
      </c>
      <c r="F70" s="28">
        <v>-24.437000000000001</v>
      </c>
      <c r="G70" s="28">
        <v>-24.655999999999999</v>
      </c>
      <c r="H70" s="40">
        <v>-24.596000000000004</v>
      </c>
      <c r="I70" s="28">
        <v>-23.975999999999999</v>
      </c>
      <c r="J70" s="28">
        <v>-30.817999999999998</v>
      </c>
      <c r="K70" s="28">
        <v>-31.385000000000005</v>
      </c>
      <c r="L70" s="28">
        <v>-31.078999999999994</v>
      </c>
      <c r="M70" s="28">
        <v>-32.25</v>
      </c>
      <c r="N70" s="28">
        <v>-31.222000000000001</v>
      </c>
      <c r="O70" s="28">
        <v>-38.646000000000001</v>
      </c>
      <c r="P70" s="28">
        <v>-25</v>
      </c>
      <c r="Q70" s="28">
        <v>-31.925999999999998</v>
      </c>
      <c r="R70" s="28"/>
      <c r="S70" s="28">
        <f t="shared" si="54"/>
        <v>-97.929000000000002</v>
      </c>
      <c r="T70" s="28">
        <f t="shared" si="54"/>
        <v>-117.258</v>
      </c>
      <c r="U70" s="28">
        <f t="shared" si="54"/>
        <v>-127.11799999999999</v>
      </c>
      <c r="V70" s="28">
        <f t="shared" si="54"/>
        <v>-31.925999999999998</v>
      </c>
      <c r="W70" s="28"/>
      <c r="AH70" s="28"/>
      <c r="AI70" s="28"/>
      <c r="AJ70" s="28"/>
      <c r="AK70" s="28"/>
      <c r="AL70" s="28"/>
      <c r="AM70" s="28"/>
      <c r="AN70" s="28"/>
      <c r="AO70" s="28"/>
    </row>
    <row r="71" spans="2:41" ht="14.9" customHeight="1">
      <c r="B71" s="49" t="s">
        <v>62</v>
      </c>
      <c r="C71" s="47"/>
      <c r="D71" s="47"/>
      <c r="E71" s="106">
        <v>-22.225000000000001</v>
      </c>
      <c r="F71" s="66">
        <v>-21.003</v>
      </c>
      <c r="G71" s="66">
        <v>-33.372999999999998</v>
      </c>
      <c r="H71" s="106">
        <v>-31.896000000000001</v>
      </c>
      <c r="I71" s="66">
        <v>-20.388999999999999</v>
      </c>
      <c r="J71" s="66">
        <v>-33.141000000000005</v>
      </c>
      <c r="K71" s="66">
        <v>-34.905000000000001</v>
      </c>
      <c r="L71" s="66">
        <v>-36.966999999999999</v>
      </c>
      <c r="M71" s="66">
        <v>-29.550999999999998</v>
      </c>
      <c r="N71" s="66">
        <v>-27.815000000000001</v>
      </c>
      <c r="O71" s="66">
        <v>-36.921999999999997</v>
      </c>
      <c r="P71" s="66">
        <v>-42.5</v>
      </c>
      <c r="Q71" s="66">
        <v>-32.109000000000002</v>
      </c>
      <c r="S71" s="66">
        <f t="shared" si="54"/>
        <v>-108.497</v>
      </c>
      <c r="T71" s="66">
        <f t="shared" si="54"/>
        <v>-125.402</v>
      </c>
      <c r="U71" s="66">
        <f t="shared" si="54"/>
        <v>-136.78800000000001</v>
      </c>
      <c r="V71" s="66">
        <f t="shared" si="54"/>
        <v>-32.109000000000002</v>
      </c>
    </row>
    <row r="72" spans="2:41" ht="14.9" customHeight="1">
      <c r="B72" s="49" t="s">
        <v>526</v>
      </c>
      <c r="C72" s="47"/>
      <c r="D72" s="47"/>
      <c r="E72" s="106">
        <v>2.3E-2</v>
      </c>
      <c r="F72" s="106">
        <v>2.6779999999999999</v>
      </c>
      <c r="G72" s="106">
        <v>-11.077</v>
      </c>
      <c r="H72" s="106">
        <v>4.3729999999999993</v>
      </c>
      <c r="I72" s="66">
        <v>368.226</v>
      </c>
      <c r="J72" s="66">
        <v>-3.7360000000000002</v>
      </c>
      <c r="K72" s="66">
        <v>-3.0799999999999841</v>
      </c>
      <c r="L72" s="66">
        <v>-6.8079999999999998</v>
      </c>
      <c r="M72" s="66">
        <v>-0.11899999999999999</v>
      </c>
      <c r="N72" s="66">
        <v>-0.375</v>
      </c>
      <c r="O72" s="66">
        <v>-0.51100000000000001</v>
      </c>
      <c r="P72" s="66">
        <v>1</v>
      </c>
      <c r="Q72" s="66">
        <v>-14.228999999999999</v>
      </c>
      <c r="S72" s="66">
        <f t="shared" si="54"/>
        <v>-4.0030000000000001</v>
      </c>
      <c r="T72" s="66">
        <f t="shared" si="54"/>
        <v>354.60200000000003</v>
      </c>
      <c r="U72" s="66">
        <f t="shared" si="54"/>
        <v>-4.9999999999998934E-3</v>
      </c>
      <c r="V72" s="66">
        <f t="shared" si="54"/>
        <v>-14.228999999999999</v>
      </c>
    </row>
    <row r="73" spans="2:41" ht="14.9" customHeight="1">
      <c r="B73" s="49" t="s">
        <v>527</v>
      </c>
      <c r="C73" s="47"/>
      <c r="D73" s="47"/>
      <c r="E73" s="66">
        <v>18.643000000000001</v>
      </c>
      <c r="F73" s="66">
        <v>7.3580000000000005</v>
      </c>
      <c r="G73" s="66">
        <v>30.529</v>
      </c>
      <c r="H73" s="106">
        <v>26.408999999999992</v>
      </c>
      <c r="I73" s="66">
        <v>2.915</v>
      </c>
      <c r="J73" s="66">
        <v>3.4619999999999997</v>
      </c>
      <c r="K73" s="66">
        <v>3.9059999999999997</v>
      </c>
      <c r="L73" s="66">
        <v>3.6210000000000004</v>
      </c>
      <c r="M73" s="66">
        <f>3.858-N73</f>
        <v>2.3620000000000001</v>
      </c>
      <c r="N73" s="66">
        <v>1.496</v>
      </c>
      <c r="O73" s="66">
        <v>0.39700000000000002</v>
      </c>
      <c r="P73" s="66">
        <v>0.6</v>
      </c>
      <c r="Q73" s="66">
        <v>1.6830000000000001</v>
      </c>
      <c r="S73" s="66">
        <f t="shared" si="54"/>
        <v>82.938999999999993</v>
      </c>
      <c r="T73" s="66">
        <f t="shared" si="54"/>
        <v>13.904</v>
      </c>
      <c r="U73" s="66">
        <f t="shared" si="54"/>
        <v>4.8549999999999995</v>
      </c>
      <c r="V73" s="66">
        <f t="shared" si="54"/>
        <v>1.6830000000000001</v>
      </c>
    </row>
    <row r="74" spans="2:41" ht="14.9" customHeight="1">
      <c r="B74" s="35" t="s">
        <v>65</v>
      </c>
      <c r="C74" s="36"/>
      <c r="D74" s="36"/>
      <c r="E74" s="37">
        <f t="shared" ref="E74:P74" si="59">SUM(E67,E68,E71:E73)</f>
        <v>204.99100000000004</v>
      </c>
      <c r="F74" s="37">
        <f t="shared" si="59"/>
        <v>201.40200000000004</v>
      </c>
      <c r="G74" s="37">
        <f t="shared" si="59"/>
        <v>372.27499999999998</v>
      </c>
      <c r="H74" s="105">
        <f t="shared" si="59"/>
        <v>412.74799999999988</v>
      </c>
      <c r="I74" s="37">
        <f t="shared" si="59"/>
        <v>621.84999999999991</v>
      </c>
      <c r="J74" s="37">
        <f t="shared" si="59"/>
        <v>237.8580000000004</v>
      </c>
      <c r="K74" s="105">
        <f t="shared" si="59"/>
        <v>381.62099999999964</v>
      </c>
      <c r="L74" s="105">
        <f t="shared" si="59"/>
        <v>697.91499999999996</v>
      </c>
      <c r="M74" s="105">
        <f t="shared" si="59"/>
        <v>225.60099999999974</v>
      </c>
      <c r="N74" s="105">
        <f t="shared" si="59"/>
        <v>341.09900000000016</v>
      </c>
      <c r="O74" s="105">
        <f>SUM(O67,O68,O71:O73)</f>
        <v>346.65999999999974</v>
      </c>
      <c r="P74" s="105">
        <f t="shared" si="59"/>
        <v>334.3</v>
      </c>
      <c r="Q74" s="105">
        <f>SUM(Q67,Q68,Q71:Q73)</f>
        <v>135.18499999999995</v>
      </c>
      <c r="S74" s="37">
        <f t="shared" si="54"/>
        <v>1191.4159999999999</v>
      </c>
      <c r="T74" s="37">
        <f t="shared" si="54"/>
        <v>1939.2439999999999</v>
      </c>
      <c r="U74" s="37">
        <f t="shared" si="54"/>
        <v>1247.6599999999996</v>
      </c>
      <c r="V74" s="37">
        <f t="shared" si="54"/>
        <v>135.18499999999995</v>
      </c>
    </row>
    <row r="75" spans="2:41" ht="14.9" customHeight="1">
      <c r="B75" s="49" t="s">
        <v>66</v>
      </c>
      <c r="C75" s="47"/>
      <c r="D75" s="47"/>
      <c r="E75" s="66">
        <v>-103.221</v>
      </c>
      <c r="F75" s="66">
        <v>-103.547</v>
      </c>
      <c r="G75" s="66">
        <v>-103.90200000000002</v>
      </c>
      <c r="H75" s="106">
        <v>-104.15600000000001</v>
      </c>
      <c r="I75" s="66">
        <v>-105.114</v>
      </c>
      <c r="J75" s="66">
        <v>-133.57</v>
      </c>
      <c r="K75" s="66">
        <v>-134.65</v>
      </c>
      <c r="L75" s="66">
        <v>-135.98500000000001</v>
      </c>
      <c r="M75" s="66">
        <f>-136650/1000</f>
        <v>-136.65</v>
      </c>
      <c r="N75" s="66">
        <v>-137.27799999999999</v>
      </c>
      <c r="O75" s="66">
        <v>-137.54499999999999</v>
      </c>
      <c r="P75" s="66">
        <v>-139.80000000000001</v>
      </c>
      <c r="Q75" s="66">
        <v>-137.77699999999999</v>
      </c>
      <c r="S75" s="66">
        <f t="shared" si="54"/>
        <v>-414.82600000000002</v>
      </c>
      <c r="T75" s="66">
        <f t="shared" si="54"/>
        <v>-509.31900000000002</v>
      </c>
      <c r="U75" s="66">
        <f t="shared" si="54"/>
        <v>-551.27299999999991</v>
      </c>
      <c r="V75" s="66">
        <f t="shared" si="54"/>
        <v>-137.77699999999999</v>
      </c>
    </row>
    <row r="76" spans="2:41" ht="14.9" customHeight="1">
      <c r="B76" s="35" t="s">
        <v>516</v>
      </c>
      <c r="C76" s="36"/>
      <c r="D76" s="36"/>
      <c r="E76" s="37">
        <f>SUM(E74:E75)</f>
        <v>101.77000000000004</v>
      </c>
      <c r="F76" s="37">
        <f t="shared" ref="F76:J76" si="60">SUM(F74:F75)</f>
        <v>97.855000000000047</v>
      </c>
      <c r="G76" s="37">
        <f t="shared" si="60"/>
        <v>268.37299999999993</v>
      </c>
      <c r="H76" s="105">
        <f t="shared" si="60"/>
        <v>308.59199999999987</v>
      </c>
      <c r="I76" s="37">
        <f t="shared" si="60"/>
        <v>516.73599999999988</v>
      </c>
      <c r="J76" s="37">
        <f t="shared" si="60"/>
        <v>104.28800000000041</v>
      </c>
      <c r="K76" s="105">
        <f t="shared" ref="K76:P76" si="61">SUM(K74:K75)</f>
        <v>246.97099999999963</v>
      </c>
      <c r="L76" s="105">
        <f t="shared" si="61"/>
        <v>561.92999999999995</v>
      </c>
      <c r="M76" s="105">
        <f t="shared" si="61"/>
        <v>88.950999999999738</v>
      </c>
      <c r="N76" s="105">
        <f t="shared" si="61"/>
        <v>203.82100000000017</v>
      </c>
      <c r="O76" s="105">
        <f t="shared" si="61"/>
        <v>209.11499999999975</v>
      </c>
      <c r="P76" s="105">
        <f t="shared" si="61"/>
        <v>194.5</v>
      </c>
      <c r="Q76" s="105">
        <f t="shared" ref="Q76" si="62">SUM(Q74:Q75)</f>
        <v>-2.5920000000000414</v>
      </c>
      <c r="S76" s="37">
        <f t="shared" si="54"/>
        <v>776.58999999999992</v>
      </c>
      <c r="T76" s="37">
        <f t="shared" si="54"/>
        <v>1429.925</v>
      </c>
      <c r="U76" s="37">
        <f t="shared" si="54"/>
        <v>696.38699999999972</v>
      </c>
      <c r="V76" s="37">
        <f t="shared" si="54"/>
        <v>-2.5920000000000414</v>
      </c>
    </row>
    <row r="77" spans="2:41" ht="14.9" customHeight="1">
      <c r="B77" s="49" t="s">
        <v>68</v>
      </c>
      <c r="C77" s="47"/>
      <c r="D77" s="47"/>
      <c r="E77" s="66">
        <f>SUM(E78:E79)</f>
        <v>-148.28399999999999</v>
      </c>
      <c r="F77" s="66">
        <f t="shared" ref="F77:J77" si="63">SUM(F78:F79)</f>
        <v>-135.42500000000001</v>
      </c>
      <c r="G77" s="66">
        <f t="shared" si="63"/>
        <v>-108.05499999999998</v>
      </c>
      <c r="H77" s="106">
        <f t="shared" si="63"/>
        <v>-110.62600000000005</v>
      </c>
      <c r="I77" s="66">
        <f t="shared" si="63"/>
        <v>-122.371</v>
      </c>
      <c r="J77" s="66">
        <f t="shared" si="63"/>
        <v>-135.58700000000002</v>
      </c>
      <c r="K77" s="66">
        <f t="shared" ref="K77:L77" si="64">SUM(K78:K79)</f>
        <v>-128.37700000000001</v>
      </c>
      <c r="L77" s="66">
        <f t="shared" si="64"/>
        <v>-142.83399999999995</v>
      </c>
      <c r="M77" s="66">
        <f>SUM(M78:M79)</f>
        <v>-148.51400000000001</v>
      </c>
      <c r="N77" s="66">
        <f>SUM(N78:N79)</f>
        <v>-142.07799999999997</v>
      </c>
      <c r="O77" s="66">
        <f>SUM(O78:O79)</f>
        <v>-137.01500000000004</v>
      </c>
      <c r="P77" s="66">
        <f t="shared" ref="P77:Q77" si="65">SUM(P78:P79)</f>
        <v>-128.5</v>
      </c>
      <c r="Q77" s="66">
        <f t="shared" si="65"/>
        <v>-146.30000000000001</v>
      </c>
      <c r="S77" s="66">
        <f t="shared" si="54"/>
        <v>-502.39000000000004</v>
      </c>
      <c r="T77" s="66">
        <f t="shared" si="54"/>
        <v>-529.16899999999998</v>
      </c>
      <c r="U77" s="66">
        <f t="shared" si="54"/>
        <v>-556.10699999999997</v>
      </c>
      <c r="V77" s="66">
        <f t="shared" si="54"/>
        <v>-146.30000000000001</v>
      </c>
    </row>
    <row r="78" spans="2:41" ht="14.9" customHeight="1">
      <c r="B78" s="29" t="s">
        <v>517</v>
      </c>
      <c r="E78" s="28">
        <v>30.873999999999999</v>
      </c>
      <c r="F78" s="28">
        <v>26.402000000000005</v>
      </c>
      <c r="G78" s="28">
        <v>27.630999999999993</v>
      </c>
      <c r="H78" s="40">
        <v>24.734999999999999</v>
      </c>
      <c r="I78" s="28">
        <v>23.395</v>
      </c>
      <c r="J78" s="28">
        <v>25.238</v>
      </c>
      <c r="K78" s="28">
        <v>36.926000000000002</v>
      </c>
      <c r="L78" s="28">
        <v>36.507000000000005</v>
      </c>
      <c r="M78" s="28">
        <f>48298/1000</f>
        <v>48.298000000000002</v>
      </c>
      <c r="N78" s="28">
        <f>118.23-M78</f>
        <v>69.932000000000002</v>
      </c>
      <c r="O78" s="28">
        <v>76.521000000000001</v>
      </c>
      <c r="P78" s="28">
        <v>70.400000000000006</v>
      </c>
      <c r="Q78" s="28">
        <v>80.599999999999994</v>
      </c>
      <c r="R78" s="28"/>
      <c r="S78" s="28">
        <f t="shared" si="54"/>
        <v>109.642</v>
      </c>
      <c r="T78" s="28">
        <f t="shared" si="54"/>
        <v>122.066</v>
      </c>
      <c r="U78" s="28">
        <f t="shared" si="54"/>
        <v>265.15100000000001</v>
      </c>
      <c r="V78" s="28">
        <f t="shared" si="54"/>
        <v>80.599999999999994</v>
      </c>
      <c r="W78" s="28"/>
      <c r="AH78" s="28"/>
      <c r="AI78" s="28"/>
      <c r="AJ78" s="28"/>
      <c r="AK78" s="28"/>
      <c r="AL78" s="28"/>
      <c r="AM78" s="28"/>
      <c r="AN78" s="28"/>
      <c r="AO78" s="28"/>
    </row>
    <row r="79" spans="2:41" ht="14.9" customHeight="1">
      <c r="B79" s="29" t="s">
        <v>518</v>
      </c>
      <c r="E79" s="28">
        <v>-179.15799999999999</v>
      </c>
      <c r="F79" s="28">
        <v>-161.82700000000003</v>
      </c>
      <c r="G79" s="28">
        <v>-135.68599999999998</v>
      </c>
      <c r="H79" s="40">
        <v>-135.36100000000005</v>
      </c>
      <c r="I79" s="28">
        <v>-145.76599999999999</v>
      </c>
      <c r="J79" s="28">
        <v>-160.82500000000002</v>
      </c>
      <c r="K79" s="28">
        <v>-165.303</v>
      </c>
      <c r="L79" s="28">
        <v>-179.34099999999995</v>
      </c>
      <c r="M79" s="28">
        <f>-196812/1000</f>
        <v>-196.81200000000001</v>
      </c>
      <c r="N79" s="28">
        <f>-408.822-M79</f>
        <v>-212.01</v>
      </c>
      <c r="O79" s="28">
        <v>-213.53600000000006</v>
      </c>
      <c r="P79" s="28">
        <v>-198.9</v>
      </c>
      <c r="Q79" s="28">
        <v>-226.9</v>
      </c>
      <c r="R79" s="28"/>
      <c r="S79" s="28">
        <f t="shared" si="54"/>
        <v>-612.03200000000004</v>
      </c>
      <c r="T79" s="28">
        <f t="shared" si="54"/>
        <v>-651.2349999999999</v>
      </c>
      <c r="U79" s="28">
        <f t="shared" si="54"/>
        <v>-821.25800000000004</v>
      </c>
      <c r="V79" s="28">
        <f t="shared" si="54"/>
        <v>-226.9</v>
      </c>
      <c r="W79" s="28"/>
      <c r="AH79" s="122"/>
      <c r="AI79" s="28"/>
      <c r="AJ79" s="28"/>
      <c r="AK79" s="28"/>
      <c r="AL79" s="28"/>
      <c r="AM79" s="28"/>
      <c r="AN79" s="28"/>
      <c r="AO79" s="28"/>
    </row>
    <row r="80" spans="2:41" ht="14.9" customHeight="1">
      <c r="B80" s="35" t="s">
        <v>519</v>
      </c>
      <c r="C80" s="36"/>
      <c r="D80" s="36"/>
      <c r="E80" s="37">
        <f>SUM(E76,E77)</f>
        <v>-46.513999999999953</v>
      </c>
      <c r="F80" s="37">
        <f t="shared" ref="F80:J80" si="66">SUM(F76,F77)</f>
        <v>-37.569999999999965</v>
      </c>
      <c r="G80" s="37">
        <f t="shared" si="66"/>
        <v>160.31799999999996</v>
      </c>
      <c r="H80" s="105">
        <f t="shared" si="66"/>
        <v>197.96599999999984</v>
      </c>
      <c r="I80" s="37">
        <f t="shared" si="66"/>
        <v>394.3649999999999</v>
      </c>
      <c r="J80" s="37">
        <f t="shared" si="66"/>
        <v>-31.298999999999609</v>
      </c>
      <c r="K80" s="37">
        <f t="shared" ref="K80:P80" si="67">SUM(K76,K77)</f>
        <v>118.59399999999962</v>
      </c>
      <c r="L80" s="37">
        <f t="shared" si="67"/>
        <v>419.096</v>
      </c>
      <c r="M80" s="37">
        <f t="shared" si="67"/>
        <v>-59.563000000000272</v>
      </c>
      <c r="N80" s="37">
        <f t="shared" si="67"/>
        <v>61.743000000000194</v>
      </c>
      <c r="O80" s="37">
        <f>SUM(O76,O77)</f>
        <v>72.09999999999971</v>
      </c>
      <c r="P80" s="37">
        <f t="shared" si="67"/>
        <v>66</v>
      </c>
      <c r="Q80" s="37">
        <f t="shared" ref="Q80" si="68">SUM(Q76,Q77)</f>
        <v>-148.89200000000005</v>
      </c>
      <c r="S80" s="37">
        <f t="shared" si="54"/>
        <v>274.19999999999987</v>
      </c>
      <c r="T80" s="37">
        <f t="shared" si="54"/>
        <v>900.75599999999986</v>
      </c>
      <c r="U80" s="37">
        <f t="shared" si="54"/>
        <v>140.27999999999963</v>
      </c>
      <c r="V80" s="37">
        <f t="shared" si="54"/>
        <v>-148.89200000000005</v>
      </c>
      <c r="AH80" s="124"/>
    </row>
    <row r="81" spans="2:34" ht="14.9" customHeight="1">
      <c r="B81" s="49" t="s">
        <v>520</v>
      </c>
      <c r="C81" s="47"/>
      <c r="D81" s="47"/>
      <c r="E81" s="66">
        <v>-11.164</v>
      </c>
      <c r="F81" s="66">
        <v>-14.682</v>
      </c>
      <c r="G81" s="66">
        <v>-27.827000000000002</v>
      </c>
      <c r="H81" s="106">
        <v>-17.519999999999996</v>
      </c>
      <c r="I81" s="66">
        <v>-144.631</v>
      </c>
      <c r="J81" s="66">
        <v>-14.836000000000013</v>
      </c>
      <c r="K81" s="66">
        <v>-18.754999999999995</v>
      </c>
      <c r="L81" s="66">
        <v>-38.10499999999999</v>
      </c>
      <c r="M81" s="66">
        <f>-30.841-N81</f>
        <v>-9.0940000000000012</v>
      </c>
      <c r="N81" s="66">
        <v>-21.747</v>
      </c>
      <c r="O81" s="66">
        <v>-23.433</v>
      </c>
      <c r="P81" s="66">
        <v>-22.5</v>
      </c>
      <c r="Q81" s="66">
        <v>-0.49199999999999999</v>
      </c>
      <c r="S81" s="66">
        <f t="shared" si="54"/>
        <v>-71.192999999999998</v>
      </c>
      <c r="T81" s="66">
        <f t="shared" si="54"/>
        <v>-216.327</v>
      </c>
      <c r="U81" s="66">
        <f t="shared" si="54"/>
        <v>-76.774000000000001</v>
      </c>
      <c r="V81" s="66">
        <f t="shared" si="54"/>
        <v>-0.49199999999999999</v>
      </c>
      <c r="AH81" s="124"/>
    </row>
    <row r="82" spans="2:34" ht="14.9" customHeight="1">
      <c r="B82" s="35" t="s">
        <v>521</v>
      </c>
      <c r="C82" s="36"/>
      <c r="D82" s="36"/>
      <c r="E82" s="37">
        <f>SUM(E80:E81)</f>
        <v>-57.677999999999955</v>
      </c>
      <c r="F82" s="37">
        <f t="shared" ref="F82:J82" si="69">SUM(F80:F81)</f>
        <v>-52.251999999999967</v>
      </c>
      <c r="G82" s="37">
        <f t="shared" si="69"/>
        <v>132.49099999999996</v>
      </c>
      <c r="H82" s="105">
        <f>SUM(H80:H81)</f>
        <v>180.44599999999986</v>
      </c>
      <c r="I82" s="37">
        <f t="shared" si="69"/>
        <v>249.7339999999999</v>
      </c>
      <c r="J82" s="37">
        <f t="shared" si="69"/>
        <v>-46.134999999999621</v>
      </c>
      <c r="K82" s="37">
        <f t="shared" ref="K82:M82" si="70">SUM(K80:K81)</f>
        <v>99.838999999999629</v>
      </c>
      <c r="L82" s="37">
        <f t="shared" si="70"/>
        <v>380.99099999999999</v>
      </c>
      <c r="M82" s="105">
        <f t="shared" si="70"/>
        <v>-68.657000000000266</v>
      </c>
      <c r="N82" s="105">
        <f>SUM(N80:N81)</f>
        <v>39.996000000000194</v>
      </c>
      <c r="O82" s="105">
        <f>SUM(O80:O81)</f>
        <v>48.66699999999971</v>
      </c>
      <c r="P82" s="37">
        <f t="shared" ref="P82:Q82" si="71">SUM(P80:P81)</f>
        <v>43.5</v>
      </c>
      <c r="Q82" s="105">
        <f t="shared" si="71"/>
        <v>-149.38400000000004</v>
      </c>
      <c r="S82" s="37">
        <f t="shared" si="54"/>
        <v>203.00699999999989</v>
      </c>
      <c r="T82" s="37">
        <f t="shared" si="54"/>
        <v>684.42899999999986</v>
      </c>
      <c r="U82" s="37">
        <f t="shared" si="54"/>
        <v>63.505999999999638</v>
      </c>
      <c r="V82" s="37">
        <f t="shared" si="54"/>
        <v>-149.38400000000004</v>
      </c>
      <c r="AH82" s="124"/>
    </row>
    <row r="83" spans="2:34" ht="14.9" customHeight="1">
      <c r="AH83" s="124"/>
    </row>
    <row r="84" spans="2:34" ht="14.9" customHeight="1">
      <c r="B84" s="8" t="s">
        <v>276</v>
      </c>
      <c r="AH84" s="124"/>
    </row>
    <row r="85" spans="2:34" ht="14.9" customHeight="1">
      <c r="B85" s="1"/>
      <c r="AH85" s="124"/>
    </row>
    <row r="86" spans="2:34" ht="14.9" customHeight="1">
      <c r="B86" s="1"/>
      <c r="AH86" s="124"/>
    </row>
    <row r="87" spans="2:34" ht="14.9" customHeight="1">
      <c r="AH87" s="124"/>
    </row>
    <row r="88" spans="2:34" ht="14.9" customHeight="1">
      <c r="B88" s="97"/>
      <c r="AH88" s="124"/>
    </row>
    <row r="89" spans="2:34" ht="14.9" customHeight="1">
      <c r="B89" s="9"/>
      <c r="AH89" s="124"/>
    </row>
  </sheetData>
  <pageMargins left="0.7" right="0.7" top="0.75" bottom="0.75" header="0.3" footer="0.3"/>
  <ignoredErrors>
    <ignoredError sqref="S18:T18 S43:T43" formula="1"/>
    <ignoredError sqref="E68 F68:L68 E74:L74" formulaRange="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531C9-01FF-4E4D-B491-B20014F4B948}">
  <sheetPr>
    <tabColor theme="2"/>
  </sheetPr>
  <dimension ref="A6:AP86"/>
  <sheetViews>
    <sheetView showGridLines="0" zoomScaleNormal="145" workbookViewId="0">
      <pane xSplit="3" ySplit="8" topLeftCell="H9" activePane="bottomRight" state="frozen"/>
      <selection activeCell="AD9" sqref="AD9:AE9"/>
      <selection pane="topRight" activeCell="AD9" sqref="AD9:AE9"/>
      <selection pane="bottomLeft" activeCell="AD9" sqref="AD9:AE9"/>
      <selection pane="bottomRight" activeCell="W46" sqref="W46"/>
    </sheetView>
  </sheetViews>
  <sheetFormatPr defaultColWidth="10.54296875" defaultRowHeight="14.9" customHeight="1"/>
  <cols>
    <col min="1" max="1" width="2.54296875" style="8" customWidth="1"/>
    <col min="2" max="2" width="42.81640625" style="8" customWidth="1"/>
    <col min="3" max="3" width="15.81640625" style="9" customWidth="1"/>
    <col min="4" max="4" width="2.54296875" style="9" customWidth="1"/>
    <col min="5" max="12" width="10.54296875" style="9"/>
    <col min="13" max="15" width="10.54296875" style="9" customWidth="1"/>
    <col min="16" max="17" width="10.54296875" style="9"/>
    <col min="18" max="18" width="2.54296875" style="9" customWidth="1"/>
    <col min="19" max="16384" width="10.54296875" style="9"/>
  </cols>
  <sheetData>
    <row r="6" spans="2:42" ht="14.9" customHeight="1">
      <c r="C6" s="3" t="s">
        <v>41</v>
      </c>
      <c r="D6" s="2"/>
      <c r="E6" s="4">
        <v>45016</v>
      </c>
      <c r="F6" s="4">
        <f t="shared" ref="F6:H6" si="0">EOMONTH(E6,3)</f>
        <v>45107</v>
      </c>
      <c r="G6" s="4">
        <f t="shared" si="0"/>
        <v>45199</v>
      </c>
      <c r="H6" s="4">
        <f t="shared" si="0"/>
        <v>45291</v>
      </c>
      <c r="I6" s="4">
        <f>EOMONTH(H6,3)</f>
        <v>45382</v>
      </c>
      <c r="J6" s="4">
        <f t="shared" ref="J6:L6" si="1">EOMONTH(I6,3)</f>
        <v>45473</v>
      </c>
      <c r="K6" s="4">
        <f t="shared" si="1"/>
        <v>45565</v>
      </c>
      <c r="L6" s="4">
        <f t="shared" si="1"/>
        <v>45657</v>
      </c>
      <c r="M6" s="4">
        <f>EOMONTH(L6,3)</f>
        <v>45747</v>
      </c>
      <c r="N6" s="4">
        <f>EOMONTH(M6,3)</f>
        <v>45838</v>
      </c>
      <c r="O6" s="4">
        <f>EOMONTH(N6,3)</f>
        <v>45930</v>
      </c>
      <c r="P6" s="4">
        <f t="shared" ref="P6:Q6" si="2">EOMONTH(O6,3)</f>
        <v>46022</v>
      </c>
      <c r="Q6" s="4">
        <f t="shared" si="2"/>
        <v>46112</v>
      </c>
      <c r="S6" s="22"/>
      <c r="T6" s="22"/>
      <c r="U6" s="22"/>
      <c r="V6" s="22"/>
    </row>
    <row r="7" spans="2:42" ht="14.9" customHeight="1">
      <c r="C7" s="3" t="s">
        <v>42</v>
      </c>
      <c r="D7" s="2"/>
      <c r="E7" s="3">
        <f>YEAR(E6)</f>
        <v>2023</v>
      </c>
      <c r="F7" s="3">
        <f t="shared" ref="F7:G7" si="3">YEAR(F6)</f>
        <v>2023</v>
      </c>
      <c r="G7" s="3">
        <f t="shared" si="3"/>
        <v>2023</v>
      </c>
      <c r="H7" s="3">
        <f>YEAR(H6)</f>
        <v>2023</v>
      </c>
      <c r="I7" s="3">
        <f t="shared" ref="I7:L7" si="4">YEAR(I6)</f>
        <v>2024</v>
      </c>
      <c r="J7" s="3">
        <f t="shared" si="4"/>
        <v>2024</v>
      </c>
      <c r="K7" s="3">
        <f t="shared" si="4"/>
        <v>2024</v>
      </c>
      <c r="L7" s="3">
        <f t="shared" si="4"/>
        <v>2024</v>
      </c>
      <c r="M7" s="3">
        <f>YEAR(M6)</f>
        <v>2025</v>
      </c>
      <c r="N7" s="3">
        <f>YEAR(N6)</f>
        <v>2025</v>
      </c>
      <c r="O7" s="3">
        <f>YEAR(O6)</f>
        <v>2025</v>
      </c>
      <c r="P7" s="3">
        <f t="shared" ref="P7:Q7" si="5">YEAR(P6)</f>
        <v>2025</v>
      </c>
      <c r="Q7" s="3">
        <f t="shared" si="5"/>
        <v>2026</v>
      </c>
      <c r="S7" s="21"/>
      <c r="T7" s="21"/>
      <c r="U7" s="21"/>
      <c r="V7" s="21"/>
    </row>
    <row r="8" spans="2:42" ht="14.9" customHeight="1">
      <c r="B8" s="5" t="s">
        <v>511</v>
      </c>
      <c r="C8" s="6"/>
      <c r="D8" s="6"/>
      <c r="E8" s="7" t="str">
        <f t="shared" ref="E8:Q10" si="6">MONTH(E$6)/3&amp;"Q"&amp;E$7</f>
        <v>1Q2023</v>
      </c>
      <c r="F8" s="7" t="str">
        <f t="shared" si="6"/>
        <v>2Q2023</v>
      </c>
      <c r="G8" s="7" t="str">
        <f t="shared" si="6"/>
        <v>3Q2023</v>
      </c>
      <c r="H8" s="7" t="str">
        <f t="shared" si="6"/>
        <v>4Q2023</v>
      </c>
      <c r="I8" s="7" t="str">
        <f t="shared" si="6"/>
        <v>1Q2024</v>
      </c>
      <c r="J8" s="7" t="str">
        <f t="shared" si="6"/>
        <v>2Q2024</v>
      </c>
      <c r="K8" s="7" t="str">
        <f t="shared" si="6"/>
        <v>3Q2024</v>
      </c>
      <c r="L8" s="7" t="str">
        <f t="shared" si="6"/>
        <v>4Q2024</v>
      </c>
      <c r="M8" s="7" t="str">
        <f t="shared" si="6"/>
        <v>1Q2025</v>
      </c>
      <c r="N8" s="7" t="str">
        <f t="shared" si="6"/>
        <v>2Q2025</v>
      </c>
      <c r="O8" s="7" t="str">
        <f t="shared" si="6"/>
        <v>3Q2025</v>
      </c>
      <c r="P8" s="7" t="str">
        <f t="shared" si="6"/>
        <v>4Q2025</v>
      </c>
      <c r="Q8" s="7" t="str">
        <f t="shared" si="6"/>
        <v>1Q2026</v>
      </c>
      <c r="S8" s="6">
        <v>2023</v>
      </c>
      <c r="T8" s="6">
        <f>S8+1</f>
        <v>2024</v>
      </c>
      <c r="U8" s="6">
        <f>T8+1</f>
        <v>2025</v>
      </c>
      <c r="V8" s="6">
        <f>U8+1</f>
        <v>2026</v>
      </c>
    </row>
    <row r="9" spans="2:42" ht="14.9" customHeight="1">
      <c r="B9" s="5" t="s">
        <v>512</v>
      </c>
      <c r="C9" s="6"/>
      <c r="D9" s="6"/>
      <c r="E9" s="7" t="str">
        <f t="shared" si="6"/>
        <v>1Q2023</v>
      </c>
      <c r="F9" s="7" t="str">
        <f t="shared" si="6"/>
        <v>2Q2023</v>
      </c>
      <c r="G9" s="7" t="str">
        <f t="shared" si="6"/>
        <v>3Q2023</v>
      </c>
      <c r="H9" s="7" t="str">
        <f t="shared" si="6"/>
        <v>4Q2023</v>
      </c>
      <c r="I9" s="7" t="str">
        <f t="shared" si="6"/>
        <v>1Q2024</v>
      </c>
      <c r="J9" s="7" t="str">
        <f t="shared" si="6"/>
        <v>2Q2024</v>
      </c>
      <c r="K9" s="7" t="str">
        <f t="shared" si="6"/>
        <v>3Q2024</v>
      </c>
      <c r="L9" s="7" t="str">
        <f t="shared" si="6"/>
        <v>4Q2024</v>
      </c>
      <c r="M9" s="7" t="str">
        <f t="shared" si="6"/>
        <v>1Q2025</v>
      </c>
      <c r="N9" s="7" t="str">
        <f t="shared" si="6"/>
        <v>2Q2025</v>
      </c>
      <c r="O9" s="7" t="str">
        <f t="shared" si="6"/>
        <v>3Q2025</v>
      </c>
      <c r="P9" s="7" t="str">
        <f t="shared" si="6"/>
        <v>4Q2025</v>
      </c>
      <c r="Q9" s="7" t="str">
        <f t="shared" si="6"/>
        <v>1Q2026</v>
      </c>
      <c r="R9" s="2"/>
      <c r="S9" s="6">
        <f>S8</f>
        <v>2023</v>
      </c>
      <c r="T9" s="6">
        <f>T8</f>
        <v>2024</v>
      </c>
      <c r="U9" s="6">
        <f>U8</f>
        <v>2025</v>
      </c>
      <c r="V9" s="6">
        <f>V8</f>
        <v>2026</v>
      </c>
    </row>
    <row r="10" spans="2:42" ht="14.9" customHeight="1">
      <c r="B10" s="5" t="s">
        <v>263</v>
      </c>
      <c r="C10" s="6"/>
      <c r="D10" s="6"/>
      <c r="E10" s="7" t="str">
        <f t="shared" si="6"/>
        <v>1Q2023</v>
      </c>
      <c r="F10" s="7" t="str">
        <f t="shared" si="6"/>
        <v>2Q2023</v>
      </c>
      <c r="G10" s="7" t="str">
        <f t="shared" si="6"/>
        <v>3Q2023</v>
      </c>
      <c r="H10" s="7" t="str">
        <f t="shared" si="6"/>
        <v>4Q2023</v>
      </c>
      <c r="I10" s="7" t="str">
        <f t="shared" si="6"/>
        <v>1Q2024</v>
      </c>
      <c r="J10" s="7" t="str">
        <f t="shared" si="6"/>
        <v>2Q2024</v>
      </c>
      <c r="K10" s="7" t="str">
        <f t="shared" si="6"/>
        <v>3Q2024</v>
      </c>
      <c r="L10" s="7" t="str">
        <f t="shared" si="6"/>
        <v>4Q2024</v>
      </c>
      <c r="M10" s="7" t="str">
        <f t="shared" si="6"/>
        <v>1Q2025</v>
      </c>
      <c r="N10" s="7" t="str">
        <f t="shared" si="6"/>
        <v>2Q2025</v>
      </c>
      <c r="O10" s="7" t="str">
        <f t="shared" si="6"/>
        <v>3Q2025</v>
      </c>
      <c r="P10" s="7" t="str">
        <f t="shared" si="6"/>
        <v>4Q2025</v>
      </c>
      <c r="Q10" s="7" t="str">
        <f t="shared" si="6"/>
        <v>1Q2026</v>
      </c>
      <c r="R10" s="2"/>
      <c r="S10" s="6">
        <f>S9</f>
        <v>2023</v>
      </c>
      <c r="T10" s="6">
        <f t="shared" ref="T10" si="7">T9</f>
        <v>2024</v>
      </c>
      <c r="U10" s="6">
        <f>U9</f>
        <v>2025</v>
      </c>
      <c r="V10" s="6">
        <f>V9</f>
        <v>2026</v>
      </c>
    </row>
    <row r="11" spans="2:42" ht="14.9" customHeight="1">
      <c r="B11" s="46" t="s">
        <v>264</v>
      </c>
      <c r="C11" s="47"/>
      <c r="D11" s="47"/>
      <c r="E11" s="66">
        <f t="shared" ref="E11:Q11" si="8">SUM(E12:E17)</f>
        <v>0</v>
      </c>
      <c r="F11" s="66">
        <v>0</v>
      </c>
      <c r="G11" s="66">
        <f t="shared" si="8"/>
        <v>0</v>
      </c>
      <c r="H11" s="106">
        <f t="shared" si="8"/>
        <v>227.953</v>
      </c>
      <c r="I11" s="66">
        <f t="shared" si="8"/>
        <v>314.62300000000005</v>
      </c>
      <c r="J11" s="66">
        <f t="shared" si="8"/>
        <v>226.91399999999996</v>
      </c>
      <c r="K11" s="66">
        <f t="shared" si="8"/>
        <v>230.35900000000001</v>
      </c>
      <c r="L11" s="66">
        <f t="shared" si="8"/>
        <v>253.64699999999999</v>
      </c>
      <c r="M11" s="66">
        <f t="shared" si="8"/>
        <v>293.70500000000004</v>
      </c>
      <c r="N11" s="66">
        <f t="shared" si="8"/>
        <v>212.72199999999998</v>
      </c>
      <c r="O11" s="66">
        <f t="shared" si="8"/>
        <v>287.74</v>
      </c>
      <c r="P11" s="66">
        <f t="shared" si="8"/>
        <v>244.726</v>
      </c>
      <c r="Q11" s="66">
        <f t="shared" si="8"/>
        <v>310.17899999999997</v>
      </c>
      <c r="S11" s="66">
        <f>SUM(S12:S17)</f>
        <v>227.953</v>
      </c>
      <c r="T11" s="66">
        <f>SUM(T12:T17)</f>
        <v>253.64699999999999</v>
      </c>
      <c r="U11" s="66">
        <f>SUM(U12:U17)</f>
        <v>244.726</v>
      </c>
      <c r="V11" s="66">
        <f>SUM(V12:V17)</f>
        <v>310.17899999999997</v>
      </c>
    </row>
    <row r="12" spans="2:42" ht="14.9" customHeight="1">
      <c r="B12" s="29" t="s">
        <v>265</v>
      </c>
      <c r="E12" s="28">
        <v>0</v>
      </c>
      <c r="F12" s="28">
        <v>0</v>
      </c>
      <c r="G12" s="28">
        <v>0</v>
      </c>
      <c r="H12" s="28">
        <v>194.46299999999999</v>
      </c>
      <c r="I12" s="28">
        <v>216.57599999999999</v>
      </c>
      <c r="J12" s="28">
        <v>95.85</v>
      </c>
      <c r="K12" s="28">
        <v>110.76</v>
      </c>
      <c r="L12" s="28">
        <v>145.238</v>
      </c>
      <c r="M12" s="28">
        <v>180.727</v>
      </c>
      <c r="N12" s="28">
        <v>90.197000000000003</v>
      </c>
      <c r="O12" s="28">
        <v>143.565</v>
      </c>
      <c r="P12" s="28">
        <v>115.63</v>
      </c>
      <c r="Q12" s="28">
        <v>183.828</v>
      </c>
      <c r="R12" s="28"/>
      <c r="S12" s="28">
        <f t="shared" ref="S12:S17" si="9">H12</f>
        <v>194.46299999999999</v>
      </c>
      <c r="T12" s="28">
        <f t="shared" ref="T12:T17" si="10">L12</f>
        <v>145.238</v>
      </c>
      <c r="U12" s="28">
        <f>P12</f>
        <v>115.63</v>
      </c>
      <c r="V12" s="28">
        <f>Q12</f>
        <v>183.828</v>
      </c>
      <c r="W12" s="28"/>
      <c r="X12" s="28"/>
      <c r="Y12" s="28"/>
      <c r="Z12" s="28"/>
      <c r="AA12" s="28"/>
      <c r="AB12" s="28"/>
      <c r="AC12" s="28"/>
      <c r="AD12" s="28"/>
      <c r="AE12" s="28"/>
      <c r="AF12" s="28"/>
      <c r="AH12" s="28"/>
      <c r="AI12" s="28"/>
      <c r="AJ12" s="28"/>
      <c r="AK12" s="28"/>
      <c r="AL12" s="28"/>
      <c r="AM12" s="28"/>
      <c r="AN12" s="28"/>
      <c r="AO12" s="28"/>
      <c r="AP12" s="28"/>
    </row>
    <row r="13" spans="2:42" ht="14.9" customHeight="1">
      <c r="B13" s="29" t="s">
        <v>266</v>
      </c>
      <c r="E13" s="28">
        <v>0</v>
      </c>
      <c r="F13" s="28">
        <v>0</v>
      </c>
      <c r="G13" s="28">
        <v>0</v>
      </c>
      <c r="H13" s="28">
        <v>5.65</v>
      </c>
      <c r="I13" s="28">
        <v>76.144999999999996</v>
      </c>
      <c r="J13" s="28">
        <v>100.627</v>
      </c>
      <c r="K13" s="28">
        <v>44.741</v>
      </c>
      <c r="L13" s="28">
        <v>50.948999999999998</v>
      </c>
      <c r="M13" s="28">
        <v>64.846999999999994</v>
      </c>
      <c r="N13" s="28">
        <v>65.301000000000002</v>
      </c>
      <c r="O13" s="28">
        <v>81.331999999999994</v>
      </c>
      <c r="P13" s="28">
        <v>65.600999999999999</v>
      </c>
      <c r="Q13" s="28">
        <v>65.600999999999999</v>
      </c>
      <c r="R13" s="28"/>
      <c r="S13" s="28">
        <f t="shared" si="9"/>
        <v>5.65</v>
      </c>
      <c r="T13" s="28">
        <f t="shared" si="10"/>
        <v>50.948999999999998</v>
      </c>
      <c r="U13" s="28">
        <f t="shared" ref="U13:V17" si="11">P13</f>
        <v>65.600999999999999</v>
      </c>
      <c r="V13" s="28">
        <f t="shared" si="11"/>
        <v>65.600999999999999</v>
      </c>
      <c r="W13" s="28"/>
      <c r="X13" s="28"/>
      <c r="Y13" s="28"/>
      <c r="Z13" s="28"/>
      <c r="AA13" s="28"/>
      <c r="AB13" s="28"/>
      <c r="AC13" s="28"/>
      <c r="AD13" s="28"/>
      <c r="AE13" s="28"/>
      <c r="AF13" s="28"/>
      <c r="AH13" s="28"/>
      <c r="AI13" s="28"/>
      <c r="AJ13" s="28"/>
      <c r="AK13" s="28"/>
      <c r="AL13" s="28"/>
      <c r="AM13" s="28"/>
      <c r="AN13" s="28"/>
      <c r="AO13" s="28"/>
      <c r="AP13" s="28"/>
    </row>
    <row r="14" spans="2:42" ht="14.9" customHeight="1">
      <c r="B14" s="29" t="s">
        <v>522</v>
      </c>
      <c r="E14" s="28">
        <v>0</v>
      </c>
      <c r="F14" s="28">
        <v>0</v>
      </c>
      <c r="G14" s="28">
        <v>0</v>
      </c>
      <c r="H14" s="28">
        <v>0.91</v>
      </c>
      <c r="I14" s="28">
        <v>7.2709999999999999</v>
      </c>
      <c r="J14" s="28">
        <v>7.6180000000000003</v>
      </c>
      <c r="K14" s="28">
        <v>9.4469999999999992</v>
      </c>
      <c r="L14" s="28">
        <v>14.927</v>
      </c>
      <c r="M14" s="28">
        <v>15.016</v>
      </c>
      <c r="N14" s="28">
        <v>17.231999999999999</v>
      </c>
      <c r="O14" s="28">
        <v>18.927</v>
      </c>
      <c r="P14" s="28">
        <v>22.905999999999999</v>
      </c>
      <c r="Q14" s="28">
        <v>22.905999999999999</v>
      </c>
      <c r="R14" s="28"/>
      <c r="S14" s="28">
        <f t="shared" si="9"/>
        <v>0.91</v>
      </c>
      <c r="T14" s="28">
        <f t="shared" si="10"/>
        <v>14.927</v>
      </c>
      <c r="U14" s="28">
        <f t="shared" si="11"/>
        <v>22.905999999999999</v>
      </c>
      <c r="V14" s="28">
        <f t="shared" si="11"/>
        <v>22.905999999999999</v>
      </c>
      <c r="W14" s="28"/>
      <c r="X14" s="28"/>
      <c r="Y14" s="28"/>
      <c r="Z14" s="28"/>
      <c r="AA14" s="28"/>
      <c r="AB14" s="28"/>
      <c r="AC14" s="28"/>
      <c r="AD14" s="28"/>
      <c r="AE14" s="28"/>
      <c r="AF14" s="28"/>
      <c r="AH14" s="28"/>
      <c r="AI14" s="28"/>
      <c r="AJ14" s="28"/>
      <c r="AK14" s="28"/>
      <c r="AL14" s="28"/>
      <c r="AM14" s="28"/>
      <c r="AN14" s="28"/>
      <c r="AO14" s="28"/>
      <c r="AP14" s="28"/>
    </row>
    <row r="15" spans="2:42" ht="14.9" customHeight="1">
      <c r="B15" s="29" t="s">
        <v>267</v>
      </c>
      <c r="E15" s="28">
        <v>0</v>
      </c>
      <c r="F15" s="28">
        <v>0</v>
      </c>
      <c r="G15" s="28">
        <v>0</v>
      </c>
      <c r="H15" s="28">
        <v>0</v>
      </c>
      <c r="I15" s="28">
        <v>0</v>
      </c>
      <c r="J15" s="28">
        <v>0</v>
      </c>
      <c r="K15" s="28">
        <v>0</v>
      </c>
      <c r="L15" s="28">
        <v>0</v>
      </c>
      <c r="M15" s="28">
        <v>0</v>
      </c>
      <c r="N15" s="28">
        <v>0</v>
      </c>
      <c r="O15" s="28">
        <v>0</v>
      </c>
      <c r="P15" s="28">
        <v>0</v>
      </c>
      <c r="Q15" s="28">
        <v>0</v>
      </c>
      <c r="R15" s="28"/>
      <c r="S15" s="28">
        <f t="shared" si="9"/>
        <v>0</v>
      </c>
      <c r="T15" s="28">
        <f t="shared" si="10"/>
        <v>0</v>
      </c>
      <c r="U15" s="28">
        <f t="shared" si="11"/>
        <v>0</v>
      </c>
      <c r="V15" s="28">
        <f t="shared" si="11"/>
        <v>0</v>
      </c>
      <c r="W15" s="28"/>
      <c r="X15" s="28"/>
      <c r="Y15" s="28"/>
      <c r="Z15" s="28"/>
      <c r="AA15" s="28"/>
      <c r="AB15" s="28"/>
      <c r="AC15" s="28"/>
      <c r="AD15" s="28"/>
      <c r="AE15" s="28"/>
      <c r="AF15" s="28"/>
      <c r="AH15" s="28"/>
      <c r="AI15" s="28"/>
      <c r="AJ15" s="28"/>
      <c r="AK15" s="28"/>
      <c r="AL15" s="28"/>
      <c r="AM15" s="28"/>
      <c r="AN15" s="28"/>
      <c r="AO15" s="28"/>
      <c r="AP15" s="28"/>
    </row>
    <row r="16" spans="2:42" ht="14.9" customHeight="1">
      <c r="B16" s="29" t="s">
        <v>523</v>
      </c>
      <c r="E16" s="28">
        <v>0</v>
      </c>
      <c r="F16" s="28">
        <v>0</v>
      </c>
      <c r="G16" s="28">
        <v>0</v>
      </c>
      <c r="H16" s="28">
        <v>25.719000000000001</v>
      </c>
      <c r="I16" s="28">
        <v>2.6339999999999999</v>
      </c>
      <c r="J16" s="28">
        <v>6.7069999999999999</v>
      </c>
      <c r="K16" s="28">
        <v>49.633000000000003</v>
      </c>
      <c r="L16" s="28">
        <v>25.504000000000001</v>
      </c>
      <c r="M16" s="28">
        <v>12.814</v>
      </c>
      <c r="N16" s="28">
        <v>18.021000000000001</v>
      </c>
      <c r="O16" s="28">
        <v>17.356999999999999</v>
      </c>
      <c r="P16" s="28">
        <v>12.343</v>
      </c>
      <c r="Q16" s="28">
        <v>8.6539999999999999</v>
      </c>
      <c r="R16" s="28"/>
      <c r="S16" s="28">
        <f t="shared" si="9"/>
        <v>25.719000000000001</v>
      </c>
      <c r="T16" s="28">
        <f t="shared" si="10"/>
        <v>25.504000000000001</v>
      </c>
      <c r="U16" s="28">
        <f t="shared" si="11"/>
        <v>12.343</v>
      </c>
      <c r="V16" s="28">
        <f t="shared" si="11"/>
        <v>8.6539999999999999</v>
      </c>
      <c r="W16" s="28"/>
      <c r="X16" s="28"/>
      <c r="Y16" s="28"/>
      <c r="Z16" s="28"/>
      <c r="AA16" s="28"/>
      <c r="AB16" s="28"/>
      <c r="AC16" s="28"/>
      <c r="AD16" s="28"/>
      <c r="AE16" s="28"/>
      <c r="AF16" s="28"/>
      <c r="AH16" s="28"/>
      <c r="AI16" s="28"/>
      <c r="AJ16" s="28"/>
      <c r="AK16" s="28"/>
      <c r="AL16" s="28"/>
      <c r="AM16" s="28"/>
      <c r="AN16" s="28"/>
      <c r="AO16" s="28"/>
      <c r="AP16" s="28"/>
    </row>
    <row r="17" spans="2:42" ht="14.9" customHeight="1">
      <c r="B17" s="29" t="s">
        <v>268</v>
      </c>
      <c r="E17" s="28">
        <v>0</v>
      </c>
      <c r="F17" s="28">
        <v>0</v>
      </c>
      <c r="G17" s="28">
        <v>0</v>
      </c>
      <c r="H17" s="28">
        <v>1.2110000000000001</v>
      </c>
      <c r="I17" s="28">
        <v>11.997</v>
      </c>
      <c r="J17" s="28">
        <v>16.111999999999998</v>
      </c>
      <c r="K17" s="28">
        <v>15.778</v>
      </c>
      <c r="L17" s="28">
        <v>17.029</v>
      </c>
      <c r="M17" s="28">
        <v>20.300999999999998</v>
      </c>
      <c r="N17" s="28">
        <v>21.971</v>
      </c>
      <c r="O17" s="28">
        <v>26.559000000000001</v>
      </c>
      <c r="P17" s="28">
        <v>28.245999999999999</v>
      </c>
      <c r="Q17" s="28">
        <v>29.19</v>
      </c>
      <c r="R17" s="28"/>
      <c r="S17" s="28">
        <f t="shared" si="9"/>
        <v>1.2110000000000001</v>
      </c>
      <c r="T17" s="28">
        <f t="shared" si="10"/>
        <v>17.029</v>
      </c>
      <c r="U17" s="28">
        <f t="shared" si="11"/>
        <v>28.245999999999999</v>
      </c>
      <c r="V17" s="28">
        <f t="shared" si="11"/>
        <v>29.19</v>
      </c>
      <c r="W17" s="28"/>
      <c r="X17" s="28"/>
      <c r="Y17" s="28"/>
      <c r="Z17" s="28"/>
      <c r="AA17" s="28"/>
      <c r="AB17" s="28"/>
      <c r="AC17" s="28"/>
      <c r="AD17" s="28"/>
      <c r="AE17" s="28"/>
      <c r="AF17" s="28"/>
      <c r="AH17" s="28"/>
      <c r="AI17" s="28"/>
      <c r="AJ17" s="28"/>
      <c r="AK17" s="28"/>
      <c r="AL17" s="28"/>
      <c r="AM17" s="28"/>
      <c r="AN17" s="28"/>
      <c r="AO17" s="28"/>
      <c r="AP17" s="28"/>
    </row>
    <row r="18" spans="2:42" ht="14.9" customHeight="1">
      <c r="B18" s="46" t="s">
        <v>269</v>
      </c>
      <c r="C18" s="47"/>
      <c r="D18" s="47"/>
      <c r="E18" s="66">
        <f t="shared" ref="E18:N18" si="12">SUM(E19:E23,E25:E27)</f>
        <v>0</v>
      </c>
      <c r="F18" s="66">
        <v>0</v>
      </c>
      <c r="G18" s="66">
        <f t="shared" si="12"/>
        <v>0</v>
      </c>
      <c r="H18" s="66">
        <f t="shared" si="12"/>
        <v>1471.8440000000001</v>
      </c>
      <c r="I18" s="66">
        <f t="shared" si="12"/>
        <v>2886.2339999999999</v>
      </c>
      <c r="J18" s="66">
        <f t="shared" si="12"/>
        <v>2857.4929999999999</v>
      </c>
      <c r="K18" s="66">
        <f t="shared" si="12"/>
        <v>3022.0030000000002</v>
      </c>
      <c r="L18" s="66">
        <f t="shared" si="12"/>
        <v>2920.8869999999997</v>
      </c>
      <c r="M18" s="66">
        <f t="shared" si="12"/>
        <v>2896.0239999999999</v>
      </c>
      <c r="N18" s="66">
        <f t="shared" si="12"/>
        <v>2870.3799999999997</v>
      </c>
      <c r="O18" s="66">
        <f>SUM(O19:O23,O25:O27)</f>
        <v>2844.3199999999997</v>
      </c>
      <c r="P18" s="66">
        <f>SUM(P19:P23,P25:P27)</f>
        <v>2815.7219999999998</v>
      </c>
      <c r="Q18" s="66">
        <f>SUM(Q19:Q23,Q25:Q27)</f>
        <v>2790.098</v>
      </c>
      <c r="S18" s="66">
        <f>SUM(S19:S23,S25:S27)</f>
        <v>1471.8440000000001</v>
      </c>
      <c r="T18" s="66">
        <f>SUM(T19:T23,T25:T27)</f>
        <v>2920.8869999999997</v>
      </c>
      <c r="U18" s="66">
        <f>SUM(U19:U23,U25:U27)</f>
        <v>2815.7219999999998</v>
      </c>
      <c r="V18" s="66">
        <f>SUM(V19:V23,V25:V27)</f>
        <v>2790.098</v>
      </c>
    </row>
    <row r="19" spans="2:42" ht="14.9" customHeight="1">
      <c r="B19" s="29" t="s">
        <v>270</v>
      </c>
      <c r="E19" s="28">
        <v>0</v>
      </c>
      <c r="F19" s="28">
        <v>0</v>
      </c>
      <c r="G19" s="28">
        <v>0</v>
      </c>
      <c r="H19" s="28">
        <v>0</v>
      </c>
      <c r="I19" s="28">
        <v>21.888999999999999</v>
      </c>
      <c r="J19" s="28">
        <v>22.597000000000001</v>
      </c>
      <c r="K19" s="28">
        <v>204.09100000000001</v>
      </c>
      <c r="L19" s="28">
        <v>130.708</v>
      </c>
      <c r="M19" s="28">
        <v>135.17099999999999</v>
      </c>
      <c r="N19" s="28">
        <v>140.17699999999999</v>
      </c>
      <c r="O19" s="28">
        <v>144.70400000000001</v>
      </c>
      <c r="P19" s="28">
        <v>145.35599999999999</v>
      </c>
      <c r="Q19" s="28">
        <v>150.184</v>
      </c>
      <c r="S19" s="28">
        <f>H19</f>
        <v>0</v>
      </c>
      <c r="T19" s="28">
        <f>L19</f>
        <v>130.708</v>
      </c>
      <c r="U19" s="28">
        <f t="shared" ref="U19:V23" si="13">P19</f>
        <v>145.35599999999999</v>
      </c>
      <c r="V19" s="28">
        <f t="shared" si="13"/>
        <v>150.184</v>
      </c>
    </row>
    <row r="20" spans="2:42" ht="14.9" customHeight="1">
      <c r="B20" s="29" t="s">
        <v>266</v>
      </c>
      <c r="E20" s="28">
        <v>0</v>
      </c>
      <c r="F20" s="28">
        <v>0</v>
      </c>
      <c r="G20" s="28">
        <v>0</v>
      </c>
      <c r="H20" s="28">
        <v>0</v>
      </c>
      <c r="I20" s="28">
        <v>0</v>
      </c>
      <c r="J20" s="28">
        <v>0</v>
      </c>
      <c r="K20" s="28">
        <v>0</v>
      </c>
      <c r="L20" s="28">
        <v>0</v>
      </c>
      <c r="M20" s="28">
        <v>0</v>
      </c>
      <c r="N20" s="28">
        <v>0</v>
      </c>
      <c r="O20" s="28">
        <v>0</v>
      </c>
      <c r="P20" s="28">
        <v>0</v>
      </c>
      <c r="Q20" s="28">
        <v>0</v>
      </c>
      <c r="S20" s="28">
        <f>H20</f>
        <v>0</v>
      </c>
      <c r="T20" s="28">
        <f>L20</f>
        <v>0</v>
      </c>
      <c r="U20" s="28">
        <f t="shared" si="13"/>
        <v>0</v>
      </c>
      <c r="V20" s="28">
        <f t="shared" si="13"/>
        <v>0</v>
      </c>
    </row>
    <row r="21" spans="2:42" ht="14.9" customHeight="1">
      <c r="B21" s="29" t="s">
        <v>522</v>
      </c>
      <c r="E21" s="28">
        <v>0</v>
      </c>
      <c r="F21" s="28">
        <v>0</v>
      </c>
      <c r="G21" s="28">
        <v>0</v>
      </c>
      <c r="H21" s="28">
        <v>0.20200000000000001</v>
      </c>
      <c r="I21" s="28">
        <v>2.3809999999999998</v>
      </c>
      <c r="J21" s="28">
        <v>2.5880000000000001</v>
      </c>
      <c r="K21" s="28">
        <v>5.5869999999999997</v>
      </c>
      <c r="L21" s="28">
        <v>6.6109999999999998</v>
      </c>
      <c r="M21" s="28">
        <v>7.29</v>
      </c>
      <c r="N21" s="28">
        <v>7.4969999999999999</v>
      </c>
      <c r="O21" s="28">
        <v>7.8959999999999999</v>
      </c>
      <c r="P21" s="28">
        <v>9.77</v>
      </c>
      <c r="Q21" s="28">
        <v>10.3</v>
      </c>
      <c r="S21" s="28">
        <f>H21</f>
        <v>0.20200000000000001</v>
      </c>
      <c r="T21" s="28">
        <f>L21</f>
        <v>6.6109999999999998</v>
      </c>
      <c r="U21" s="28">
        <f t="shared" si="13"/>
        <v>9.77</v>
      </c>
      <c r="V21" s="28">
        <f t="shared" si="13"/>
        <v>10.3</v>
      </c>
    </row>
    <row r="22" spans="2:42" ht="14.9" customHeight="1">
      <c r="B22" s="29" t="s">
        <v>523</v>
      </c>
      <c r="E22" s="28">
        <v>0</v>
      </c>
      <c r="F22" s="28">
        <v>0</v>
      </c>
      <c r="G22" s="28">
        <v>0</v>
      </c>
      <c r="H22" s="28">
        <v>0</v>
      </c>
      <c r="I22" s="28">
        <v>0</v>
      </c>
      <c r="J22" s="28">
        <v>0</v>
      </c>
      <c r="K22" s="28">
        <v>0</v>
      </c>
      <c r="L22" s="28">
        <v>0</v>
      </c>
      <c r="M22" s="28">
        <v>0</v>
      </c>
      <c r="N22" s="28">
        <v>0</v>
      </c>
      <c r="O22" s="28">
        <v>0</v>
      </c>
      <c r="P22" s="28">
        <v>0</v>
      </c>
      <c r="Q22" s="28">
        <v>0</v>
      </c>
      <c r="S22" s="28">
        <f>H22</f>
        <v>0</v>
      </c>
      <c r="T22" s="28">
        <f>L22</f>
        <v>0</v>
      </c>
      <c r="U22" s="28">
        <f t="shared" si="13"/>
        <v>0</v>
      </c>
      <c r="V22" s="28">
        <f t="shared" si="13"/>
        <v>0</v>
      </c>
    </row>
    <row r="23" spans="2:42" ht="14.9" customHeight="1">
      <c r="B23" s="29" t="s">
        <v>268</v>
      </c>
      <c r="E23" s="28">
        <v>0</v>
      </c>
      <c r="F23" s="28">
        <v>0</v>
      </c>
      <c r="G23" s="28">
        <v>0</v>
      </c>
      <c r="H23" s="28">
        <v>0</v>
      </c>
      <c r="I23" s="28">
        <v>0</v>
      </c>
      <c r="J23" s="28">
        <v>0</v>
      </c>
      <c r="K23" s="28">
        <v>0</v>
      </c>
      <c r="L23" s="28">
        <v>0</v>
      </c>
      <c r="M23" s="28">
        <v>0</v>
      </c>
      <c r="N23" s="28">
        <v>0</v>
      </c>
      <c r="O23" s="28">
        <v>0</v>
      </c>
      <c r="P23" s="28">
        <v>7.1999999999999995E-2</v>
      </c>
      <c r="Q23" s="28">
        <v>0.29099999999999998</v>
      </c>
      <c r="S23" s="28">
        <f>H23</f>
        <v>0</v>
      </c>
      <c r="T23" s="28">
        <f>L23</f>
        <v>0</v>
      </c>
      <c r="U23" s="28">
        <f t="shared" si="13"/>
        <v>7.1999999999999995E-2</v>
      </c>
      <c r="V23" s="28">
        <f t="shared" si="13"/>
        <v>0.29099999999999998</v>
      </c>
    </row>
    <row r="24" spans="2:42" ht="14.9" customHeight="1">
      <c r="B24" s="46"/>
      <c r="C24" s="47"/>
      <c r="D24" s="47"/>
      <c r="E24" s="66"/>
      <c r="F24" s="66"/>
      <c r="G24" s="66"/>
      <c r="H24" s="66"/>
      <c r="I24" s="66"/>
      <c r="J24" s="66"/>
      <c r="K24" s="66"/>
      <c r="L24" s="66"/>
      <c r="M24" s="66"/>
      <c r="N24" s="66"/>
      <c r="O24" s="66"/>
      <c r="P24" s="66"/>
      <c r="Q24" s="66"/>
      <c r="S24" s="66"/>
      <c r="T24" s="66"/>
      <c r="U24" s="66"/>
      <c r="V24" s="66"/>
    </row>
    <row r="25" spans="2:42" ht="14.9" customHeight="1">
      <c r="B25" s="29" t="s">
        <v>272</v>
      </c>
      <c r="E25" s="28">
        <v>0</v>
      </c>
      <c r="F25" s="28">
        <v>0</v>
      </c>
      <c r="G25" s="28">
        <v>0</v>
      </c>
      <c r="H25" s="28">
        <v>0</v>
      </c>
      <c r="I25" s="28">
        <v>0</v>
      </c>
      <c r="J25" s="28">
        <v>0</v>
      </c>
      <c r="K25" s="28">
        <v>0</v>
      </c>
      <c r="L25" s="28">
        <v>0</v>
      </c>
      <c r="M25" s="28">
        <v>0</v>
      </c>
      <c r="N25" s="28">
        <v>0</v>
      </c>
      <c r="O25" s="28">
        <v>0</v>
      </c>
      <c r="P25" s="28">
        <v>0</v>
      </c>
      <c r="Q25" s="28">
        <v>0</v>
      </c>
      <c r="S25" s="28">
        <f>H25</f>
        <v>0</v>
      </c>
      <c r="T25" s="28">
        <f>L25</f>
        <v>0</v>
      </c>
      <c r="U25" s="28">
        <f>O25</f>
        <v>0</v>
      </c>
      <c r="V25" s="28">
        <f>P25</f>
        <v>0</v>
      </c>
    </row>
    <row r="26" spans="2:42" ht="14.9" customHeight="1">
      <c r="B26" s="29" t="s">
        <v>273</v>
      </c>
      <c r="E26" s="28">
        <v>0</v>
      </c>
      <c r="F26" s="28">
        <v>0</v>
      </c>
      <c r="G26" s="28">
        <v>0</v>
      </c>
      <c r="H26" s="28">
        <v>1471.6420000000001</v>
      </c>
      <c r="I26" s="28">
        <v>2861.6979999999999</v>
      </c>
      <c r="J26" s="28">
        <v>2832.0569999999998</v>
      </c>
      <c r="K26" s="28">
        <v>2812.09</v>
      </c>
      <c r="L26" s="28">
        <v>2783.348</v>
      </c>
      <c r="M26" s="28">
        <v>2753.3589999999999</v>
      </c>
      <c r="N26" s="28">
        <v>2722.5169999999998</v>
      </c>
      <c r="O26" s="28">
        <v>2691.547</v>
      </c>
      <c r="P26" s="28">
        <v>2660.366</v>
      </c>
      <c r="Q26" s="28">
        <v>2629.18</v>
      </c>
      <c r="S26" s="28">
        <f>H26</f>
        <v>1471.6420000000001</v>
      </c>
      <c r="T26" s="28">
        <f>L26</f>
        <v>2783.348</v>
      </c>
      <c r="U26" s="28">
        <f t="shared" ref="U26:V27" si="14">P26</f>
        <v>2660.366</v>
      </c>
      <c r="V26" s="28">
        <f t="shared" si="14"/>
        <v>2629.18</v>
      </c>
    </row>
    <row r="27" spans="2:42" ht="14.9" customHeight="1">
      <c r="B27" s="30" t="s">
        <v>274</v>
      </c>
      <c r="C27" s="31"/>
      <c r="D27" s="31"/>
      <c r="E27" s="70">
        <v>0</v>
      </c>
      <c r="F27" s="70">
        <v>0</v>
      </c>
      <c r="G27" s="70">
        <v>0</v>
      </c>
      <c r="H27" s="70">
        <v>0</v>
      </c>
      <c r="I27" s="70">
        <v>0.26600000000000001</v>
      </c>
      <c r="J27" s="70">
        <v>0.251</v>
      </c>
      <c r="K27" s="70">
        <v>0.23499999999999999</v>
      </c>
      <c r="L27" s="70">
        <v>0.22</v>
      </c>
      <c r="M27" s="70">
        <v>0.20399999999999999</v>
      </c>
      <c r="N27" s="70">
        <v>0.189</v>
      </c>
      <c r="O27" s="70">
        <v>0.17299999999999999</v>
      </c>
      <c r="P27" s="70">
        <v>0.158</v>
      </c>
      <c r="Q27" s="70">
        <v>0.14299999999999999</v>
      </c>
      <c r="S27" s="70">
        <f>H27</f>
        <v>0</v>
      </c>
      <c r="T27" s="70">
        <f>L27</f>
        <v>0.22</v>
      </c>
      <c r="U27" s="70">
        <f t="shared" si="14"/>
        <v>0.158</v>
      </c>
      <c r="V27" s="70">
        <f t="shared" si="14"/>
        <v>0.14299999999999999</v>
      </c>
    </row>
    <row r="28" spans="2:42" ht="14.9" customHeight="1">
      <c r="B28" s="29"/>
      <c r="E28" s="28"/>
      <c r="F28" s="28"/>
      <c r="G28" s="28"/>
      <c r="H28" s="28"/>
      <c r="I28" s="28"/>
      <c r="J28" s="28"/>
      <c r="K28" s="28"/>
      <c r="L28" s="28"/>
      <c r="M28" s="28"/>
      <c r="N28" s="28"/>
      <c r="O28" s="28"/>
      <c r="P28" s="28"/>
      <c r="Q28" s="28"/>
      <c r="S28" s="28"/>
      <c r="T28" s="28"/>
      <c r="U28" s="28"/>
      <c r="V28" s="28"/>
    </row>
    <row r="29" spans="2:42" ht="14.9" customHeight="1">
      <c r="B29" s="11" t="s">
        <v>275</v>
      </c>
      <c r="C29" s="12"/>
      <c r="D29" s="12"/>
      <c r="E29" s="24"/>
      <c r="F29" s="24"/>
      <c r="G29" s="24"/>
      <c r="H29" s="24">
        <f t="shared" ref="H29:Q29" si="15">SUM(H11,H18)</f>
        <v>1699.797</v>
      </c>
      <c r="I29" s="24">
        <f t="shared" si="15"/>
        <v>3200.857</v>
      </c>
      <c r="J29" s="24">
        <f t="shared" si="15"/>
        <v>3084.4069999999997</v>
      </c>
      <c r="K29" s="24">
        <f t="shared" si="15"/>
        <v>3252.3620000000001</v>
      </c>
      <c r="L29" s="24">
        <f t="shared" si="15"/>
        <v>3174.5339999999997</v>
      </c>
      <c r="M29" s="24">
        <f t="shared" si="15"/>
        <v>3189.7289999999998</v>
      </c>
      <c r="N29" s="24">
        <f t="shared" si="15"/>
        <v>3083.1019999999999</v>
      </c>
      <c r="O29" s="24">
        <f t="shared" si="15"/>
        <v>3132.0599999999995</v>
      </c>
      <c r="P29" s="24">
        <f t="shared" si="15"/>
        <v>3060.4479999999999</v>
      </c>
      <c r="Q29" s="24">
        <f t="shared" si="15"/>
        <v>3100.277</v>
      </c>
      <c r="S29" s="24">
        <f>SUM(S11,S18)</f>
        <v>1699.797</v>
      </c>
      <c r="T29" s="24">
        <f>SUM(T11,T18)</f>
        <v>3174.5339999999997</v>
      </c>
      <c r="U29" s="24">
        <f>SUM(U11,U18)</f>
        <v>3060.4479999999999</v>
      </c>
      <c r="V29" s="24">
        <f>SUM(V11,V18)</f>
        <v>3100.277</v>
      </c>
    </row>
    <row r="31" spans="2:42" ht="14.9" customHeight="1">
      <c r="B31" s="5" t="s">
        <v>277</v>
      </c>
      <c r="C31" s="6"/>
      <c r="D31" s="6"/>
      <c r="E31" s="7" t="str">
        <f t="shared" ref="E31:Q31" si="16">MONTH(E$6)/3&amp;"Q"&amp;E$7</f>
        <v>1Q2023</v>
      </c>
      <c r="F31" s="7" t="str">
        <f t="shared" si="16"/>
        <v>2Q2023</v>
      </c>
      <c r="G31" s="7" t="str">
        <f t="shared" si="16"/>
        <v>3Q2023</v>
      </c>
      <c r="H31" s="7" t="str">
        <f t="shared" si="16"/>
        <v>4Q2023</v>
      </c>
      <c r="I31" s="7" t="str">
        <f t="shared" si="16"/>
        <v>1Q2024</v>
      </c>
      <c r="J31" s="7" t="str">
        <f t="shared" si="16"/>
        <v>2Q2024</v>
      </c>
      <c r="K31" s="7" t="str">
        <f t="shared" si="16"/>
        <v>3Q2024</v>
      </c>
      <c r="L31" s="7" t="str">
        <f t="shared" si="16"/>
        <v>4Q2024</v>
      </c>
      <c r="M31" s="7" t="str">
        <f t="shared" si="16"/>
        <v>1Q2025</v>
      </c>
      <c r="N31" s="7" t="str">
        <f t="shared" si="16"/>
        <v>2Q2025</v>
      </c>
      <c r="O31" s="7" t="str">
        <f t="shared" si="16"/>
        <v>3Q2025</v>
      </c>
      <c r="P31" s="7" t="str">
        <f t="shared" si="16"/>
        <v>4Q2025</v>
      </c>
      <c r="Q31" s="7" t="str">
        <f t="shared" si="16"/>
        <v>1Q2026</v>
      </c>
      <c r="S31" s="6">
        <f>S8</f>
        <v>2023</v>
      </c>
      <c r="T31" s="6">
        <f>S31+1</f>
        <v>2024</v>
      </c>
      <c r="U31" s="6">
        <f>T31+1</f>
        <v>2025</v>
      </c>
      <c r="V31" s="6">
        <f>U31+1</f>
        <v>2026</v>
      </c>
    </row>
    <row r="32" spans="2:42" ht="14.9" customHeight="1">
      <c r="B32" s="49" t="s">
        <v>278</v>
      </c>
      <c r="C32" s="47"/>
      <c r="D32" s="47"/>
      <c r="E32" s="66">
        <f t="shared" ref="E32:G32" si="17">SUM(E33:E40)</f>
        <v>0</v>
      </c>
      <c r="F32" s="66">
        <f t="shared" si="17"/>
        <v>0</v>
      </c>
      <c r="G32" s="66">
        <f t="shared" si="17"/>
        <v>0</v>
      </c>
      <c r="H32" s="66">
        <f>SUM(H33:H40)</f>
        <v>37.536000000000001</v>
      </c>
      <c r="I32" s="66">
        <f t="shared" ref="I32:L32" si="18">SUM(I33:I40)</f>
        <v>196.46</v>
      </c>
      <c r="J32" s="66">
        <f t="shared" si="18"/>
        <v>236.88599999999997</v>
      </c>
      <c r="K32" s="66">
        <f t="shared" si="18"/>
        <v>280.94799999999998</v>
      </c>
      <c r="L32" s="66">
        <f t="shared" si="18"/>
        <v>266.32499999999999</v>
      </c>
      <c r="M32" s="66">
        <f>SUM(M33:M40)</f>
        <v>279.68799999999999</v>
      </c>
      <c r="N32" s="66">
        <f>SUM(N33:N40)</f>
        <v>212.97900000000001</v>
      </c>
      <c r="O32" s="66">
        <f>SUM(O33:O40)</f>
        <v>229.38599999999997</v>
      </c>
      <c r="P32" s="66">
        <f>SUM(P33:P40)</f>
        <v>223.30799999999999</v>
      </c>
      <c r="Q32" s="66">
        <f>SUM(Q33:Q40)</f>
        <v>296.20299999999997</v>
      </c>
      <c r="S32" s="66">
        <f t="shared" ref="S32:T32" si="19">SUM(S33:S40)</f>
        <v>37.536000000000001</v>
      </c>
      <c r="T32" s="66">
        <f t="shared" si="19"/>
        <v>266.32499999999999</v>
      </c>
      <c r="U32" s="66">
        <f>SUM(U33:U40)</f>
        <v>223.30799999999999</v>
      </c>
      <c r="V32" s="66">
        <f>SUM(V33:V40)</f>
        <v>296.20299999999997</v>
      </c>
    </row>
    <row r="33" spans="2:42" ht="14.9" customHeight="1">
      <c r="B33" s="29" t="s">
        <v>279</v>
      </c>
      <c r="E33" s="28">
        <v>0</v>
      </c>
      <c r="F33" s="28">
        <v>0</v>
      </c>
      <c r="G33" s="28">
        <v>0</v>
      </c>
      <c r="H33" s="28">
        <v>1.089</v>
      </c>
      <c r="I33" s="28">
        <v>31.213000000000001</v>
      </c>
      <c r="J33" s="28">
        <v>24.812999999999999</v>
      </c>
      <c r="K33" s="28">
        <v>29.741</v>
      </c>
      <c r="L33" s="28">
        <v>4.9740000000000002</v>
      </c>
      <c r="M33" s="28">
        <v>11.606</v>
      </c>
      <c r="N33" s="28">
        <v>11.382999999999999</v>
      </c>
      <c r="O33" s="28">
        <v>4.8780000000000001</v>
      </c>
      <c r="P33" s="28">
        <v>7.319</v>
      </c>
      <c r="Q33" s="28">
        <v>28.061</v>
      </c>
      <c r="R33" s="28"/>
      <c r="S33" s="28">
        <f t="shared" ref="S33:S40" si="20">H33</f>
        <v>1.089</v>
      </c>
      <c r="T33" s="28">
        <f t="shared" ref="T33:T40" si="21">L33</f>
        <v>4.9740000000000002</v>
      </c>
      <c r="U33" s="28">
        <f t="shared" ref="U33:V40" si="22">P33</f>
        <v>7.319</v>
      </c>
      <c r="V33" s="28">
        <f t="shared" si="22"/>
        <v>28.061</v>
      </c>
      <c r="W33" s="28"/>
      <c r="X33" s="28"/>
      <c r="Y33" s="28"/>
      <c r="Z33" s="28"/>
      <c r="AA33" s="28"/>
      <c r="AB33" s="28"/>
      <c r="AC33" s="28"/>
      <c r="AD33" s="28"/>
      <c r="AE33" s="28"/>
      <c r="AF33" s="28"/>
      <c r="AH33" s="28"/>
      <c r="AI33" s="28"/>
      <c r="AJ33" s="28"/>
      <c r="AK33" s="28"/>
      <c r="AL33" s="28"/>
      <c r="AM33" s="28"/>
      <c r="AN33" s="28"/>
      <c r="AO33" s="28"/>
      <c r="AP33" s="28"/>
    </row>
    <row r="34" spans="2:42" ht="14.9" customHeight="1">
      <c r="B34" s="29" t="s">
        <v>280</v>
      </c>
      <c r="E34" s="28">
        <v>0</v>
      </c>
      <c r="F34" s="28">
        <v>0</v>
      </c>
      <c r="G34" s="28">
        <v>0</v>
      </c>
      <c r="H34" s="28">
        <v>0</v>
      </c>
      <c r="I34" s="28">
        <v>118.92</v>
      </c>
      <c r="J34" s="28">
        <v>169.40199999999999</v>
      </c>
      <c r="K34" s="28">
        <v>197.101</v>
      </c>
      <c r="L34" s="28">
        <v>145.63800000000001</v>
      </c>
      <c r="M34" s="28">
        <v>169.797</v>
      </c>
      <c r="N34" s="28">
        <v>148.71299999999999</v>
      </c>
      <c r="O34" s="28">
        <v>160.29599999999999</v>
      </c>
      <c r="P34" s="28">
        <v>134.69</v>
      </c>
      <c r="Q34" s="28">
        <v>156.41999999999999</v>
      </c>
      <c r="R34" s="28"/>
      <c r="S34" s="28">
        <f t="shared" si="20"/>
        <v>0</v>
      </c>
      <c r="T34" s="28">
        <f t="shared" si="21"/>
        <v>145.63800000000001</v>
      </c>
      <c r="U34" s="28">
        <f t="shared" si="22"/>
        <v>134.69</v>
      </c>
      <c r="V34" s="28">
        <f t="shared" si="22"/>
        <v>156.41999999999999</v>
      </c>
      <c r="W34" s="28"/>
      <c r="X34" s="28"/>
      <c r="Y34" s="28"/>
      <c r="Z34" s="28"/>
      <c r="AA34" s="28"/>
      <c r="AB34" s="28"/>
      <c r="AC34" s="28"/>
      <c r="AD34" s="28"/>
      <c r="AE34" s="28"/>
      <c r="AF34" s="28"/>
      <c r="AH34" s="28"/>
      <c r="AI34" s="28"/>
      <c r="AJ34" s="28"/>
      <c r="AK34" s="28"/>
      <c r="AL34" s="28"/>
      <c r="AM34" s="28"/>
      <c r="AN34" s="28"/>
      <c r="AO34" s="28"/>
      <c r="AP34" s="28"/>
    </row>
    <row r="35" spans="2:42" ht="14.9" customHeight="1">
      <c r="B35" s="29" t="s">
        <v>281</v>
      </c>
      <c r="E35" s="28">
        <v>0</v>
      </c>
      <c r="F35" s="28">
        <v>0</v>
      </c>
      <c r="G35" s="28">
        <v>0</v>
      </c>
      <c r="H35" s="28">
        <v>6.8959999999999999</v>
      </c>
      <c r="I35" s="28">
        <v>13.026999999999999</v>
      </c>
      <c r="J35" s="28">
        <v>11.867000000000001</v>
      </c>
      <c r="K35" s="28">
        <v>20.088000000000001</v>
      </c>
      <c r="L35" s="28">
        <v>19.087</v>
      </c>
      <c r="M35" s="28">
        <v>18.335999999999999</v>
      </c>
      <c r="N35" s="28">
        <v>20.841000000000001</v>
      </c>
      <c r="O35" s="28">
        <v>29.731999999999999</v>
      </c>
      <c r="P35" s="28">
        <v>40.173999999999999</v>
      </c>
      <c r="Q35" s="28">
        <v>39.979999999999997</v>
      </c>
      <c r="R35" s="28"/>
      <c r="S35" s="28">
        <f t="shared" si="20"/>
        <v>6.8959999999999999</v>
      </c>
      <c r="T35" s="28">
        <f t="shared" si="21"/>
        <v>19.087</v>
      </c>
      <c r="U35" s="28">
        <f t="shared" si="22"/>
        <v>40.173999999999999</v>
      </c>
      <c r="V35" s="28">
        <f t="shared" si="22"/>
        <v>39.979999999999997</v>
      </c>
      <c r="W35" s="28"/>
      <c r="X35" s="28"/>
      <c r="Y35" s="28"/>
      <c r="Z35" s="28"/>
      <c r="AA35" s="28"/>
      <c r="AB35" s="28"/>
      <c r="AC35" s="28"/>
      <c r="AD35" s="28"/>
      <c r="AE35" s="28"/>
      <c r="AF35" s="28"/>
      <c r="AH35" s="28"/>
      <c r="AI35" s="28"/>
      <c r="AJ35" s="28"/>
      <c r="AK35" s="28"/>
      <c r="AL35" s="28"/>
      <c r="AM35" s="28"/>
      <c r="AN35" s="28"/>
      <c r="AO35" s="28"/>
      <c r="AP35" s="28"/>
    </row>
    <row r="36" spans="2:42" ht="14.9" customHeight="1">
      <c r="B36" s="29" t="s">
        <v>282</v>
      </c>
      <c r="E36" s="28">
        <v>0</v>
      </c>
      <c r="F36" s="28">
        <v>0</v>
      </c>
      <c r="G36" s="28">
        <v>0</v>
      </c>
      <c r="H36" s="28">
        <v>0</v>
      </c>
      <c r="I36" s="28">
        <v>0</v>
      </c>
      <c r="J36" s="28">
        <v>0</v>
      </c>
      <c r="K36" s="28">
        <v>0.441</v>
      </c>
      <c r="L36" s="28">
        <v>0.441</v>
      </c>
      <c r="M36" s="28">
        <v>0.441</v>
      </c>
      <c r="N36" s="28">
        <v>0.441</v>
      </c>
      <c r="O36" s="28">
        <v>0.441</v>
      </c>
      <c r="P36" s="28">
        <v>0.441</v>
      </c>
      <c r="Q36" s="28">
        <v>0.441</v>
      </c>
      <c r="R36" s="28"/>
      <c r="S36" s="28">
        <f t="shared" si="20"/>
        <v>0</v>
      </c>
      <c r="T36" s="28">
        <f t="shared" si="21"/>
        <v>0.441</v>
      </c>
      <c r="U36" s="28">
        <f t="shared" si="22"/>
        <v>0.441</v>
      </c>
      <c r="V36" s="28">
        <f t="shared" si="22"/>
        <v>0.441</v>
      </c>
      <c r="W36" s="28"/>
      <c r="X36" s="28"/>
      <c r="Y36" s="28"/>
      <c r="Z36" s="28"/>
      <c r="AA36" s="28"/>
      <c r="AB36" s="28"/>
      <c r="AC36" s="28"/>
      <c r="AD36" s="28"/>
      <c r="AE36" s="28"/>
      <c r="AF36" s="28"/>
      <c r="AH36" s="28"/>
      <c r="AI36" s="28"/>
      <c r="AJ36" s="28"/>
      <c r="AK36" s="28"/>
      <c r="AL36" s="28"/>
      <c r="AM36" s="28"/>
      <c r="AN36" s="28"/>
      <c r="AO36" s="28"/>
      <c r="AP36" s="28"/>
    </row>
    <row r="37" spans="2:42" ht="14.9" customHeight="1">
      <c r="B37" s="29" t="s">
        <v>267</v>
      </c>
      <c r="E37" s="28">
        <v>0</v>
      </c>
      <c r="F37" s="28">
        <v>0</v>
      </c>
      <c r="G37" s="28">
        <v>0</v>
      </c>
      <c r="H37" s="28">
        <v>0</v>
      </c>
      <c r="I37" s="28">
        <v>0</v>
      </c>
      <c r="J37" s="28">
        <v>0</v>
      </c>
      <c r="K37" s="28">
        <v>0</v>
      </c>
      <c r="L37" s="28">
        <v>0</v>
      </c>
      <c r="M37" s="28">
        <v>0</v>
      </c>
      <c r="N37" s="28">
        <v>0</v>
      </c>
      <c r="O37" s="28">
        <v>0</v>
      </c>
      <c r="P37" s="28">
        <v>0</v>
      </c>
      <c r="Q37" s="28">
        <v>0</v>
      </c>
      <c r="R37" s="28"/>
      <c r="S37" s="28">
        <f t="shared" si="20"/>
        <v>0</v>
      </c>
      <c r="T37" s="28">
        <f t="shared" si="21"/>
        <v>0</v>
      </c>
      <c r="U37" s="28">
        <f t="shared" si="22"/>
        <v>0</v>
      </c>
      <c r="V37" s="28">
        <f t="shared" si="22"/>
        <v>0</v>
      </c>
      <c r="W37" s="28"/>
      <c r="X37" s="28"/>
      <c r="Y37" s="28"/>
      <c r="Z37" s="28"/>
      <c r="AA37" s="28"/>
      <c r="AB37" s="28"/>
      <c r="AC37" s="28"/>
      <c r="AD37" s="28"/>
      <c r="AE37" s="28"/>
      <c r="AF37" s="28"/>
      <c r="AH37" s="28"/>
      <c r="AI37" s="28"/>
      <c r="AJ37" s="28"/>
      <c r="AK37" s="28"/>
      <c r="AL37" s="28"/>
      <c r="AM37" s="28"/>
      <c r="AN37" s="28"/>
      <c r="AO37" s="28"/>
      <c r="AP37" s="28"/>
    </row>
    <row r="38" spans="2:42" ht="14.9" customHeight="1">
      <c r="B38" s="29" t="s">
        <v>283</v>
      </c>
      <c r="E38" s="28">
        <v>0</v>
      </c>
      <c r="F38" s="28">
        <v>0</v>
      </c>
      <c r="G38" s="28">
        <v>0</v>
      </c>
      <c r="H38" s="28">
        <v>0</v>
      </c>
      <c r="I38" s="28">
        <v>0</v>
      </c>
      <c r="J38" s="28">
        <v>0</v>
      </c>
      <c r="K38" s="28">
        <v>0</v>
      </c>
      <c r="L38" s="28">
        <v>0</v>
      </c>
      <c r="M38" s="28">
        <v>0</v>
      </c>
      <c r="N38" s="28">
        <v>0</v>
      </c>
      <c r="O38" s="28">
        <v>0</v>
      </c>
      <c r="P38" s="28">
        <v>0</v>
      </c>
      <c r="Q38" s="28">
        <v>0</v>
      </c>
      <c r="R38" s="28"/>
      <c r="S38" s="28">
        <f t="shared" si="20"/>
        <v>0</v>
      </c>
      <c r="T38" s="28">
        <f t="shared" si="21"/>
        <v>0</v>
      </c>
      <c r="U38" s="28">
        <f t="shared" si="22"/>
        <v>0</v>
      </c>
      <c r="V38" s="28">
        <f t="shared" si="22"/>
        <v>0</v>
      </c>
      <c r="W38" s="28"/>
      <c r="X38" s="28"/>
      <c r="Y38" s="28"/>
      <c r="Z38" s="28"/>
      <c r="AA38" s="28"/>
      <c r="AB38" s="28"/>
      <c r="AC38" s="28"/>
      <c r="AD38" s="28"/>
      <c r="AE38" s="28"/>
      <c r="AF38" s="28"/>
      <c r="AH38" s="28"/>
      <c r="AI38" s="28"/>
      <c r="AJ38" s="28"/>
      <c r="AK38" s="28"/>
      <c r="AL38" s="28"/>
      <c r="AM38" s="28"/>
      <c r="AN38" s="28"/>
      <c r="AO38" s="28"/>
      <c r="AP38" s="28"/>
    </row>
    <row r="39" spans="2:42" ht="14.9" customHeight="1">
      <c r="B39" s="29" t="s">
        <v>523</v>
      </c>
      <c r="E39" s="28">
        <v>0</v>
      </c>
      <c r="F39" s="28">
        <v>0</v>
      </c>
      <c r="G39" s="28">
        <v>0</v>
      </c>
      <c r="H39" s="28">
        <v>21.687999999999999</v>
      </c>
      <c r="I39" s="28">
        <v>17.399999999999999</v>
      </c>
      <c r="J39" s="28">
        <v>16.213000000000001</v>
      </c>
      <c r="K39" s="28">
        <v>33.484000000000002</v>
      </c>
      <c r="L39" s="28">
        <v>93.85</v>
      </c>
      <c r="M39" s="28">
        <v>78.462999999999994</v>
      </c>
      <c r="N39" s="28">
        <v>30.446999999999999</v>
      </c>
      <c r="O39" s="28">
        <v>33.874000000000002</v>
      </c>
      <c r="P39" s="28">
        <v>37.929000000000002</v>
      </c>
      <c r="Q39" s="28">
        <v>68.894000000000005</v>
      </c>
      <c r="R39" s="28"/>
      <c r="S39" s="28">
        <f t="shared" si="20"/>
        <v>21.687999999999999</v>
      </c>
      <c r="T39" s="28">
        <f t="shared" si="21"/>
        <v>93.85</v>
      </c>
      <c r="U39" s="28">
        <f t="shared" si="22"/>
        <v>37.929000000000002</v>
      </c>
      <c r="V39" s="28">
        <f t="shared" si="22"/>
        <v>68.894000000000005</v>
      </c>
      <c r="W39" s="28"/>
      <c r="X39" s="28"/>
      <c r="Y39" s="28"/>
      <c r="Z39" s="28"/>
      <c r="AA39" s="28"/>
      <c r="AB39" s="28"/>
      <c r="AC39" s="28"/>
      <c r="AD39" s="28"/>
      <c r="AE39" s="28"/>
      <c r="AF39" s="28"/>
      <c r="AH39" s="28"/>
      <c r="AI39" s="28"/>
      <c r="AJ39" s="28"/>
      <c r="AK39" s="28"/>
      <c r="AL39" s="28"/>
      <c r="AM39" s="28"/>
      <c r="AN39" s="28"/>
      <c r="AO39" s="28"/>
      <c r="AP39" s="28"/>
    </row>
    <row r="40" spans="2:42" ht="14.9" customHeight="1">
      <c r="B40" s="29" t="s">
        <v>268</v>
      </c>
      <c r="E40" s="28">
        <v>0</v>
      </c>
      <c r="F40" s="28">
        <v>0</v>
      </c>
      <c r="G40" s="28">
        <v>0</v>
      </c>
      <c r="H40" s="28">
        <v>7.8630000000000004</v>
      </c>
      <c r="I40" s="28">
        <v>15.9</v>
      </c>
      <c r="J40" s="28">
        <v>14.590999999999999</v>
      </c>
      <c r="K40" s="28">
        <v>9.2999999999999999E-2</v>
      </c>
      <c r="L40" s="28">
        <v>2.335</v>
      </c>
      <c r="M40" s="28">
        <v>1.0449999999999999</v>
      </c>
      <c r="N40" s="28">
        <v>1.1539999999999999</v>
      </c>
      <c r="O40" s="28">
        <v>0.16500000000000001</v>
      </c>
      <c r="P40" s="28">
        <v>2.7549999999999999</v>
      </c>
      <c r="Q40" s="28">
        <v>2.407</v>
      </c>
      <c r="R40" s="28"/>
      <c r="S40" s="28">
        <f t="shared" si="20"/>
        <v>7.8630000000000004</v>
      </c>
      <c r="T40" s="28">
        <f t="shared" si="21"/>
        <v>2.335</v>
      </c>
      <c r="U40" s="28">
        <f t="shared" si="22"/>
        <v>2.7549999999999999</v>
      </c>
      <c r="V40" s="28">
        <f t="shared" si="22"/>
        <v>2.407</v>
      </c>
      <c r="W40" s="28"/>
      <c r="X40" s="28"/>
      <c r="Y40" s="28"/>
      <c r="Z40" s="28"/>
      <c r="AA40" s="28"/>
      <c r="AB40" s="28"/>
      <c r="AC40" s="28"/>
      <c r="AD40" s="28"/>
      <c r="AE40" s="28"/>
      <c r="AF40" s="28"/>
      <c r="AH40" s="28"/>
      <c r="AI40" s="28"/>
      <c r="AJ40" s="28"/>
      <c r="AK40" s="28"/>
      <c r="AL40" s="28"/>
      <c r="AM40" s="28"/>
      <c r="AN40" s="28"/>
      <c r="AO40" s="28"/>
      <c r="AP40" s="28"/>
    </row>
    <row r="41" spans="2:42" ht="14.9" customHeight="1">
      <c r="B41" s="49" t="s">
        <v>284</v>
      </c>
      <c r="C41" s="47"/>
      <c r="D41" s="47"/>
      <c r="E41" s="66">
        <f t="shared" ref="E41:G41" si="23">SUM(E42:E48)</f>
        <v>0</v>
      </c>
      <c r="F41" s="66">
        <f t="shared" si="23"/>
        <v>0</v>
      </c>
      <c r="G41" s="66">
        <f t="shared" si="23"/>
        <v>0</v>
      </c>
      <c r="H41" s="66">
        <f>SUM(H42:H48)</f>
        <v>558.25299999999993</v>
      </c>
      <c r="I41" s="66">
        <f t="shared" ref="I41:L41" si="24">SUM(I42:I48)</f>
        <v>1924.9409999999998</v>
      </c>
      <c r="J41" s="66">
        <f t="shared" si="24"/>
        <v>1890.627</v>
      </c>
      <c r="K41" s="66">
        <f t="shared" si="24"/>
        <v>1996.7169999999999</v>
      </c>
      <c r="L41" s="66">
        <f t="shared" si="24"/>
        <v>1987.4450000000002</v>
      </c>
      <c r="M41" s="66">
        <f>SUM(M42:M48)</f>
        <v>2005.921</v>
      </c>
      <c r="N41" s="66">
        <f>SUM(N42:N48)</f>
        <v>1977.5700000000002</v>
      </c>
      <c r="O41" s="66">
        <f>SUM(O42:O48)</f>
        <v>1968.6909999999998</v>
      </c>
      <c r="P41" s="66">
        <f>SUM(P42:P48)</f>
        <v>1926.79</v>
      </c>
      <c r="Q41" s="66">
        <f>SUM(Q42:Q48)</f>
        <v>1924.0560000000003</v>
      </c>
      <c r="S41" s="66">
        <f t="shared" ref="S41:T41" si="25">SUM(S42:S48)</f>
        <v>558.25299999999993</v>
      </c>
      <c r="T41" s="66">
        <f t="shared" si="25"/>
        <v>1996.7169999999999</v>
      </c>
      <c r="U41" s="66">
        <f>SUM(U42:U48)</f>
        <v>1926.79</v>
      </c>
      <c r="V41" s="66">
        <f>SUM(V42:V48)</f>
        <v>1924.0560000000003</v>
      </c>
    </row>
    <row r="42" spans="2:42" ht="14.9" customHeight="1">
      <c r="B42" s="29" t="s">
        <v>279</v>
      </c>
      <c r="E42" s="28">
        <v>0</v>
      </c>
      <c r="F42" s="28">
        <v>0</v>
      </c>
      <c r="G42" s="28">
        <v>0</v>
      </c>
      <c r="H42" s="28">
        <v>0</v>
      </c>
      <c r="I42" s="28">
        <v>0</v>
      </c>
      <c r="J42" s="28">
        <v>0</v>
      </c>
      <c r="K42" s="28">
        <v>0</v>
      </c>
      <c r="L42" s="28">
        <v>0</v>
      </c>
      <c r="M42" s="28">
        <v>0</v>
      </c>
      <c r="N42" s="28">
        <v>0</v>
      </c>
      <c r="O42" s="28">
        <v>0</v>
      </c>
      <c r="P42" s="28">
        <v>0</v>
      </c>
      <c r="Q42" s="28">
        <v>0</v>
      </c>
      <c r="R42" s="28"/>
      <c r="S42" s="28">
        <f t="shared" ref="S42:S48" si="26">H42</f>
        <v>0</v>
      </c>
      <c r="T42" s="28">
        <f t="shared" ref="T42:T48" si="27">K42</f>
        <v>0</v>
      </c>
      <c r="U42" s="28">
        <f t="shared" ref="U42:V48" si="28">P42</f>
        <v>0</v>
      </c>
      <c r="V42" s="28">
        <f t="shared" si="28"/>
        <v>0</v>
      </c>
      <c r="W42" s="28"/>
      <c r="X42" s="28"/>
      <c r="Y42" s="28"/>
      <c r="Z42" s="28"/>
      <c r="AA42" s="28"/>
      <c r="AB42" s="28"/>
      <c r="AC42" s="28"/>
      <c r="AD42" s="28"/>
      <c r="AE42" s="28"/>
      <c r="AF42" s="28"/>
      <c r="AH42" s="28"/>
      <c r="AI42" s="28"/>
      <c r="AJ42" s="28"/>
      <c r="AK42" s="28"/>
      <c r="AL42" s="28"/>
      <c r="AM42" s="28"/>
      <c r="AN42" s="28"/>
      <c r="AO42" s="28"/>
      <c r="AP42" s="28"/>
    </row>
    <row r="43" spans="2:42" ht="14.9" customHeight="1">
      <c r="B43" s="29" t="s">
        <v>280</v>
      </c>
      <c r="E43" s="28">
        <v>0</v>
      </c>
      <c r="F43" s="28">
        <v>0</v>
      </c>
      <c r="G43" s="28">
        <v>0</v>
      </c>
      <c r="H43" s="28">
        <v>555.05999999999995</v>
      </c>
      <c r="I43" s="28">
        <v>1918.107</v>
      </c>
      <c r="J43" s="28">
        <v>1882.424</v>
      </c>
      <c r="K43" s="28">
        <v>1981.028</v>
      </c>
      <c r="L43" s="28">
        <v>1952.5260000000001</v>
      </c>
      <c r="M43" s="28">
        <v>1962.039</v>
      </c>
      <c r="N43" s="28">
        <v>1933.558</v>
      </c>
      <c r="O43" s="28">
        <v>1923.74</v>
      </c>
      <c r="P43" s="28">
        <v>1883.5840000000001</v>
      </c>
      <c r="Q43" s="28">
        <v>1880.1880000000001</v>
      </c>
      <c r="R43" s="28"/>
      <c r="S43" s="28">
        <f t="shared" si="26"/>
        <v>555.05999999999995</v>
      </c>
      <c r="T43" s="28">
        <f t="shared" si="27"/>
        <v>1981.028</v>
      </c>
      <c r="U43" s="28">
        <f t="shared" si="28"/>
        <v>1883.5840000000001</v>
      </c>
      <c r="V43" s="28">
        <f t="shared" si="28"/>
        <v>1880.1880000000001</v>
      </c>
      <c r="W43" s="28"/>
      <c r="X43" s="28"/>
      <c r="Y43" s="28"/>
      <c r="Z43" s="28"/>
      <c r="AA43" s="28"/>
      <c r="AB43" s="28"/>
      <c r="AC43" s="28"/>
      <c r="AD43" s="28"/>
      <c r="AE43" s="28"/>
      <c r="AF43" s="28"/>
      <c r="AH43" s="28"/>
      <c r="AI43" s="28"/>
      <c r="AJ43" s="28"/>
      <c r="AK43" s="28"/>
      <c r="AL43" s="28"/>
      <c r="AM43" s="28"/>
      <c r="AN43" s="28"/>
      <c r="AO43" s="28"/>
      <c r="AP43" s="28"/>
    </row>
    <row r="44" spans="2:42" ht="14.9" customHeight="1">
      <c r="B44" s="29" t="s">
        <v>282</v>
      </c>
      <c r="E44" s="28">
        <v>0</v>
      </c>
      <c r="F44" s="28">
        <v>0</v>
      </c>
      <c r="G44" s="28">
        <v>0</v>
      </c>
      <c r="H44" s="28">
        <v>0</v>
      </c>
      <c r="I44" s="28">
        <v>0</v>
      </c>
      <c r="J44" s="28">
        <v>0</v>
      </c>
      <c r="K44" s="28">
        <v>9.33</v>
      </c>
      <c r="L44" s="28">
        <v>9.2170000000000005</v>
      </c>
      <c r="M44" s="28">
        <v>9.1080000000000005</v>
      </c>
      <c r="N44" s="28">
        <v>9.0079999999999991</v>
      </c>
      <c r="O44" s="28">
        <v>8.9049999999999994</v>
      </c>
      <c r="P44" s="28">
        <v>8.8000000000000007</v>
      </c>
      <c r="Q44" s="28">
        <v>8.6890000000000001</v>
      </c>
      <c r="R44" s="28"/>
      <c r="S44" s="28">
        <f t="shared" si="26"/>
        <v>0</v>
      </c>
      <c r="T44" s="28">
        <f t="shared" si="27"/>
        <v>9.33</v>
      </c>
      <c r="U44" s="28">
        <f t="shared" si="28"/>
        <v>8.8000000000000007</v>
      </c>
      <c r="V44" s="28">
        <f t="shared" si="28"/>
        <v>8.6890000000000001</v>
      </c>
      <c r="W44" s="28"/>
      <c r="X44" s="28"/>
      <c r="Y44" s="28"/>
      <c r="Z44" s="28"/>
      <c r="AA44" s="28"/>
      <c r="AB44" s="28"/>
      <c r="AC44" s="28"/>
      <c r="AD44" s="28"/>
      <c r="AE44" s="28"/>
      <c r="AF44" s="28"/>
      <c r="AH44" s="28"/>
      <c r="AI44" s="28"/>
      <c r="AJ44" s="28"/>
      <c r="AK44" s="28"/>
      <c r="AL44" s="28"/>
      <c r="AM44" s="28"/>
      <c r="AN44" s="28"/>
      <c r="AO44" s="28"/>
      <c r="AP44" s="28"/>
    </row>
    <row r="45" spans="2:42" ht="14.9" customHeight="1">
      <c r="B45" s="29" t="s">
        <v>271</v>
      </c>
      <c r="E45" s="28">
        <v>0</v>
      </c>
      <c r="F45" s="28">
        <v>0</v>
      </c>
      <c r="G45" s="28">
        <v>0</v>
      </c>
      <c r="H45" s="28">
        <v>1.2330000000000001</v>
      </c>
      <c r="I45" s="28">
        <v>2.6190000000000002</v>
      </c>
      <c r="J45" s="28">
        <v>3.927</v>
      </c>
      <c r="K45" s="28">
        <v>1.9750000000000001</v>
      </c>
      <c r="L45" s="28">
        <v>1.97</v>
      </c>
      <c r="M45" s="28">
        <v>2.4</v>
      </c>
      <c r="N45" s="28">
        <v>2.5569999999999999</v>
      </c>
      <c r="O45" s="28">
        <v>3.331</v>
      </c>
      <c r="P45" s="28">
        <v>1.839</v>
      </c>
      <c r="Q45" s="28">
        <v>2.0659999999999998</v>
      </c>
      <c r="R45" s="28"/>
      <c r="S45" s="28">
        <f t="shared" si="26"/>
        <v>1.2330000000000001</v>
      </c>
      <c r="T45" s="28">
        <f t="shared" si="27"/>
        <v>1.9750000000000001</v>
      </c>
      <c r="U45" s="28">
        <f t="shared" si="28"/>
        <v>1.839</v>
      </c>
      <c r="V45" s="28">
        <f t="shared" si="28"/>
        <v>2.0659999999999998</v>
      </c>
      <c r="W45" s="28"/>
      <c r="X45" s="28"/>
      <c r="Y45" s="28"/>
      <c r="Z45" s="28"/>
      <c r="AA45" s="28"/>
      <c r="AB45" s="28"/>
      <c r="AC45" s="28"/>
      <c r="AD45" s="28"/>
      <c r="AE45" s="28"/>
      <c r="AF45" s="28"/>
      <c r="AH45" s="28"/>
      <c r="AI45" s="28"/>
      <c r="AJ45" s="28"/>
      <c r="AK45" s="28"/>
      <c r="AL45" s="28"/>
      <c r="AM45" s="28"/>
      <c r="AN45" s="28"/>
      <c r="AO45" s="28"/>
      <c r="AP45" s="28"/>
    </row>
    <row r="46" spans="2:42" ht="14.9" customHeight="1">
      <c r="B46" s="29" t="s">
        <v>267</v>
      </c>
      <c r="E46" s="28">
        <v>0</v>
      </c>
      <c r="F46" s="28">
        <v>0</v>
      </c>
      <c r="G46" s="28">
        <v>0</v>
      </c>
      <c r="H46" s="28">
        <v>0</v>
      </c>
      <c r="I46" s="28">
        <v>0</v>
      </c>
      <c r="J46" s="28">
        <v>0</v>
      </c>
      <c r="K46" s="28">
        <v>0</v>
      </c>
      <c r="L46" s="28">
        <v>0</v>
      </c>
      <c r="M46" s="28">
        <v>0</v>
      </c>
      <c r="N46" s="28">
        <v>0</v>
      </c>
      <c r="O46" s="28">
        <v>0</v>
      </c>
      <c r="P46" s="28">
        <v>0</v>
      </c>
      <c r="Q46" s="28">
        <v>0</v>
      </c>
      <c r="R46" s="28"/>
      <c r="S46" s="28">
        <f t="shared" si="26"/>
        <v>0</v>
      </c>
      <c r="T46" s="28">
        <f t="shared" si="27"/>
        <v>0</v>
      </c>
      <c r="U46" s="28">
        <f t="shared" si="28"/>
        <v>0</v>
      </c>
      <c r="V46" s="28">
        <f t="shared" si="28"/>
        <v>0</v>
      </c>
      <c r="W46" s="28"/>
      <c r="X46" s="28"/>
      <c r="Y46" s="28"/>
      <c r="Z46" s="28"/>
      <c r="AA46" s="28"/>
      <c r="AB46" s="28"/>
      <c r="AC46" s="28"/>
      <c r="AD46" s="28"/>
      <c r="AE46" s="28"/>
      <c r="AF46" s="28"/>
      <c r="AH46" s="28"/>
      <c r="AI46" s="28"/>
      <c r="AJ46" s="28"/>
      <c r="AK46" s="28"/>
      <c r="AL46" s="28"/>
      <c r="AM46" s="28"/>
      <c r="AN46" s="28"/>
      <c r="AO46" s="28"/>
      <c r="AP46" s="28"/>
    </row>
    <row r="47" spans="2:42" ht="14.9" customHeight="1">
      <c r="B47" s="29" t="s">
        <v>283</v>
      </c>
      <c r="E47" s="28">
        <v>0</v>
      </c>
      <c r="F47" s="28">
        <v>0</v>
      </c>
      <c r="G47" s="28">
        <v>0</v>
      </c>
      <c r="H47" s="28">
        <v>0</v>
      </c>
      <c r="I47" s="28">
        <v>0</v>
      </c>
      <c r="J47" s="28">
        <v>0</v>
      </c>
      <c r="K47" s="28">
        <v>0</v>
      </c>
      <c r="L47" s="28">
        <v>0</v>
      </c>
      <c r="M47" s="28">
        <v>0</v>
      </c>
      <c r="N47" s="28">
        <v>0</v>
      </c>
      <c r="O47" s="28">
        <v>0</v>
      </c>
      <c r="P47" s="28">
        <v>0</v>
      </c>
      <c r="Q47" s="28">
        <v>0</v>
      </c>
      <c r="R47" s="28"/>
      <c r="S47" s="28">
        <f t="shared" si="26"/>
        <v>0</v>
      </c>
      <c r="T47" s="28">
        <f t="shared" si="27"/>
        <v>0</v>
      </c>
      <c r="U47" s="28">
        <f t="shared" si="28"/>
        <v>0</v>
      </c>
      <c r="V47" s="28">
        <f t="shared" si="28"/>
        <v>0</v>
      </c>
      <c r="W47" s="28"/>
      <c r="X47" s="28"/>
      <c r="Y47" s="28"/>
      <c r="Z47" s="28"/>
      <c r="AA47" s="28"/>
      <c r="AB47" s="28"/>
      <c r="AC47" s="28"/>
      <c r="AD47" s="28"/>
      <c r="AE47" s="28"/>
      <c r="AF47" s="28"/>
      <c r="AH47" s="28"/>
      <c r="AI47" s="28"/>
      <c r="AJ47" s="28"/>
      <c r="AK47" s="28"/>
      <c r="AL47" s="28"/>
      <c r="AM47" s="28"/>
      <c r="AN47" s="28"/>
      <c r="AO47" s="28"/>
      <c r="AP47" s="28"/>
    </row>
    <row r="48" spans="2:42" ht="14.9" customHeight="1">
      <c r="B48" s="29" t="s">
        <v>268</v>
      </c>
      <c r="E48" s="28">
        <v>0</v>
      </c>
      <c r="F48" s="28">
        <v>0</v>
      </c>
      <c r="G48" s="28">
        <v>0</v>
      </c>
      <c r="H48" s="28">
        <v>1.96</v>
      </c>
      <c r="I48" s="28">
        <v>4.2149999999999999</v>
      </c>
      <c r="J48" s="28">
        <v>4.2759999999999998</v>
      </c>
      <c r="K48" s="28">
        <v>4.3840000000000003</v>
      </c>
      <c r="L48" s="28">
        <v>23.731999999999999</v>
      </c>
      <c r="M48" s="28">
        <v>32.374000000000002</v>
      </c>
      <c r="N48" s="28">
        <v>32.447000000000003</v>
      </c>
      <c r="O48" s="28">
        <v>32.715000000000003</v>
      </c>
      <c r="P48" s="28">
        <v>32.567</v>
      </c>
      <c r="Q48" s="28">
        <v>33.113</v>
      </c>
      <c r="R48" s="28"/>
      <c r="S48" s="28">
        <f t="shared" si="26"/>
        <v>1.96</v>
      </c>
      <c r="T48" s="28">
        <f t="shared" si="27"/>
        <v>4.3840000000000003</v>
      </c>
      <c r="U48" s="28">
        <f t="shared" si="28"/>
        <v>32.567</v>
      </c>
      <c r="V48" s="28">
        <f t="shared" si="28"/>
        <v>33.113</v>
      </c>
      <c r="W48" s="28"/>
      <c r="X48" s="28"/>
      <c r="Y48" s="28"/>
      <c r="Z48" s="28"/>
      <c r="AA48" s="28"/>
      <c r="AB48" s="28"/>
      <c r="AC48" s="28"/>
      <c r="AD48" s="28"/>
      <c r="AE48" s="28"/>
      <c r="AF48" s="28"/>
      <c r="AH48" s="28"/>
      <c r="AI48" s="28"/>
      <c r="AJ48" s="28"/>
      <c r="AK48" s="28"/>
      <c r="AL48" s="28"/>
      <c r="AM48" s="28"/>
      <c r="AN48" s="28"/>
      <c r="AO48" s="28"/>
      <c r="AP48" s="28"/>
    </row>
    <row r="49" spans="2:42" ht="14.9" customHeight="1">
      <c r="B49" s="35" t="s">
        <v>287</v>
      </c>
      <c r="C49" s="36"/>
      <c r="D49" s="36"/>
      <c r="E49" s="37">
        <f t="shared" ref="E49:G49" si="29">SUM(E32,E41)</f>
        <v>0</v>
      </c>
      <c r="F49" s="37">
        <f t="shared" si="29"/>
        <v>0</v>
      </c>
      <c r="G49" s="37">
        <f t="shared" si="29"/>
        <v>0</v>
      </c>
      <c r="H49" s="37">
        <f>SUM(H32,H41)</f>
        <v>595.78899999999999</v>
      </c>
      <c r="I49" s="37">
        <f t="shared" ref="I49:T49" si="30">SUM(I32,I41)</f>
        <v>2121.4009999999998</v>
      </c>
      <c r="J49" s="37">
        <f t="shared" si="30"/>
        <v>2127.5129999999999</v>
      </c>
      <c r="K49" s="37">
        <f t="shared" si="30"/>
        <v>2277.665</v>
      </c>
      <c r="L49" s="37">
        <f t="shared" si="30"/>
        <v>2253.77</v>
      </c>
      <c r="M49" s="37">
        <f>SUM(M32,M41)</f>
        <v>2285.6089999999999</v>
      </c>
      <c r="N49" s="37">
        <f>SUM(N32,N41)</f>
        <v>2190.549</v>
      </c>
      <c r="O49" s="37">
        <f>SUM(O32,O41)</f>
        <v>2198.0769999999998</v>
      </c>
      <c r="P49" s="37">
        <f>SUM(P32,P41)</f>
        <v>2150.098</v>
      </c>
      <c r="Q49" s="37">
        <f>SUM(Q32,Q41)</f>
        <v>2220.259</v>
      </c>
      <c r="S49" s="37">
        <f t="shared" si="30"/>
        <v>595.78899999999999</v>
      </c>
      <c r="T49" s="37">
        <f t="shared" si="30"/>
        <v>2263.0419999999999</v>
      </c>
      <c r="U49" s="37">
        <f>SUM(U32,U41)</f>
        <v>2150.098</v>
      </c>
      <c r="V49" s="37">
        <f>SUM(V32,V41)</f>
        <v>2220.259</v>
      </c>
    </row>
    <row r="50" spans="2:42" ht="14.9" customHeight="1">
      <c r="E50" s="50"/>
      <c r="F50" s="50"/>
      <c r="G50" s="50"/>
      <c r="H50" s="50"/>
      <c r="I50" s="50"/>
      <c r="J50" s="50"/>
      <c r="K50" s="50"/>
      <c r="L50" s="50"/>
      <c r="M50" s="50"/>
      <c r="N50" s="50"/>
      <c r="O50" s="50"/>
      <c r="P50" s="50"/>
      <c r="Q50" s="50"/>
    </row>
    <row r="51" spans="2:42" ht="14.9" customHeight="1">
      <c r="B51" s="35" t="s">
        <v>288</v>
      </c>
      <c r="C51" s="36"/>
      <c r="D51" s="36"/>
      <c r="E51" s="37">
        <f t="shared" ref="E51:L51" si="31">SUM(E52:E56)</f>
        <v>0</v>
      </c>
      <c r="F51" s="37">
        <f t="shared" si="31"/>
        <v>0</v>
      </c>
      <c r="G51" s="37">
        <f t="shared" si="31"/>
        <v>0</v>
      </c>
      <c r="H51" s="37">
        <f t="shared" si="31"/>
        <v>1104.008</v>
      </c>
      <c r="I51" s="37">
        <f t="shared" si="31"/>
        <v>1079.4560000000001</v>
      </c>
      <c r="J51" s="37">
        <f t="shared" si="31"/>
        <v>956.89400000000001</v>
      </c>
      <c r="K51" s="37">
        <f t="shared" si="31"/>
        <v>974.69700000000012</v>
      </c>
      <c r="L51" s="37">
        <f t="shared" si="31"/>
        <v>920.755</v>
      </c>
      <c r="M51" s="37">
        <f>SUM(M52:M56)</f>
        <v>904.11900000000003</v>
      </c>
      <c r="N51" s="37">
        <f>SUM(N52:N56)</f>
        <v>892.553</v>
      </c>
      <c r="O51" s="37">
        <f>SUM(O52:O56)</f>
        <v>933.98300000000006</v>
      </c>
      <c r="P51" s="37">
        <f>SUM(P52:P56)</f>
        <v>910.35</v>
      </c>
      <c r="Q51" s="37">
        <f>SUM(Q52:Q56)</f>
        <v>886.21500000000003</v>
      </c>
      <c r="S51" s="37">
        <f>SUM(S52:S56)</f>
        <v>1104.008</v>
      </c>
      <c r="T51" s="37">
        <f>SUM(T52:T56)</f>
        <v>974.69700000000012</v>
      </c>
      <c r="U51" s="37">
        <f>SUM(U52:U56)</f>
        <v>910.35</v>
      </c>
      <c r="V51" s="37">
        <f>SUM(V52:V56)</f>
        <v>886.21500000000003</v>
      </c>
    </row>
    <row r="52" spans="2:42" ht="14.9" customHeight="1">
      <c r="B52" s="29" t="s">
        <v>289</v>
      </c>
      <c r="E52" s="28">
        <v>0</v>
      </c>
      <c r="F52" s="28">
        <v>0</v>
      </c>
      <c r="G52" s="28">
        <v>0</v>
      </c>
      <c r="H52" s="28">
        <v>393.55799999999999</v>
      </c>
      <c r="I52" s="28">
        <v>291.97500000000002</v>
      </c>
      <c r="J52" s="28">
        <v>291.97500000000002</v>
      </c>
      <c r="K52" s="28">
        <v>292.03199999999998</v>
      </c>
      <c r="L52" s="28">
        <v>292.03199999999998</v>
      </c>
      <c r="M52" s="28">
        <v>292.03199999999998</v>
      </c>
      <c r="N52" s="28">
        <v>292.03199999999998</v>
      </c>
      <c r="O52" s="28">
        <v>292.03199999999998</v>
      </c>
      <c r="P52" s="28">
        <v>260.71699999999998</v>
      </c>
      <c r="Q52" s="28">
        <v>260.71699999999998</v>
      </c>
      <c r="R52" s="28"/>
      <c r="S52" s="28">
        <f>H52</f>
        <v>393.55799999999999</v>
      </c>
      <c r="T52" s="28">
        <f>K52</f>
        <v>292.03199999999998</v>
      </c>
      <c r="U52" s="28">
        <f t="shared" ref="U52:V56" si="32">P52</f>
        <v>260.71699999999998</v>
      </c>
      <c r="V52" s="28">
        <f t="shared" si="32"/>
        <v>260.71699999999998</v>
      </c>
      <c r="W52" s="28"/>
      <c r="X52" s="28"/>
      <c r="Y52" s="28"/>
      <c r="Z52" s="28"/>
      <c r="AA52" s="28"/>
      <c r="AB52" s="28"/>
      <c r="AC52" s="28"/>
      <c r="AD52" s="28"/>
      <c r="AE52" s="28"/>
      <c r="AF52" s="28"/>
      <c r="AH52" s="28"/>
      <c r="AI52" s="28"/>
      <c r="AJ52" s="28"/>
      <c r="AK52" s="28"/>
      <c r="AL52" s="28"/>
      <c r="AM52" s="28"/>
      <c r="AN52" s="28"/>
      <c r="AO52" s="28"/>
      <c r="AP52" s="28"/>
    </row>
    <row r="53" spans="2:42" ht="14.9" customHeight="1">
      <c r="B53" s="29" t="s">
        <v>292</v>
      </c>
      <c r="E53" s="28">
        <v>0</v>
      </c>
      <c r="F53" s="28">
        <v>0</v>
      </c>
      <c r="G53" s="28">
        <v>0</v>
      </c>
      <c r="H53" s="28">
        <v>680.94200000000001</v>
      </c>
      <c r="I53" s="28">
        <v>768.62099999999998</v>
      </c>
      <c r="J53" s="28">
        <v>637.03399999999999</v>
      </c>
      <c r="K53" s="28">
        <v>642.68799999999999</v>
      </c>
      <c r="L53" s="28">
        <v>642.68799999999999</v>
      </c>
      <c r="M53" s="28">
        <v>642.68799999999999</v>
      </c>
      <c r="N53" s="28">
        <v>642.68799999999999</v>
      </c>
      <c r="O53" s="28">
        <v>642.68799999999999</v>
      </c>
      <c r="P53" s="28">
        <v>642.68799999999999</v>
      </c>
      <c r="Q53" s="28">
        <v>642.68799999999999</v>
      </c>
      <c r="R53" s="28"/>
      <c r="S53" s="28">
        <f>H53</f>
        <v>680.94200000000001</v>
      </c>
      <c r="T53" s="28">
        <f>K53</f>
        <v>642.68799999999999</v>
      </c>
      <c r="U53" s="28">
        <f t="shared" si="32"/>
        <v>642.68799999999999</v>
      </c>
      <c r="V53" s="28">
        <f t="shared" si="32"/>
        <v>642.68799999999999</v>
      </c>
      <c r="W53" s="28"/>
      <c r="X53" s="28"/>
      <c r="Y53" s="28"/>
      <c r="Z53" s="28"/>
      <c r="AA53" s="28"/>
      <c r="AB53" s="28"/>
      <c r="AC53" s="28"/>
      <c r="AD53" s="28"/>
      <c r="AE53" s="28"/>
      <c r="AF53" s="28"/>
      <c r="AH53" s="28"/>
      <c r="AI53" s="28"/>
      <c r="AJ53" s="28"/>
      <c r="AK53" s="28"/>
      <c r="AL53" s="28"/>
      <c r="AM53" s="28"/>
      <c r="AN53" s="28"/>
      <c r="AO53" s="28"/>
      <c r="AP53" s="28"/>
    </row>
    <row r="54" spans="2:42" ht="14.9" customHeight="1">
      <c r="B54" s="29" t="s">
        <v>513</v>
      </c>
      <c r="E54" s="28">
        <v>0</v>
      </c>
      <c r="F54" s="28">
        <v>0</v>
      </c>
      <c r="G54" s="28">
        <v>0</v>
      </c>
      <c r="H54" s="28">
        <v>29.507999999999999</v>
      </c>
      <c r="I54" s="28">
        <v>29.507999999999999</v>
      </c>
      <c r="J54" s="28">
        <v>29.507999999999999</v>
      </c>
      <c r="K54" s="28">
        <v>29.507999999999999</v>
      </c>
      <c r="L54" s="28">
        <v>-13.965</v>
      </c>
      <c r="M54" s="28">
        <v>-13.956</v>
      </c>
      <c r="N54" s="28">
        <v>-13.956</v>
      </c>
      <c r="O54" s="28">
        <v>-13.956</v>
      </c>
      <c r="P54" s="28">
        <v>6.9450000000000003</v>
      </c>
      <c r="Q54" s="28">
        <v>6.9450000000000003</v>
      </c>
      <c r="R54" s="28"/>
      <c r="S54" s="28">
        <f>H54</f>
        <v>29.507999999999999</v>
      </c>
      <c r="T54" s="28">
        <f>K54</f>
        <v>29.507999999999999</v>
      </c>
      <c r="U54" s="28">
        <f t="shared" si="32"/>
        <v>6.9450000000000003</v>
      </c>
      <c r="V54" s="28">
        <f t="shared" si="32"/>
        <v>6.9450000000000003</v>
      </c>
      <c r="W54" s="28"/>
      <c r="X54" s="28"/>
      <c r="Y54" s="28"/>
      <c r="Z54" s="28"/>
      <c r="AA54" s="28"/>
      <c r="AB54" s="28"/>
      <c r="AC54" s="28"/>
      <c r="AD54" s="28"/>
      <c r="AE54" s="28"/>
      <c r="AF54" s="28"/>
      <c r="AH54" s="28"/>
      <c r="AI54" s="28"/>
      <c r="AJ54" s="28"/>
      <c r="AK54" s="28"/>
      <c r="AL54" s="28"/>
      <c r="AM54" s="28"/>
      <c r="AN54" s="28"/>
      <c r="AO54" s="28"/>
      <c r="AP54" s="28"/>
    </row>
    <row r="55" spans="2:42" ht="14.9" customHeight="1">
      <c r="B55" s="29" t="s">
        <v>524</v>
      </c>
      <c r="E55" s="28">
        <v>0</v>
      </c>
      <c r="F55" s="28">
        <v>0</v>
      </c>
      <c r="G55" s="28">
        <v>0</v>
      </c>
      <c r="H55" s="28">
        <v>0</v>
      </c>
      <c r="I55" s="28">
        <v>0</v>
      </c>
      <c r="J55" s="28">
        <v>0</v>
      </c>
      <c r="K55" s="28">
        <v>0</v>
      </c>
      <c r="L55" s="28">
        <v>0</v>
      </c>
      <c r="M55" s="28">
        <v>0</v>
      </c>
      <c r="N55" s="28">
        <v>0</v>
      </c>
      <c r="O55" s="28">
        <v>0</v>
      </c>
      <c r="P55" s="28">
        <v>0</v>
      </c>
      <c r="Q55" s="28">
        <v>0</v>
      </c>
      <c r="R55" s="28"/>
      <c r="S55" s="28">
        <f>H55</f>
        <v>0</v>
      </c>
      <c r="T55" s="28">
        <f>K55</f>
        <v>0</v>
      </c>
      <c r="U55" s="28">
        <f t="shared" si="32"/>
        <v>0</v>
      </c>
      <c r="V55" s="28">
        <f t="shared" si="32"/>
        <v>0</v>
      </c>
      <c r="W55" s="28"/>
      <c r="X55" s="28"/>
      <c r="Y55" s="28"/>
      <c r="Z55" s="28"/>
      <c r="AA55" s="28"/>
      <c r="AB55" s="28"/>
      <c r="AC55" s="28"/>
      <c r="AD55" s="28"/>
      <c r="AE55" s="28"/>
      <c r="AF55" s="28"/>
      <c r="AH55" s="28"/>
      <c r="AI55" s="28"/>
      <c r="AJ55" s="28"/>
      <c r="AK55" s="28"/>
      <c r="AL55" s="28"/>
      <c r="AM55" s="28"/>
      <c r="AN55" s="28"/>
      <c r="AO55" s="28"/>
      <c r="AP55" s="28"/>
    </row>
    <row r="56" spans="2:42" ht="14.9" customHeight="1">
      <c r="B56" s="30" t="s">
        <v>514</v>
      </c>
      <c r="C56" s="31"/>
      <c r="D56" s="31"/>
      <c r="E56" s="70">
        <v>0</v>
      </c>
      <c r="F56" s="70">
        <v>0</v>
      </c>
      <c r="G56" s="70">
        <v>0</v>
      </c>
      <c r="H56" s="70">
        <v>0</v>
      </c>
      <c r="I56" s="70">
        <v>-10.648</v>
      </c>
      <c r="J56" s="70">
        <v>-1.623</v>
      </c>
      <c r="K56" s="70">
        <v>10.468999999999999</v>
      </c>
      <c r="L56" s="70">
        <v>0</v>
      </c>
      <c r="M56" s="70">
        <v>-16.645</v>
      </c>
      <c r="N56" s="70">
        <v>-28.210999999999999</v>
      </c>
      <c r="O56" s="70">
        <v>13.218999999999999</v>
      </c>
      <c r="P56" s="70">
        <v>0</v>
      </c>
      <c r="Q56" s="70">
        <v>-24.135000000000002</v>
      </c>
      <c r="R56" s="28"/>
      <c r="S56" s="70">
        <f>H56</f>
        <v>0</v>
      </c>
      <c r="T56" s="70">
        <f>K56</f>
        <v>10.468999999999999</v>
      </c>
      <c r="U56" s="70">
        <f t="shared" si="32"/>
        <v>0</v>
      </c>
      <c r="V56" s="70">
        <f t="shared" si="32"/>
        <v>-24.135000000000002</v>
      </c>
      <c r="W56" s="28"/>
      <c r="X56" s="28"/>
      <c r="Y56" s="28"/>
      <c r="Z56" s="28"/>
      <c r="AA56" s="28"/>
      <c r="AB56" s="28"/>
      <c r="AC56" s="28"/>
      <c r="AD56" s="28"/>
      <c r="AE56" s="28"/>
      <c r="AF56" s="28"/>
      <c r="AH56" s="28"/>
      <c r="AI56" s="28"/>
      <c r="AJ56" s="28"/>
      <c r="AK56" s="28"/>
      <c r="AL56" s="28"/>
      <c r="AM56" s="28"/>
      <c r="AN56" s="28"/>
      <c r="AO56" s="28"/>
      <c r="AP56" s="28"/>
    </row>
    <row r="57" spans="2:42" ht="14.9" customHeight="1">
      <c r="E57" s="50"/>
      <c r="F57" s="50"/>
      <c r="G57" s="50"/>
      <c r="H57" s="50"/>
      <c r="I57" s="50"/>
      <c r="J57" s="50"/>
      <c r="K57" s="50"/>
      <c r="L57" s="50"/>
      <c r="M57" s="50"/>
      <c r="N57" s="50"/>
      <c r="O57" s="50"/>
      <c r="P57" s="50"/>
      <c r="Q57" s="50"/>
    </row>
    <row r="58" spans="2:42" ht="14.9" customHeight="1">
      <c r="B58" s="11" t="s">
        <v>298</v>
      </c>
      <c r="C58" s="12"/>
      <c r="D58" s="12"/>
      <c r="E58" s="24">
        <f t="shared" ref="E58:L58" si="33">SUM(E49,E51)</f>
        <v>0</v>
      </c>
      <c r="F58" s="24">
        <f t="shared" si="33"/>
        <v>0</v>
      </c>
      <c r="G58" s="24">
        <f t="shared" si="33"/>
        <v>0</v>
      </c>
      <c r="H58" s="24">
        <f t="shared" si="33"/>
        <v>1699.797</v>
      </c>
      <c r="I58" s="24">
        <f t="shared" si="33"/>
        <v>3200.857</v>
      </c>
      <c r="J58" s="24">
        <f t="shared" si="33"/>
        <v>3084.4070000000002</v>
      </c>
      <c r="K58" s="24">
        <f t="shared" si="33"/>
        <v>3252.3620000000001</v>
      </c>
      <c r="L58" s="24">
        <f t="shared" si="33"/>
        <v>3174.5250000000001</v>
      </c>
      <c r="M58" s="24">
        <f>SUM(M49,M51)</f>
        <v>3189.7280000000001</v>
      </c>
      <c r="N58" s="24">
        <f>SUM(N49,N51)</f>
        <v>3083.1019999999999</v>
      </c>
      <c r="O58" s="24">
        <f>SUM(O49,O51)</f>
        <v>3132.06</v>
      </c>
      <c r="P58" s="24">
        <f>SUM(P49,P51)</f>
        <v>3060.4479999999999</v>
      </c>
      <c r="Q58" s="24">
        <f>SUM(Q49,Q51)</f>
        <v>3106.4740000000002</v>
      </c>
      <c r="S58" s="24">
        <f>SUM(S49,S51)</f>
        <v>1699.797</v>
      </c>
      <c r="T58" s="24">
        <f>SUM(T49,T51)</f>
        <v>3237.739</v>
      </c>
      <c r="U58" s="24">
        <f>SUM(U49,U51)</f>
        <v>3060.4479999999999</v>
      </c>
      <c r="V58" s="24">
        <f>SUM(V49,V51)</f>
        <v>3106.4740000000002</v>
      </c>
    </row>
    <row r="59" spans="2:42" ht="14.9" customHeight="1">
      <c r="E59" s="50"/>
      <c r="F59" s="50"/>
      <c r="G59" s="50"/>
      <c r="H59" s="50"/>
      <c r="I59" s="50"/>
      <c r="J59" s="50"/>
      <c r="K59" s="50"/>
      <c r="L59" s="50"/>
      <c r="M59" s="50"/>
      <c r="N59" s="50"/>
      <c r="O59" s="50"/>
      <c r="P59" s="50"/>
      <c r="Q59" s="50"/>
      <c r="S59" s="50"/>
      <c r="T59" s="50"/>
      <c r="U59" s="50"/>
      <c r="V59" s="50"/>
    </row>
    <row r="60" spans="2:42" ht="14.9" customHeight="1">
      <c r="E60" s="50"/>
      <c r="F60" s="50"/>
      <c r="G60" s="50"/>
      <c r="H60" s="50"/>
      <c r="I60" s="50"/>
      <c r="J60" s="50"/>
      <c r="K60" s="50"/>
      <c r="L60" s="50"/>
      <c r="M60" s="50"/>
      <c r="N60" s="50"/>
      <c r="O60" s="50"/>
      <c r="P60" s="50"/>
      <c r="Q60" s="50"/>
      <c r="S60" s="50"/>
      <c r="T60" s="50"/>
      <c r="U60" s="50"/>
      <c r="V60" s="50"/>
    </row>
    <row r="61" spans="2:42" ht="14.9" customHeight="1">
      <c r="B61" s="5" t="s">
        <v>515</v>
      </c>
      <c r="C61" s="6"/>
      <c r="D61" s="6"/>
      <c r="E61" s="7" t="str">
        <f t="shared" ref="E61:Q61" si="34">MONTH(E$6)/3&amp;"Q"&amp;E$7</f>
        <v>1Q2023</v>
      </c>
      <c r="F61" s="7" t="str">
        <f t="shared" si="34"/>
        <v>2Q2023</v>
      </c>
      <c r="G61" s="7" t="str">
        <f t="shared" si="34"/>
        <v>3Q2023</v>
      </c>
      <c r="H61" s="7" t="str">
        <f t="shared" si="34"/>
        <v>4Q2023</v>
      </c>
      <c r="I61" s="7" t="str">
        <f t="shared" si="34"/>
        <v>1Q2024</v>
      </c>
      <c r="J61" s="7" t="str">
        <f t="shared" si="34"/>
        <v>2Q2024</v>
      </c>
      <c r="K61" s="7" t="str">
        <f t="shared" si="34"/>
        <v>3Q2024</v>
      </c>
      <c r="L61" s="7" t="str">
        <f t="shared" si="34"/>
        <v>4Q2024</v>
      </c>
      <c r="M61" s="7" t="str">
        <f t="shared" si="34"/>
        <v>1Q2025</v>
      </c>
      <c r="N61" s="7" t="str">
        <f t="shared" si="34"/>
        <v>2Q2025</v>
      </c>
      <c r="O61" s="7" t="str">
        <f t="shared" si="34"/>
        <v>3Q2025</v>
      </c>
      <c r="P61" s="7" t="str">
        <f t="shared" si="34"/>
        <v>4Q2025</v>
      </c>
      <c r="Q61" s="7" t="str">
        <f t="shared" si="34"/>
        <v>1Q2026</v>
      </c>
      <c r="S61" s="6">
        <f>S8</f>
        <v>2023</v>
      </c>
      <c r="T61" s="6">
        <f>S61+1</f>
        <v>2024</v>
      </c>
      <c r="U61" s="6">
        <f>T61+1</f>
        <v>2025</v>
      </c>
      <c r="V61" s="6">
        <f>U61+1</f>
        <v>2026</v>
      </c>
      <c r="X61" s="143"/>
    </row>
    <row r="62" spans="2:42" ht="14.9" customHeight="1">
      <c r="B62" s="49" t="s">
        <v>548</v>
      </c>
      <c r="C62" s="47"/>
      <c r="D62" s="47"/>
      <c r="E62" s="106">
        <v>0</v>
      </c>
      <c r="F62" s="106">
        <v>4.6230000000000002</v>
      </c>
      <c r="G62" s="106">
        <v>24.523999999999997</v>
      </c>
      <c r="H62" s="106">
        <v>42.395000000000003</v>
      </c>
      <c r="I62" s="66">
        <v>71.772999999999996</v>
      </c>
      <c r="J62" s="66">
        <v>126.995</v>
      </c>
      <c r="K62" s="66">
        <v>156.749</v>
      </c>
      <c r="L62" s="66">
        <v>195.46399999999994</v>
      </c>
      <c r="M62" s="66">
        <v>156.089</v>
      </c>
      <c r="N62" s="66">
        <v>151.637</v>
      </c>
      <c r="O62" s="66">
        <v>177.28</v>
      </c>
      <c r="P62" s="66">
        <v>163.19999999999999</v>
      </c>
      <c r="Q62" s="66">
        <v>160.75399999999999</v>
      </c>
      <c r="S62" s="66">
        <f t="shared" ref="S62:V79" si="35">SUMIF($7:$7,S$9,62:62)</f>
        <v>71.542000000000002</v>
      </c>
      <c r="T62" s="66">
        <f t="shared" si="35"/>
        <v>550.98099999999999</v>
      </c>
      <c r="U62" s="66">
        <f t="shared" si="35"/>
        <v>648.2059999999999</v>
      </c>
      <c r="V62" s="66">
        <f t="shared" si="35"/>
        <v>160.75399999999999</v>
      </c>
    </row>
    <row r="63" spans="2:42" ht="14.9" customHeight="1">
      <c r="B63" s="49" t="s">
        <v>56</v>
      </c>
      <c r="C63" s="47"/>
      <c r="D63" s="47"/>
      <c r="E63" s="106">
        <v>0</v>
      </c>
      <c r="F63" s="106">
        <v>-1.62</v>
      </c>
      <c r="G63" s="106">
        <v>-8.3049999999999997</v>
      </c>
      <c r="H63" s="106">
        <v>-10.695999999999998</v>
      </c>
      <c r="I63" s="106">
        <v>-14.247999999999999</v>
      </c>
      <c r="J63" s="106">
        <v>-20.889000000000003</v>
      </c>
      <c r="K63" s="106">
        <v>-46.554999999999993</v>
      </c>
      <c r="L63" s="106">
        <v>-138.68700000000001</v>
      </c>
      <c r="M63" s="106">
        <v>-58.844000000000001</v>
      </c>
      <c r="N63" s="106">
        <v>-49.612000000000002</v>
      </c>
      <c r="O63" s="106">
        <v>-33.945</v>
      </c>
      <c r="P63" s="106">
        <v>-55.4</v>
      </c>
      <c r="Q63" s="106">
        <v>-79.540000000000006</v>
      </c>
      <c r="S63" s="66">
        <f t="shared" si="35"/>
        <v>-20.620999999999999</v>
      </c>
      <c r="T63" s="66">
        <f t="shared" si="35"/>
        <v>-220.37900000000002</v>
      </c>
      <c r="U63" s="66">
        <f t="shared" si="35"/>
        <v>-197.80100000000002</v>
      </c>
      <c r="V63" s="66">
        <f t="shared" si="35"/>
        <v>-79.540000000000006</v>
      </c>
      <c r="X63" s="43"/>
    </row>
    <row r="64" spans="2:42" ht="14.9" customHeight="1">
      <c r="B64" s="35" t="s">
        <v>58</v>
      </c>
      <c r="C64" s="36"/>
      <c r="D64" s="36"/>
      <c r="E64" s="37">
        <f>SUM(E62:E63)</f>
        <v>0</v>
      </c>
      <c r="F64" s="37">
        <f t="shared" ref="F64:L64" si="36">SUM(F62:F63)</f>
        <v>3.0030000000000001</v>
      </c>
      <c r="G64" s="37">
        <f t="shared" si="36"/>
        <v>16.218999999999998</v>
      </c>
      <c r="H64" s="37">
        <f t="shared" si="36"/>
        <v>31.699000000000005</v>
      </c>
      <c r="I64" s="37">
        <f t="shared" si="36"/>
        <v>57.524999999999999</v>
      </c>
      <c r="J64" s="37">
        <f t="shared" si="36"/>
        <v>106.10599999999999</v>
      </c>
      <c r="K64" s="37">
        <f t="shared" si="36"/>
        <v>110.194</v>
      </c>
      <c r="L64" s="37">
        <f t="shared" si="36"/>
        <v>56.77699999999993</v>
      </c>
      <c r="M64" s="37">
        <f>SUM(M62:M63)</f>
        <v>97.245000000000005</v>
      </c>
      <c r="N64" s="37">
        <f>SUM(N62:N63)</f>
        <v>102.02500000000001</v>
      </c>
      <c r="O64" s="37">
        <f>SUM(O62:O63)</f>
        <v>143.33500000000001</v>
      </c>
      <c r="P64" s="37">
        <f>SUM(P62:P63)</f>
        <v>107.79999999999998</v>
      </c>
      <c r="Q64" s="37">
        <f>SUM(Q62:Q63)</f>
        <v>81.213999999999984</v>
      </c>
      <c r="S64" s="37">
        <f t="shared" si="35"/>
        <v>50.921000000000006</v>
      </c>
      <c r="T64" s="37">
        <f t="shared" si="35"/>
        <v>330.60199999999992</v>
      </c>
      <c r="U64" s="37">
        <f t="shared" si="35"/>
        <v>450.40499999999997</v>
      </c>
      <c r="V64" s="37">
        <f t="shared" si="35"/>
        <v>81.213999999999984</v>
      </c>
    </row>
    <row r="65" spans="2:42" ht="14.9" customHeight="1">
      <c r="B65" s="49" t="s">
        <v>59</v>
      </c>
      <c r="C65" s="47"/>
      <c r="D65" s="47"/>
      <c r="E65" s="106">
        <f>SUM(E66:E67)</f>
        <v>0</v>
      </c>
      <c r="F65" s="106">
        <f t="shared" ref="F65:L65" si="37">SUM(F66:F67)</f>
        <v>-3.1880000000000002</v>
      </c>
      <c r="G65" s="106">
        <f t="shared" si="37"/>
        <v>-6.4849999999999994</v>
      </c>
      <c r="H65" s="106">
        <f t="shared" si="37"/>
        <v>-9.8539999999999992</v>
      </c>
      <c r="I65" s="106">
        <f t="shared" si="37"/>
        <v>-17.135999999999999</v>
      </c>
      <c r="J65" s="106">
        <f t="shared" si="37"/>
        <v>-19.18</v>
      </c>
      <c r="K65" s="106">
        <f t="shared" si="37"/>
        <v>-18.285000000000004</v>
      </c>
      <c r="L65" s="106">
        <f t="shared" si="37"/>
        <v>-20.933999999999997</v>
      </c>
      <c r="M65" s="106">
        <f>SUM(M66:M67)</f>
        <v>-19.240000000000002</v>
      </c>
      <c r="N65" s="106">
        <f>SUM(N66:N67)</f>
        <v>-19.791000000000004</v>
      </c>
      <c r="O65" s="106">
        <f>SUM(O66:O67)</f>
        <v>-16.146999999999998</v>
      </c>
      <c r="P65" s="106">
        <f>SUM(P66:P67)</f>
        <v>-19.100000000000001</v>
      </c>
      <c r="Q65" s="106">
        <f>SUM(Q66:Q67)</f>
        <v>-18.8</v>
      </c>
      <c r="S65" s="66">
        <f t="shared" si="35"/>
        <v>-19.527000000000001</v>
      </c>
      <c r="T65" s="66">
        <f t="shared" si="35"/>
        <v>-75.534999999999997</v>
      </c>
      <c r="U65" s="66">
        <f t="shared" si="35"/>
        <v>-74.278000000000006</v>
      </c>
      <c r="V65" s="66">
        <f t="shared" si="35"/>
        <v>-18.8</v>
      </c>
    </row>
    <row r="66" spans="2:42" ht="14.9" customHeight="1">
      <c r="B66" s="29" t="s">
        <v>60</v>
      </c>
      <c r="E66" s="45">
        <v>0</v>
      </c>
      <c r="F66" s="45">
        <v>0</v>
      </c>
      <c r="G66" s="45">
        <v>-2.6149999999999998</v>
      </c>
      <c r="H66" s="40">
        <v>-5.8049999999999997</v>
      </c>
      <c r="I66" s="28">
        <v>-10.266999999999999</v>
      </c>
      <c r="J66" s="28">
        <v>-10.728000000000002</v>
      </c>
      <c r="K66" s="28">
        <v>-9.7140000000000022</v>
      </c>
      <c r="L66" s="28">
        <v>-12.337999999999997</v>
      </c>
      <c r="M66" s="28">
        <v>-9.9990000000000006</v>
      </c>
      <c r="N66" s="28">
        <v>-10.822000000000001</v>
      </c>
      <c r="O66" s="28">
        <v>-9.2750000000000004</v>
      </c>
      <c r="P66" s="28">
        <v>-5.7</v>
      </c>
      <c r="Q66" s="28">
        <v>-8.4</v>
      </c>
      <c r="R66" s="28"/>
      <c r="S66" s="28">
        <f t="shared" si="35"/>
        <v>-8.42</v>
      </c>
      <c r="T66" s="28">
        <f t="shared" si="35"/>
        <v>-43.046999999999997</v>
      </c>
      <c r="U66" s="28">
        <f t="shared" si="35"/>
        <v>-35.796000000000006</v>
      </c>
      <c r="V66" s="28">
        <f t="shared" si="35"/>
        <v>-8.4</v>
      </c>
      <c r="W66" s="28"/>
      <c r="X66" s="28"/>
      <c r="Y66" s="28"/>
      <c r="Z66" s="28"/>
      <c r="AA66" s="28"/>
      <c r="AB66" s="28"/>
      <c r="AC66" s="28"/>
      <c r="AD66" s="28"/>
      <c r="AE66" s="28"/>
      <c r="AF66" s="28"/>
      <c r="AH66" s="28"/>
      <c r="AI66" s="28"/>
      <c r="AJ66" s="28"/>
      <c r="AK66" s="28"/>
      <c r="AL66" s="28"/>
      <c r="AM66" s="28"/>
      <c r="AN66" s="28"/>
      <c r="AO66" s="28"/>
      <c r="AP66" s="28"/>
    </row>
    <row r="67" spans="2:42" ht="14.9" customHeight="1">
      <c r="B67" s="29" t="s">
        <v>61</v>
      </c>
      <c r="E67" s="28">
        <v>0</v>
      </c>
      <c r="F67" s="28">
        <v>-3.1880000000000002</v>
      </c>
      <c r="G67" s="28">
        <v>-3.8699999999999997</v>
      </c>
      <c r="H67" s="40">
        <v>-4.0489999999999995</v>
      </c>
      <c r="I67" s="40">
        <v>-6.8689999999999998</v>
      </c>
      <c r="J67" s="40">
        <v>-8.452</v>
      </c>
      <c r="K67" s="40">
        <v>-8.5709999999999997</v>
      </c>
      <c r="L67" s="40">
        <v>-8.5960000000000001</v>
      </c>
      <c r="M67" s="40">
        <v>-9.2409999999999997</v>
      </c>
      <c r="N67" s="40">
        <v>-8.9690000000000012</v>
      </c>
      <c r="O67" s="40">
        <v>-6.8719999999999999</v>
      </c>
      <c r="P67" s="40">
        <v>-13.4</v>
      </c>
      <c r="Q67" s="40">
        <v>-10.4</v>
      </c>
      <c r="R67" s="28"/>
      <c r="S67" s="28">
        <f t="shared" si="35"/>
        <v>-11.106999999999999</v>
      </c>
      <c r="T67" s="28">
        <f t="shared" si="35"/>
        <v>-32.488</v>
      </c>
      <c r="U67" s="28">
        <f t="shared" si="35"/>
        <v>-38.481999999999999</v>
      </c>
      <c r="V67" s="28">
        <f t="shared" si="35"/>
        <v>-10.4</v>
      </c>
      <c r="W67" s="28"/>
      <c r="X67" s="28"/>
      <c r="Y67" s="28"/>
      <c r="Z67" s="28"/>
      <c r="AA67" s="28"/>
      <c r="AB67" s="28"/>
      <c r="AC67" s="28"/>
      <c r="AD67" s="28"/>
      <c r="AE67" s="28"/>
      <c r="AF67" s="28"/>
      <c r="AH67" s="28"/>
      <c r="AI67" s="28"/>
      <c r="AJ67" s="28"/>
      <c r="AK67" s="28"/>
      <c r="AL67" s="28"/>
      <c r="AM67" s="28"/>
      <c r="AN67" s="28"/>
      <c r="AO67" s="28"/>
      <c r="AP67" s="28"/>
    </row>
    <row r="68" spans="2:42" ht="14.9" customHeight="1">
      <c r="B68" s="49" t="s">
        <v>62</v>
      </c>
      <c r="C68" s="47"/>
      <c r="D68" s="47"/>
      <c r="E68" s="106">
        <v>-0.65600000000000003</v>
      </c>
      <c r="F68" s="66">
        <v>0.55700000000000005</v>
      </c>
      <c r="G68" s="66">
        <v>-6.1000000000000026E-2</v>
      </c>
      <c r="H68" s="66">
        <v>-2.6259999999999999</v>
      </c>
      <c r="I68" s="106">
        <v>0.627</v>
      </c>
      <c r="J68" s="106">
        <v>-2.0549999999999997</v>
      </c>
      <c r="K68" s="106">
        <v>-2.3930000000000007</v>
      </c>
      <c r="L68" s="106">
        <v>-2.9439999999999995</v>
      </c>
      <c r="M68" s="106">
        <f>-6.709-N68</f>
        <v>-3.2279999999999998</v>
      </c>
      <c r="N68" s="106">
        <v>-3.4809999999999999</v>
      </c>
      <c r="O68" s="106">
        <v>-3.4009999999999998</v>
      </c>
      <c r="P68" s="106">
        <v>-3.5</v>
      </c>
      <c r="Q68" s="106">
        <v>-3.16</v>
      </c>
      <c r="S68" s="66">
        <f t="shared" si="35"/>
        <v>-2.786</v>
      </c>
      <c r="T68" s="66">
        <f t="shared" si="35"/>
        <v>-6.7650000000000006</v>
      </c>
      <c r="U68" s="66">
        <f t="shared" si="35"/>
        <v>-13.61</v>
      </c>
      <c r="V68" s="66">
        <f t="shared" si="35"/>
        <v>-3.16</v>
      </c>
    </row>
    <row r="69" spans="2:42" ht="14.9" customHeight="1">
      <c r="B69" s="49" t="s">
        <v>526</v>
      </c>
      <c r="C69" s="47"/>
      <c r="D69" s="47"/>
      <c r="E69" s="106">
        <v>0</v>
      </c>
      <c r="F69" s="106">
        <v>0</v>
      </c>
      <c r="G69" s="106">
        <v>0</v>
      </c>
      <c r="H69" s="106">
        <v>29</v>
      </c>
      <c r="I69" s="106">
        <v>8.2000000000000003E-2</v>
      </c>
      <c r="J69" s="106">
        <v>0.95200000000000007</v>
      </c>
      <c r="K69" s="106">
        <v>-0.7410000000000001</v>
      </c>
      <c r="L69" s="106">
        <v>-1.1419999999999999</v>
      </c>
      <c r="M69" s="106">
        <v>-0.89800000000000002</v>
      </c>
      <c r="N69" s="106">
        <v>0.94100000000000006</v>
      </c>
      <c r="O69" s="106">
        <v>0</v>
      </c>
      <c r="P69" s="106">
        <v>0</v>
      </c>
      <c r="Q69" s="106">
        <v>0</v>
      </c>
      <c r="S69" s="66">
        <f t="shared" si="35"/>
        <v>29</v>
      </c>
      <c r="T69" s="66">
        <f t="shared" si="35"/>
        <v>-0.84899999999999998</v>
      </c>
      <c r="U69" s="66">
        <f t="shared" si="35"/>
        <v>4.3000000000000038E-2</v>
      </c>
      <c r="V69" s="66">
        <f t="shared" si="35"/>
        <v>0</v>
      </c>
    </row>
    <row r="70" spans="2:42" ht="14.9" customHeight="1">
      <c r="B70" s="49" t="s">
        <v>527</v>
      </c>
      <c r="C70" s="47"/>
      <c r="D70" s="47"/>
      <c r="E70" s="66">
        <v>0</v>
      </c>
      <c r="F70" s="66">
        <v>0</v>
      </c>
      <c r="G70" s="66">
        <v>0</v>
      </c>
      <c r="H70" s="66">
        <v>0</v>
      </c>
      <c r="I70" s="66">
        <v>0</v>
      </c>
      <c r="J70" s="66">
        <v>0</v>
      </c>
      <c r="K70" s="66">
        <v>0</v>
      </c>
      <c r="L70" s="66">
        <v>0</v>
      </c>
      <c r="M70" s="66">
        <v>0</v>
      </c>
      <c r="N70" s="66">
        <v>0</v>
      </c>
      <c r="O70" s="66">
        <v>0</v>
      </c>
      <c r="P70" s="66">
        <v>0</v>
      </c>
      <c r="Q70" s="66">
        <v>0</v>
      </c>
      <c r="S70" s="66">
        <f t="shared" si="35"/>
        <v>0</v>
      </c>
      <c r="T70" s="66">
        <f t="shared" si="35"/>
        <v>0</v>
      </c>
      <c r="U70" s="66">
        <f t="shared" si="35"/>
        <v>0</v>
      </c>
      <c r="V70" s="66">
        <f t="shared" si="35"/>
        <v>0</v>
      </c>
    </row>
    <row r="71" spans="2:42" ht="14.9" customHeight="1">
      <c r="B71" s="35" t="s">
        <v>65</v>
      </c>
      <c r="C71" s="36"/>
      <c r="D71" s="36"/>
      <c r="E71" s="37">
        <f t="shared" ref="E71:L71" si="38">SUM(E64,E65,E68:E70)</f>
        <v>-0.65600000000000003</v>
      </c>
      <c r="F71" s="37">
        <f t="shared" si="38"/>
        <v>0.372</v>
      </c>
      <c r="G71" s="37">
        <f t="shared" si="38"/>
        <v>9.6729999999999983</v>
      </c>
      <c r="H71" s="37">
        <f t="shared" si="38"/>
        <v>48.219000000000008</v>
      </c>
      <c r="I71" s="37">
        <f t="shared" si="38"/>
        <v>41.097999999999999</v>
      </c>
      <c r="J71" s="37">
        <f t="shared" si="38"/>
        <v>85.822999999999979</v>
      </c>
      <c r="K71" s="37">
        <f t="shared" si="38"/>
        <v>88.774999999999991</v>
      </c>
      <c r="L71" s="37">
        <f t="shared" si="38"/>
        <v>31.75699999999993</v>
      </c>
      <c r="M71" s="37">
        <f>SUM(M64,M65,M68:M70)</f>
        <v>73.879000000000005</v>
      </c>
      <c r="N71" s="37">
        <f>SUM(N64,N65,N68:N70)</f>
        <v>79.694000000000017</v>
      </c>
      <c r="O71" s="37">
        <f>SUM(O64,O65,O68:O70)</f>
        <v>123.78700000000002</v>
      </c>
      <c r="P71" s="37">
        <f>SUM(P64,P65,P68:P70)</f>
        <v>85.199999999999989</v>
      </c>
      <c r="Q71" s="37">
        <f>SUM(Q64,Q65,Q68:Q70)</f>
        <v>59.253999999999991</v>
      </c>
      <c r="S71" s="37">
        <f t="shared" si="35"/>
        <v>57.608000000000004</v>
      </c>
      <c r="T71" s="37">
        <f t="shared" si="35"/>
        <v>247.45299999999989</v>
      </c>
      <c r="U71" s="37">
        <f t="shared" si="35"/>
        <v>362.56000000000006</v>
      </c>
      <c r="V71" s="37">
        <f t="shared" si="35"/>
        <v>59.253999999999991</v>
      </c>
    </row>
    <row r="72" spans="2:42" ht="14.9" customHeight="1">
      <c r="B72" s="49" t="s">
        <v>66</v>
      </c>
      <c r="C72" s="47"/>
      <c r="D72" s="47"/>
      <c r="E72" s="106">
        <v>0</v>
      </c>
      <c r="F72" s="106">
        <v>0</v>
      </c>
      <c r="G72" s="106">
        <v>0</v>
      </c>
      <c r="H72" s="106">
        <v>-4.4859999999999998</v>
      </c>
      <c r="I72" s="106">
        <v>-26.92</v>
      </c>
      <c r="J72" s="106">
        <v>-31.350999999999999</v>
      </c>
      <c r="K72" s="106">
        <v>-31.590000000000003</v>
      </c>
      <c r="L72" s="106">
        <v>-31.468</v>
      </c>
      <c r="M72" s="106">
        <v>-31.492999999999999</v>
      </c>
      <c r="N72" s="106">
        <v>-31.5</v>
      </c>
      <c r="O72" s="106">
        <v>-31.503</v>
      </c>
      <c r="P72" s="106">
        <v>-31.5</v>
      </c>
      <c r="Q72" s="106">
        <v>-31.5</v>
      </c>
      <c r="S72" s="66">
        <f t="shared" si="35"/>
        <v>-4.4859999999999998</v>
      </c>
      <c r="T72" s="66">
        <f t="shared" si="35"/>
        <v>-121.32900000000001</v>
      </c>
      <c r="U72" s="66">
        <f t="shared" si="35"/>
        <v>-125.996</v>
      </c>
      <c r="V72" s="66">
        <f t="shared" si="35"/>
        <v>-31.5</v>
      </c>
    </row>
    <row r="73" spans="2:42" ht="14.9" customHeight="1">
      <c r="B73" s="35" t="s">
        <v>516</v>
      </c>
      <c r="C73" s="36"/>
      <c r="D73" s="36"/>
      <c r="E73" s="37">
        <f t="shared" ref="E73:G73" si="39">SUM(E71:E72)</f>
        <v>-0.65600000000000003</v>
      </c>
      <c r="F73" s="37">
        <f t="shared" si="39"/>
        <v>0.372</v>
      </c>
      <c r="G73" s="37">
        <f t="shared" si="39"/>
        <v>9.6729999999999983</v>
      </c>
      <c r="H73" s="37">
        <f>SUM(H71:H72)</f>
        <v>43.733000000000011</v>
      </c>
      <c r="I73" s="37">
        <f t="shared" ref="I73:L73" si="40">SUM(I71:I72)</f>
        <v>14.177999999999997</v>
      </c>
      <c r="J73" s="37">
        <f t="shared" si="40"/>
        <v>54.47199999999998</v>
      </c>
      <c r="K73" s="37">
        <f t="shared" si="40"/>
        <v>57.184999999999988</v>
      </c>
      <c r="L73" s="37">
        <f t="shared" si="40"/>
        <v>0.28899999999993042</v>
      </c>
      <c r="M73" s="37">
        <f>SUM(M71:M72)</f>
        <v>42.38600000000001</v>
      </c>
      <c r="N73" s="37">
        <f>SUM(N71:N72)</f>
        <v>48.194000000000017</v>
      </c>
      <c r="O73" s="37">
        <f>SUM(O71:O72)</f>
        <v>92.28400000000002</v>
      </c>
      <c r="P73" s="37">
        <f>SUM(P71:P72)</f>
        <v>53.699999999999989</v>
      </c>
      <c r="Q73" s="37">
        <f>SUM(Q71:Q72)</f>
        <v>27.753999999999991</v>
      </c>
      <c r="S73" s="105">
        <f t="shared" si="35"/>
        <v>53.122000000000007</v>
      </c>
      <c r="T73" s="37">
        <f t="shared" si="35"/>
        <v>126.1239999999999</v>
      </c>
      <c r="U73" s="37">
        <f t="shared" si="35"/>
        <v>236.56400000000002</v>
      </c>
      <c r="V73" s="37">
        <f t="shared" si="35"/>
        <v>27.753999999999991</v>
      </c>
    </row>
    <row r="74" spans="2:42" ht="14.9" customHeight="1">
      <c r="B74" s="49" t="s">
        <v>68</v>
      </c>
      <c r="C74" s="47"/>
      <c r="D74" s="47"/>
      <c r="E74" s="66">
        <f t="shared" ref="E74:L74" si="41">SUM(E75:E76)</f>
        <v>-8.0000000000000002E-3</v>
      </c>
      <c r="F74" s="66">
        <f t="shared" si="41"/>
        <v>-1.2E-2</v>
      </c>
      <c r="G74" s="66">
        <f t="shared" si="41"/>
        <v>6.0000000000000019E-3</v>
      </c>
      <c r="H74" s="66">
        <f t="shared" si="41"/>
        <v>-4.1920000000000002</v>
      </c>
      <c r="I74" s="66">
        <f t="shared" si="41"/>
        <v>-19.115000000000002</v>
      </c>
      <c r="J74" s="66">
        <f t="shared" si="41"/>
        <v>-42.757999999999996</v>
      </c>
      <c r="K74" s="66">
        <f t="shared" si="41"/>
        <v>-39.177000000000007</v>
      </c>
      <c r="L74" s="66">
        <f t="shared" si="41"/>
        <v>-46.21200000000001</v>
      </c>
      <c r="M74" s="66">
        <f>SUM(M75:M76)</f>
        <v>-51.237000000000002</v>
      </c>
      <c r="N74" s="66">
        <f>SUM(N75:N76)</f>
        <v>-52.245999999999995</v>
      </c>
      <c r="O74" s="66">
        <f>SUM(O75:O76)</f>
        <v>-35.43</v>
      </c>
      <c r="P74" s="66">
        <f>SUM(P75:P76)</f>
        <v>-29.5</v>
      </c>
      <c r="Q74" s="66">
        <f>SUM(Q75:Q76)</f>
        <v>-40.400000000000006</v>
      </c>
      <c r="S74" s="66">
        <f t="shared" si="35"/>
        <v>-4.2060000000000004</v>
      </c>
      <c r="T74" s="106">
        <f t="shared" si="35"/>
        <v>-147.26200000000003</v>
      </c>
      <c r="U74" s="106">
        <f t="shared" si="35"/>
        <v>-168.41300000000001</v>
      </c>
      <c r="V74" s="106">
        <f t="shared" si="35"/>
        <v>-40.400000000000006</v>
      </c>
    </row>
    <row r="75" spans="2:42" ht="14.9" customHeight="1">
      <c r="B75" s="29" t="s">
        <v>517</v>
      </c>
      <c r="E75" s="40">
        <v>0</v>
      </c>
      <c r="F75" s="40">
        <v>0</v>
      </c>
      <c r="G75" s="40">
        <v>1.7000000000000001E-2</v>
      </c>
      <c r="H75" s="40">
        <v>-0.82400000000000007</v>
      </c>
      <c r="I75" s="40">
        <v>4.758</v>
      </c>
      <c r="J75" s="40">
        <v>4.431</v>
      </c>
      <c r="K75" s="40">
        <v>5.6460000000000008</v>
      </c>
      <c r="L75" s="40">
        <v>7.3130000000000006</v>
      </c>
      <c r="M75" s="40">
        <v>7.7039999999999997</v>
      </c>
      <c r="N75" s="40">
        <v>6.8310000000000004</v>
      </c>
      <c r="O75" s="40">
        <v>7.1360000000000001</v>
      </c>
      <c r="P75" s="40">
        <v>8.4</v>
      </c>
      <c r="Q75" s="40">
        <v>8.1999999999999993</v>
      </c>
      <c r="R75" s="28"/>
      <c r="S75" s="40">
        <f t="shared" si="35"/>
        <v>-0.80700000000000005</v>
      </c>
      <c r="T75" s="28">
        <f t="shared" si="35"/>
        <v>22.148000000000003</v>
      </c>
      <c r="U75" s="28">
        <f t="shared" si="35"/>
        <v>30.070999999999998</v>
      </c>
      <c r="V75" s="28">
        <f t="shared" si="35"/>
        <v>8.1999999999999993</v>
      </c>
      <c r="W75" s="28"/>
      <c r="X75" s="28"/>
      <c r="Y75" s="28"/>
      <c r="Z75" s="28"/>
      <c r="AA75" s="28"/>
      <c r="AB75" s="28"/>
      <c r="AC75" s="28"/>
      <c r="AD75" s="28"/>
      <c r="AE75" s="28"/>
      <c r="AF75" s="28"/>
      <c r="AH75" s="28"/>
      <c r="AI75" s="28"/>
      <c r="AJ75" s="28"/>
      <c r="AK75" s="28"/>
      <c r="AL75" s="28"/>
      <c r="AM75" s="28"/>
      <c r="AN75" s="28"/>
      <c r="AO75" s="28"/>
      <c r="AP75" s="28"/>
    </row>
    <row r="76" spans="2:42" ht="14.9" customHeight="1">
      <c r="B76" s="29" t="s">
        <v>518</v>
      </c>
      <c r="E76" s="40">
        <v>-8.0000000000000002E-3</v>
      </c>
      <c r="F76" s="40">
        <v>-1.2E-2</v>
      </c>
      <c r="G76" s="40">
        <v>-1.0999999999999999E-2</v>
      </c>
      <c r="H76" s="40">
        <v>-3.3679999999999999</v>
      </c>
      <c r="I76" s="40">
        <v>-23.873000000000001</v>
      </c>
      <c r="J76" s="40">
        <v>-47.188999999999993</v>
      </c>
      <c r="K76" s="40">
        <v>-44.823000000000008</v>
      </c>
      <c r="L76" s="40">
        <v>-53.525000000000013</v>
      </c>
      <c r="M76" s="40">
        <v>-58.941000000000003</v>
      </c>
      <c r="N76" s="40">
        <v>-59.076999999999998</v>
      </c>
      <c r="O76" s="40">
        <v>-42.566000000000003</v>
      </c>
      <c r="P76" s="40">
        <v>-37.9</v>
      </c>
      <c r="Q76" s="40">
        <v>-48.6</v>
      </c>
      <c r="R76" s="28"/>
      <c r="S76" s="40">
        <f t="shared" si="35"/>
        <v>-3.399</v>
      </c>
      <c r="T76" s="28">
        <f t="shared" si="35"/>
        <v>-169.41000000000003</v>
      </c>
      <c r="U76" s="28">
        <f t="shared" si="35"/>
        <v>-198.48400000000001</v>
      </c>
      <c r="V76" s="28">
        <f t="shared" si="35"/>
        <v>-48.6</v>
      </c>
      <c r="W76" s="28"/>
      <c r="X76" s="28"/>
      <c r="Y76" s="28"/>
      <c r="Z76" s="28"/>
      <c r="AA76" s="28"/>
      <c r="AB76" s="28"/>
      <c r="AC76" s="28"/>
      <c r="AD76" s="28"/>
      <c r="AE76" s="28"/>
      <c r="AF76" s="28"/>
      <c r="AH76" s="28"/>
      <c r="AI76" s="28"/>
      <c r="AJ76" s="28"/>
      <c r="AK76" s="28"/>
      <c r="AL76" s="28"/>
      <c r="AM76" s="28"/>
      <c r="AN76" s="28"/>
      <c r="AO76" s="28"/>
      <c r="AP76" s="28"/>
    </row>
    <row r="77" spans="2:42" ht="14.9" customHeight="1">
      <c r="B77" s="35" t="s">
        <v>519</v>
      </c>
      <c r="C77" s="36"/>
      <c r="D77" s="36"/>
      <c r="E77" s="105">
        <f t="shared" ref="E77:G77" si="42">SUM(E73,E74)</f>
        <v>-0.66400000000000003</v>
      </c>
      <c r="F77" s="105">
        <f t="shared" si="42"/>
        <v>0.36</v>
      </c>
      <c r="G77" s="105">
        <f t="shared" si="42"/>
        <v>9.6789999999999985</v>
      </c>
      <c r="H77" s="37">
        <f>SUM(H73,H74)</f>
        <v>39.541000000000011</v>
      </c>
      <c r="I77" s="105">
        <f t="shared" ref="I77:L77" si="43">SUM(I73,I74)</f>
        <v>-4.9370000000000047</v>
      </c>
      <c r="J77" s="105">
        <f t="shared" si="43"/>
        <v>11.713999999999984</v>
      </c>
      <c r="K77" s="37">
        <f t="shared" si="43"/>
        <v>18.007999999999981</v>
      </c>
      <c r="L77" s="37">
        <f t="shared" si="43"/>
        <v>-45.92300000000008</v>
      </c>
      <c r="M77" s="37">
        <f>SUM(M73,M74)</f>
        <v>-8.850999999999992</v>
      </c>
      <c r="N77" s="37">
        <f>SUM(N73,N74)</f>
        <v>-4.0519999999999783</v>
      </c>
      <c r="O77" s="37">
        <f>SUM(O73,O74)</f>
        <v>56.854000000000021</v>
      </c>
      <c r="P77" s="37">
        <f>SUM(P73,P74)</f>
        <v>24.199999999999989</v>
      </c>
      <c r="Q77" s="37">
        <f>SUM(Q73,Q74)</f>
        <v>-12.646000000000015</v>
      </c>
      <c r="S77" s="37">
        <f t="shared" si="35"/>
        <v>48.916000000000011</v>
      </c>
      <c r="T77" s="37">
        <f t="shared" si="35"/>
        <v>-21.138000000000119</v>
      </c>
      <c r="U77" s="37">
        <f t="shared" si="35"/>
        <v>68.151000000000039</v>
      </c>
      <c r="V77" s="37">
        <f t="shared" si="35"/>
        <v>-12.646000000000015</v>
      </c>
    </row>
    <row r="78" spans="2:42" ht="14.9" customHeight="1">
      <c r="B78" s="49" t="s">
        <v>520</v>
      </c>
      <c r="C78" s="47"/>
      <c r="D78" s="47"/>
      <c r="E78" s="106">
        <v>-2.226</v>
      </c>
      <c r="F78" s="106">
        <v>-1.5369999999999999</v>
      </c>
      <c r="G78" s="106">
        <v>-1.3390000000000004</v>
      </c>
      <c r="H78" s="106">
        <v>-3.2270000000000003</v>
      </c>
      <c r="I78" s="106">
        <v>-5.7110000000000003</v>
      </c>
      <c r="J78" s="106">
        <v>-2.6890000000000001</v>
      </c>
      <c r="K78" s="106">
        <v>-5.9160000000000004</v>
      </c>
      <c r="L78" s="106">
        <v>-8.0059999999999985</v>
      </c>
      <c r="M78" s="106">
        <f>-15.308-N78</f>
        <v>-7.7949999999999999</v>
      </c>
      <c r="N78" s="106">
        <v>-7.5129999999999999</v>
      </c>
      <c r="O78" s="106">
        <v>-15.425000000000001</v>
      </c>
      <c r="P78" s="106">
        <v>-14.2</v>
      </c>
      <c r="Q78" s="106">
        <v>-11.5</v>
      </c>
      <c r="S78" s="66">
        <f t="shared" si="35"/>
        <v>-8.3290000000000006</v>
      </c>
      <c r="T78" s="66">
        <f t="shared" si="35"/>
        <v>-22.321999999999999</v>
      </c>
      <c r="U78" s="66">
        <f t="shared" si="35"/>
        <v>-44.933</v>
      </c>
      <c r="V78" s="66">
        <f t="shared" si="35"/>
        <v>-11.5</v>
      </c>
    </row>
    <row r="79" spans="2:42" ht="14.9" customHeight="1">
      <c r="B79" s="35" t="s">
        <v>521</v>
      </c>
      <c r="C79" s="36"/>
      <c r="D79" s="36"/>
      <c r="E79" s="105">
        <f t="shared" ref="E79:G79" si="44">SUM(E77:E78)</f>
        <v>-2.89</v>
      </c>
      <c r="F79" s="105">
        <f t="shared" si="44"/>
        <v>-1.177</v>
      </c>
      <c r="G79" s="105">
        <f t="shared" si="44"/>
        <v>8.3399999999999981</v>
      </c>
      <c r="H79" s="37">
        <f>SUM(H77:H78)</f>
        <v>36.314000000000007</v>
      </c>
      <c r="I79" s="105">
        <f t="shared" ref="I79:L79" si="45">SUM(I77:I78)</f>
        <v>-10.648000000000005</v>
      </c>
      <c r="J79" s="105">
        <f t="shared" si="45"/>
        <v>9.0249999999999844</v>
      </c>
      <c r="K79" s="105">
        <f t="shared" si="45"/>
        <v>12.091999999999981</v>
      </c>
      <c r="L79" s="105">
        <f t="shared" si="45"/>
        <v>-53.92900000000008</v>
      </c>
      <c r="M79" s="105">
        <f>SUM(M77:M78)</f>
        <v>-16.645999999999994</v>
      </c>
      <c r="N79" s="105">
        <f>SUM(N77:N78)</f>
        <v>-11.564999999999978</v>
      </c>
      <c r="O79" s="105">
        <f>SUM(O77:O78)</f>
        <v>41.429000000000016</v>
      </c>
      <c r="P79" s="105">
        <f>SUM(P77:P78)</f>
        <v>9.9999999999999893</v>
      </c>
      <c r="Q79" s="105">
        <f>SUM(Q77:Q78)</f>
        <v>-24.146000000000015</v>
      </c>
      <c r="S79" s="105">
        <f t="shared" si="35"/>
        <v>40.587000000000003</v>
      </c>
      <c r="T79" s="105">
        <f t="shared" si="35"/>
        <v>-43.460000000000122</v>
      </c>
      <c r="U79" s="105">
        <f t="shared" si="35"/>
        <v>23.218000000000035</v>
      </c>
      <c r="V79" s="105">
        <f t="shared" si="35"/>
        <v>-24.146000000000015</v>
      </c>
    </row>
    <row r="81" spans="2:2" ht="14.9" customHeight="1">
      <c r="B81" s="1"/>
    </row>
    <row r="82" spans="2:2" ht="14.9" customHeight="1">
      <c r="B82" s="1"/>
    </row>
    <row r="83" spans="2:2" ht="14.9" customHeight="1">
      <c r="B83" s="1"/>
    </row>
    <row r="85" spans="2:2" ht="14.9" customHeight="1">
      <c r="B85" s="97"/>
    </row>
    <row r="86" spans="2:2" ht="14.9" customHeight="1">
      <c r="B86" s="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FC5A9-8E91-4929-8C6C-22FD7717D432}">
  <sheetPr>
    <tabColor theme="1"/>
  </sheetPr>
  <dimension ref="A1:K32"/>
  <sheetViews>
    <sheetView showGridLines="0" tabSelected="1" zoomScale="115" zoomScaleNormal="115" workbookViewId="0"/>
  </sheetViews>
  <sheetFormatPr defaultColWidth="0" defaultRowHeight="14.9" customHeight="1" zeroHeight="1"/>
  <cols>
    <col min="1" max="1" width="2.54296875" style="90" customWidth="1"/>
    <col min="2" max="2" width="77.453125" style="90" customWidth="1"/>
    <col min="3" max="11" width="8.81640625" style="90" customWidth="1"/>
    <col min="12" max="15" width="8.81640625" style="90" hidden="1" customWidth="1"/>
    <col min="16" max="16384" width="8.81640625" style="90" hidden="1"/>
  </cols>
  <sheetData>
    <row r="1" spans="2:2" ht="14.9" customHeight="1"/>
    <row r="2" spans="2:2" ht="14.9" customHeight="1"/>
    <row r="3" spans="2:2" ht="14.9" customHeight="1"/>
    <row r="4" spans="2:2" ht="14.9" customHeight="1"/>
    <row r="5" spans="2:2" ht="14.9" customHeight="1"/>
    <row r="6" spans="2:2" ht="14.9" customHeight="1">
      <c r="B6" s="91" t="s">
        <v>1</v>
      </c>
    </row>
    <row r="7" spans="2:2" ht="14.9" customHeight="1">
      <c r="B7" s="151">
        <v>46112</v>
      </c>
    </row>
    <row r="8" spans="2:2" ht="14.9" customHeight="1">
      <c r="B8" s="152"/>
    </row>
    <row r="9" spans="2:2" ht="20">
      <c r="B9" s="153" t="s">
        <v>2</v>
      </c>
    </row>
    <row r="10" spans="2:2" ht="20">
      <c r="B10" s="153" t="s">
        <v>3</v>
      </c>
    </row>
    <row r="11" spans="2:2" ht="20">
      <c r="B11" s="153" t="s">
        <v>4</v>
      </c>
    </row>
    <row r="12" spans="2:2" ht="20">
      <c r="B12" s="154" t="s">
        <v>5</v>
      </c>
    </row>
    <row r="13" spans="2:2" ht="20">
      <c r="B13" s="154" t="s">
        <v>6</v>
      </c>
    </row>
    <row r="14" spans="2:2" ht="20">
      <c r="B14" s="154" t="s">
        <v>7</v>
      </c>
    </row>
    <row r="15" spans="2:2" ht="20">
      <c r="B15" s="154" t="s">
        <v>8</v>
      </c>
    </row>
    <row r="16" spans="2:2" ht="20">
      <c r="B16" s="153" t="s">
        <v>9</v>
      </c>
    </row>
    <row r="17" spans="2:2" ht="20">
      <c r="B17" s="153" t="s">
        <v>10</v>
      </c>
    </row>
    <row r="18" spans="2:2" ht="20">
      <c r="B18" s="153" t="s">
        <v>11</v>
      </c>
    </row>
    <row r="19" spans="2:2" ht="20">
      <c r="B19" s="153" t="s">
        <v>12</v>
      </c>
    </row>
    <row r="20" spans="2:2" ht="20">
      <c r="B20" s="153" t="s">
        <v>13</v>
      </c>
    </row>
    <row r="21" spans="2:2" ht="20.149999999999999" customHeight="1">
      <c r="B21" s="108" t="s">
        <v>531</v>
      </c>
    </row>
    <row r="22" spans="2:2" ht="20.149999999999999" customHeight="1">
      <c r="B22" s="108" t="s">
        <v>14</v>
      </c>
    </row>
    <row r="23" spans="2:2" ht="14.9" customHeight="1"/>
    <row r="24" spans="2:2" ht="14.9" customHeight="1"/>
    <row r="25" spans="2:2" ht="14.9" customHeight="1"/>
    <row r="26" spans="2:2" ht="14.9" customHeight="1"/>
    <row r="27" spans="2:2" ht="14.9" customHeight="1"/>
    <row r="28" spans="2:2" ht="14.9" customHeight="1"/>
    <row r="29" spans="2:2" ht="14.9" customHeight="1"/>
    <row r="30" spans="2:2" ht="14.9" customHeight="1"/>
    <row r="31" spans="2:2" ht="14.9" customHeight="1"/>
    <row r="32" spans="2:2" ht="14.9" customHeight="1"/>
  </sheetData>
  <hyperlinks>
    <hyperlink ref="B9" location="'Energy Production'!A1" display="Energy Production" xr:uid="{00497D7B-61D5-4304-B26A-ACF50D011B21}"/>
    <hyperlink ref="B10" location="'Financials KPIs - Adjusted View'!A1" display="Financial KPIs - Adjusted View" xr:uid="{7C96E5FA-F62A-4372-B5ED-C718ED584CD0}"/>
    <hyperlink ref="B11" location="'Income Statement'!A1" display="Income Statement" xr:uid="{260DB41F-57CB-48F5-9709-37B0870DB421}"/>
    <hyperlink ref="B12" location="'Net Operating Revenue'!A1" display="Net Operating Revenue" xr:uid="{B9F3DB74-7EED-4801-B29B-4431B8A84A5B}"/>
    <hyperlink ref="B13" location="'Operating Costs'!A1" display="Operating Costs" xr:uid="{DBD1C8DB-B595-4FDF-B0A2-0848C378B98E}"/>
    <hyperlink ref="B14" location="'G&amp;A Expenses'!A1" display="G&amp;A Expenses" xr:uid="{8E969D39-2C55-4432-AC78-2E6F997418FB}"/>
    <hyperlink ref="B15" location="'Net Financial Result'!A1" display="Net Financial Result" xr:uid="{150D6813-2889-4185-85AC-4A34CABAD1E2}"/>
    <hyperlink ref="B16" location="'BS - Assets'!A1" display="Balance Sheet - Assets" xr:uid="{585FB434-4AAF-4C01-A709-9EAC5FBBC994}"/>
    <hyperlink ref="B19" location="Indebtedness!A1" display="Indebtedness" xr:uid="{E2CCA6E2-3F1D-4C44-BF99-0D278986EFB9}"/>
    <hyperlink ref="B20" location="'Asset Structure'!A1" display="Asset Structure" xr:uid="{76BF8883-E9A3-46DA-952C-0A67DDF135B1}"/>
    <hyperlink ref="B21" location="'Serena Geração S.A. (Consolid.)'!A1" display="Serena Geração S.A. (Consolidated View) - Balance Sheet and Income Statement" xr:uid="{8517B93B-9FE3-487C-80E8-CA4F1BF40FD7}"/>
    <hyperlink ref="B22" location="'Assuruá 4 &amp; 5 Holding Energia'!A1" display="Assuruá 4 &amp; 5 Holding Energia S.A. - Balance Sheet and Income Statement" xr:uid="{8B449133-B106-4CBA-A865-28B795ABD144}"/>
    <hyperlink ref="B18" location="'CF Statement'!A1" display="Cash Flow Statement" xr:uid="{4113B439-3F57-4015-A527-EE5330CFCAC5}"/>
    <hyperlink ref="B17" location="'BS - Liabilities and Equity'!A17" display="Balance Sheet - Liabilities and Equity" xr:uid="{92F97C4A-1DC9-45F3-9402-3C41E2E667E1}"/>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89CE2-98A7-4E04-93F9-97C499CD9D62}">
  <sheetPr codeName="Planilha5">
    <tabColor theme="1"/>
  </sheetPr>
  <dimension ref="A1:BF37"/>
  <sheetViews>
    <sheetView showGridLines="0" zoomScale="115" zoomScaleNormal="115" workbookViewId="0">
      <pane xSplit="3" ySplit="8" topLeftCell="AL9" activePane="bottomRight" state="frozen"/>
      <selection pane="topRight" activeCell="B5" sqref="B5"/>
      <selection pane="bottomLeft" activeCell="B5" sqref="B5"/>
      <selection pane="bottomRight" activeCell="AM35" sqref="AM35"/>
    </sheetView>
  </sheetViews>
  <sheetFormatPr defaultColWidth="10.54296875" defaultRowHeight="14.9" customHeight="1"/>
  <cols>
    <col min="1" max="1" width="2.54296875" style="1" customWidth="1"/>
    <col min="2" max="2" width="42.81640625" style="1" customWidth="1"/>
    <col min="3" max="3" width="15.81640625" style="2" customWidth="1"/>
    <col min="4" max="4" width="2.54296875" style="2" customWidth="1"/>
    <col min="5" max="45" width="10.54296875" style="17" customWidth="1"/>
    <col min="46" max="46" width="2.54296875" style="2" customWidth="1"/>
    <col min="47" max="57" width="10.54296875" style="17"/>
    <col min="58" max="16384" width="10.54296875" style="2"/>
  </cols>
  <sheetData>
    <row r="1" spans="1:57" ht="14.9" customHeight="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U1" s="2"/>
      <c r="AV1" s="2"/>
      <c r="AW1" s="2"/>
      <c r="AX1" s="2"/>
      <c r="AY1" s="2"/>
      <c r="AZ1" s="2"/>
      <c r="BA1" s="2"/>
      <c r="BB1" s="2"/>
      <c r="BC1" s="2"/>
      <c r="BD1" s="2"/>
      <c r="BE1" s="2"/>
    </row>
    <row r="2" spans="1:57" ht="14.9" customHeight="1">
      <c r="E2" s="2"/>
      <c r="F2" s="2"/>
      <c r="G2" s="2"/>
      <c r="H2" s="2"/>
      <c r="I2" s="2"/>
      <c r="J2" s="2"/>
      <c r="K2" s="2"/>
      <c r="L2" s="2"/>
      <c r="M2" s="2"/>
      <c r="N2" s="2"/>
      <c r="O2" s="2"/>
      <c r="P2" s="2"/>
      <c r="Q2" s="2"/>
      <c r="R2" s="2"/>
      <c r="S2" s="2"/>
      <c r="T2" s="2"/>
      <c r="U2" s="2"/>
      <c r="V2" s="2"/>
      <c r="W2" s="2"/>
      <c r="X2" s="2"/>
      <c r="Y2" s="2"/>
      <c r="Z2" s="2"/>
      <c r="AA2" s="2"/>
      <c r="AB2" s="2"/>
      <c r="AC2" s="23"/>
      <c r="AD2" s="2"/>
      <c r="AE2" s="2"/>
      <c r="AF2" s="2"/>
      <c r="AG2" s="2"/>
      <c r="AH2" s="2"/>
      <c r="AI2" s="2"/>
      <c r="AJ2" s="2"/>
      <c r="AK2" s="2"/>
      <c r="AL2" s="2"/>
      <c r="AM2" s="2"/>
      <c r="AN2" s="2"/>
      <c r="AO2" s="2"/>
      <c r="AP2" s="2"/>
      <c r="AQ2" s="2"/>
      <c r="AR2" s="2"/>
      <c r="AS2" s="2"/>
      <c r="AU2" s="2"/>
      <c r="AV2" s="2"/>
      <c r="AW2" s="2"/>
      <c r="AX2" s="2"/>
      <c r="AY2" s="2"/>
      <c r="AZ2" s="2"/>
      <c r="BA2" s="2"/>
      <c r="BB2" s="2"/>
      <c r="BC2" s="2"/>
      <c r="BD2" s="2"/>
      <c r="BE2" s="2"/>
    </row>
    <row r="3" spans="1:57" ht="14.9" customHeight="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U3" s="2"/>
      <c r="AV3" s="2"/>
      <c r="AW3" s="2"/>
      <c r="AX3" s="2"/>
      <c r="AY3" s="2"/>
      <c r="AZ3" s="2"/>
      <c r="BA3" s="2"/>
      <c r="BB3" s="2"/>
      <c r="BC3" s="2"/>
      <c r="BD3" s="2"/>
      <c r="BE3" s="2"/>
    </row>
    <row r="4" spans="1:57" ht="14.9" customHeight="1">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U4" s="2"/>
      <c r="AV4" s="2"/>
      <c r="AW4" s="2"/>
      <c r="AX4" s="2"/>
      <c r="AY4" s="2"/>
      <c r="AZ4" s="2"/>
      <c r="BA4" s="2"/>
      <c r="BB4" s="2"/>
      <c r="BC4" s="2"/>
      <c r="BD4" s="2"/>
      <c r="BE4" s="2"/>
    </row>
    <row r="5" spans="1:57" ht="14.9" customHeight="1">
      <c r="B5" s="10"/>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U5" s="2"/>
      <c r="AV5" s="2"/>
      <c r="AW5" s="2"/>
      <c r="AX5" s="2"/>
      <c r="AY5" s="2"/>
      <c r="AZ5" s="2"/>
      <c r="BA5" s="2"/>
      <c r="BB5" s="2"/>
      <c r="BC5" s="2"/>
      <c r="BD5" s="2"/>
      <c r="BE5" s="2"/>
    </row>
    <row r="6" spans="1:57" ht="14.9" customHeight="1">
      <c r="C6" s="3" t="s">
        <v>41</v>
      </c>
      <c r="E6" s="4">
        <v>42460</v>
      </c>
      <c r="F6" s="4">
        <f>EOMONTH(E6,3)</f>
        <v>42551</v>
      </c>
      <c r="G6" s="4">
        <f t="shared" ref="G6:AJ6" si="0">EOMONTH(F6,3)</f>
        <v>42643</v>
      </c>
      <c r="H6" s="4">
        <f t="shared" si="0"/>
        <v>42735</v>
      </c>
      <c r="I6" s="4">
        <f>EOMONTH(H6,3)</f>
        <v>42825</v>
      </c>
      <c r="J6" s="4">
        <f>EOMONTH(I6,3)</f>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 t="shared" ref="AK6:AO6" si="1">EOMONTH(AJ6,3)</f>
        <v>45382</v>
      </c>
      <c r="AL6" s="4">
        <f t="shared" si="1"/>
        <v>45473</v>
      </c>
      <c r="AM6" s="4">
        <f t="shared" si="1"/>
        <v>45565</v>
      </c>
      <c r="AN6" s="4">
        <f t="shared" si="1"/>
        <v>45657</v>
      </c>
      <c r="AO6" s="4">
        <f t="shared" si="1"/>
        <v>45747</v>
      </c>
      <c r="AP6" s="4">
        <f>EOMONTH(AO6,3)</f>
        <v>45838</v>
      </c>
      <c r="AQ6" s="4">
        <f>EOMONTH(AP6,3)</f>
        <v>45930</v>
      </c>
      <c r="AR6" s="4">
        <v>46022</v>
      </c>
      <c r="AS6" s="4">
        <v>46112</v>
      </c>
      <c r="AU6" s="4"/>
      <c r="AV6" s="4"/>
      <c r="AW6" s="4"/>
      <c r="AX6" s="4"/>
      <c r="AY6" s="4"/>
      <c r="AZ6" s="4"/>
      <c r="BA6" s="4"/>
      <c r="BB6" s="4"/>
      <c r="BC6" s="4"/>
      <c r="BD6" s="4"/>
      <c r="BE6" s="4"/>
    </row>
    <row r="7" spans="1:57" ht="14.9" customHeight="1">
      <c r="C7" s="3" t="s">
        <v>42</v>
      </c>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Q7" s="3">
        <f t="shared" ref="AQ7:AS7" si="4">YEAR(AQ6)</f>
        <v>2025</v>
      </c>
      <c r="AR7" s="3">
        <f t="shared" si="4"/>
        <v>2025</v>
      </c>
      <c r="AS7" s="3">
        <f t="shared" si="4"/>
        <v>2026</v>
      </c>
      <c r="AU7" s="3"/>
      <c r="AV7" s="3"/>
      <c r="AW7" s="3"/>
      <c r="AX7" s="3"/>
      <c r="AY7" s="3"/>
      <c r="AZ7" s="3"/>
      <c r="BA7" s="3"/>
      <c r="BB7" s="3"/>
      <c r="BC7" s="3"/>
      <c r="BD7" s="3"/>
      <c r="BE7" s="3"/>
    </row>
    <row r="8" spans="1:57" ht="14.9" customHeight="1">
      <c r="B8" s="5" t="s">
        <v>43</v>
      </c>
      <c r="C8" s="6" t="s">
        <v>15</v>
      </c>
      <c r="D8" s="6"/>
      <c r="E8" s="7" t="str">
        <f>MONTH(E$6)/3&amp;"Q"&amp;E$7</f>
        <v>1Q2016</v>
      </c>
      <c r="F8" s="6" t="str">
        <f t="shared" ref="F8:AJ8" si="5">MONTH(F$6)/3&amp;"Q"&amp;F$7</f>
        <v>2Q2016</v>
      </c>
      <c r="G8" s="6" t="str">
        <f t="shared" si="5"/>
        <v>3Q2016</v>
      </c>
      <c r="H8" s="6" t="str">
        <f t="shared" si="5"/>
        <v>4Q2016</v>
      </c>
      <c r="I8" s="6" t="str">
        <f t="shared" si="5"/>
        <v>1Q2017</v>
      </c>
      <c r="J8" s="6" t="str">
        <f t="shared" si="5"/>
        <v>2Q2017</v>
      </c>
      <c r="K8" s="6" t="str">
        <f t="shared" si="5"/>
        <v>3Q2017</v>
      </c>
      <c r="L8" s="6" t="str">
        <f t="shared" si="5"/>
        <v>4Q2017</v>
      </c>
      <c r="M8" s="6" t="str">
        <f t="shared" si="5"/>
        <v>1Q2018</v>
      </c>
      <c r="N8" s="6" t="str">
        <f t="shared" si="5"/>
        <v>2Q2018</v>
      </c>
      <c r="O8" s="6" t="str">
        <f t="shared" si="5"/>
        <v>3Q2018</v>
      </c>
      <c r="P8" s="6" t="str">
        <f t="shared" si="5"/>
        <v>4Q2018</v>
      </c>
      <c r="Q8" s="6" t="str">
        <f t="shared" si="5"/>
        <v>1Q2019</v>
      </c>
      <c r="R8" s="6" t="str">
        <f t="shared" si="5"/>
        <v>2Q2019</v>
      </c>
      <c r="S8" s="6" t="str">
        <f t="shared" si="5"/>
        <v>3Q2019</v>
      </c>
      <c r="T8" s="6" t="str">
        <f t="shared" si="5"/>
        <v>4Q2019</v>
      </c>
      <c r="U8" s="6" t="str">
        <f t="shared" si="5"/>
        <v>1Q2020</v>
      </c>
      <c r="V8" s="6" t="str">
        <f t="shared" si="5"/>
        <v>2Q2020</v>
      </c>
      <c r="W8" s="6" t="str">
        <f t="shared" si="5"/>
        <v>3Q2020</v>
      </c>
      <c r="X8" s="6" t="str">
        <f t="shared" si="5"/>
        <v>4Q2020</v>
      </c>
      <c r="Y8" s="6" t="str">
        <f t="shared" si="5"/>
        <v>1Q2021</v>
      </c>
      <c r="Z8" s="6" t="str">
        <f t="shared" si="5"/>
        <v>2Q2021</v>
      </c>
      <c r="AA8" s="6" t="str">
        <f t="shared" si="5"/>
        <v>3Q2021</v>
      </c>
      <c r="AB8" s="6" t="str">
        <f t="shared" si="5"/>
        <v>4Q2021</v>
      </c>
      <c r="AC8" s="6" t="str">
        <f t="shared" si="5"/>
        <v>1Q2022</v>
      </c>
      <c r="AD8" s="6" t="str">
        <f t="shared" si="5"/>
        <v>2Q2022</v>
      </c>
      <c r="AE8" s="6" t="str">
        <f t="shared" si="5"/>
        <v>3Q2022</v>
      </c>
      <c r="AF8" s="6" t="str">
        <f t="shared" si="5"/>
        <v>4Q2022</v>
      </c>
      <c r="AG8" s="6" t="str">
        <f t="shared" si="5"/>
        <v>1Q2023</v>
      </c>
      <c r="AH8" s="6" t="str">
        <f t="shared" si="5"/>
        <v>2Q2023</v>
      </c>
      <c r="AI8" s="6" t="str">
        <f t="shared" si="5"/>
        <v>3Q2023</v>
      </c>
      <c r="AJ8" s="6" t="str">
        <f t="shared" si="5"/>
        <v>4Q2023</v>
      </c>
      <c r="AK8" s="6" t="str">
        <f t="shared" ref="AK8:AS8" si="6">MONTH(AK$6)/3&amp;"Q"&amp;AK$7</f>
        <v>1Q2024</v>
      </c>
      <c r="AL8" s="6" t="str">
        <f t="shared" si="6"/>
        <v>2Q2024</v>
      </c>
      <c r="AM8" s="6" t="str">
        <f t="shared" si="6"/>
        <v>3Q2024</v>
      </c>
      <c r="AN8" s="6" t="str">
        <f t="shared" si="6"/>
        <v>4Q2024</v>
      </c>
      <c r="AO8" s="6" t="str">
        <f t="shared" si="6"/>
        <v>1Q2025</v>
      </c>
      <c r="AP8" s="6" t="str">
        <f t="shared" si="6"/>
        <v>2Q2025</v>
      </c>
      <c r="AQ8" s="6" t="str">
        <f t="shared" si="6"/>
        <v>3Q2025</v>
      </c>
      <c r="AR8" s="6" t="str">
        <f t="shared" si="6"/>
        <v>4Q2025</v>
      </c>
      <c r="AS8" s="6" t="str">
        <f t="shared" si="6"/>
        <v>1Q2026</v>
      </c>
      <c r="AU8" s="6">
        <v>2016</v>
      </c>
      <c r="AV8" s="6">
        <f>AU8+1</f>
        <v>2017</v>
      </c>
      <c r="AW8" s="6">
        <f t="shared" ref="AW8:BB8" si="7">AV8+1</f>
        <v>2018</v>
      </c>
      <c r="AX8" s="6">
        <f t="shared" si="7"/>
        <v>2019</v>
      </c>
      <c r="AY8" s="6">
        <f t="shared" si="7"/>
        <v>2020</v>
      </c>
      <c r="AZ8" s="6">
        <f t="shared" si="7"/>
        <v>2021</v>
      </c>
      <c r="BA8" s="6">
        <f t="shared" si="7"/>
        <v>2022</v>
      </c>
      <c r="BB8" s="6">
        <f t="shared" si="7"/>
        <v>2023</v>
      </c>
      <c r="BC8" s="6">
        <f>BB8+1</f>
        <v>2024</v>
      </c>
      <c r="BD8" s="6">
        <f>BC8+1</f>
        <v>2025</v>
      </c>
      <c r="BE8" s="6">
        <f>BD8+1</f>
        <v>2026</v>
      </c>
    </row>
    <row r="9" spans="1:57" s="13" customFormat="1" ht="14.9" customHeight="1">
      <c r="A9" s="10"/>
      <c r="B9" s="11" t="s">
        <v>44</v>
      </c>
      <c r="C9" s="12" t="s">
        <v>24</v>
      </c>
      <c r="D9" s="12"/>
      <c r="E9" s="24">
        <v>158.08389066054002</v>
      </c>
      <c r="F9" s="24">
        <v>126.170754177525</v>
      </c>
      <c r="G9" s="24">
        <v>160.71569167542074</v>
      </c>
      <c r="H9" s="24">
        <v>199.8839014306609</v>
      </c>
      <c r="I9" s="24">
        <v>149.65486708184696</v>
      </c>
      <c r="J9" s="24">
        <v>183.537031652</v>
      </c>
      <c r="K9" s="24">
        <v>248.31757268099997</v>
      </c>
      <c r="L9" s="24">
        <v>748.12455484327108</v>
      </c>
      <c r="M9" s="24">
        <v>442.6993007789614</v>
      </c>
      <c r="N9" s="24">
        <v>322.02260940537178</v>
      </c>
      <c r="O9" s="24">
        <v>639.86953781707894</v>
      </c>
      <c r="P9" s="24">
        <v>698.88906921133105</v>
      </c>
      <c r="Q9" s="24">
        <v>519.86374973245177</v>
      </c>
      <c r="R9" s="24">
        <v>641.87588504078303</v>
      </c>
      <c r="S9" s="24">
        <v>1313.2281135351536</v>
      </c>
      <c r="T9" s="24">
        <v>1364.8129554009038</v>
      </c>
      <c r="U9" s="24">
        <v>634.8834067824514</v>
      </c>
      <c r="V9" s="24">
        <v>780.72509664150039</v>
      </c>
      <c r="W9" s="24">
        <v>1359.8219571900001</v>
      </c>
      <c r="X9" s="24">
        <v>1694.1234131992544</v>
      </c>
      <c r="Y9" s="24">
        <v>1547.0547042224996</v>
      </c>
      <c r="Z9" s="24">
        <v>1501.8490602675001</v>
      </c>
      <c r="AA9" s="24">
        <v>1978.3281197178003</v>
      </c>
      <c r="AB9" s="24">
        <v>2022.2739886544994</v>
      </c>
      <c r="AC9" s="24">
        <v>1523.8442755102885</v>
      </c>
      <c r="AD9" s="24">
        <v>1266.5929436338863</v>
      </c>
      <c r="AE9" s="24">
        <v>1946.9910554951143</v>
      </c>
      <c r="AF9" s="24">
        <v>2067.8882848667276</v>
      </c>
      <c r="AG9" s="24">
        <v>1803.1955226084876</v>
      </c>
      <c r="AH9" s="24">
        <v>1659.7774753163778</v>
      </c>
      <c r="AI9" s="24">
        <v>2546.9848717645004</v>
      </c>
      <c r="AJ9" s="24">
        <v>2625.5781729454993</v>
      </c>
      <c r="AK9" s="24">
        <v>1730.0103554579996</v>
      </c>
      <c r="AL9" s="24">
        <v>2094.8340945320838</v>
      </c>
      <c r="AM9" s="24">
        <v>2848.2900730027768</v>
      </c>
      <c r="AN9" s="24">
        <v>2714.720818972065</v>
      </c>
      <c r="AO9" s="24">
        <v>1638.0757828208284</v>
      </c>
      <c r="AP9" s="24">
        <v>2113.3891502193569</v>
      </c>
      <c r="AQ9" s="24">
        <v>2693.122590777321</v>
      </c>
      <c r="AR9" s="24">
        <v>2518.9349999999999</v>
      </c>
      <c r="AS9" s="24">
        <f>SUM(AS10:AS11,AS12,AS14,AS18)</f>
        <v>1798.3510000000001</v>
      </c>
      <c r="AT9" s="26"/>
      <c r="AU9" s="24">
        <f t="shared" ref="AU9:BC10" si="8">SUMIF($7:$7,AU$8,9:9)</f>
        <v>644.85423794414669</v>
      </c>
      <c r="AV9" s="24">
        <f t="shared" si="8"/>
        <v>1329.634026258118</v>
      </c>
      <c r="AW9" s="24">
        <f t="shared" si="8"/>
        <v>2103.4805172127431</v>
      </c>
      <c r="AX9" s="24">
        <f t="shared" si="8"/>
        <v>3839.7807037092921</v>
      </c>
      <c r="AY9" s="24">
        <f t="shared" si="8"/>
        <v>4469.5538738132063</v>
      </c>
      <c r="AZ9" s="24">
        <f t="shared" si="8"/>
        <v>7049.5058728622998</v>
      </c>
      <c r="BA9" s="24">
        <f t="shared" si="8"/>
        <v>6805.3165595060163</v>
      </c>
      <c r="BB9" s="24">
        <f t="shared" si="8"/>
        <v>8635.5360426348652</v>
      </c>
      <c r="BC9" s="24">
        <f t="shared" si="8"/>
        <v>9387.8553419649252</v>
      </c>
      <c r="BD9" s="24">
        <f>SUM(BD10,BD11,BD12,BD14,BD18)</f>
        <v>8963.5225238175062</v>
      </c>
      <c r="BE9" s="24">
        <f>SUM(BE10,BE11,BE12,BE14,BE18)</f>
        <v>1798.3510000000001</v>
      </c>
    </row>
    <row r="10" spans="1:57" s="13" customFormat="1" ht="14.9" customHeight="1">
      <c r="A10" s="10"/>
      <c r="B10" s="35" t="s">
        <v>16</v>
      </c>
      <c r="C10" s="36" t="s">
        <v>24</v>
      </c>
      <c r="D10" s="36"/>
      <c r="E10" s="37">
        <v>55.737256688540008</v>
      </c>
      <c r="F10" s="37">
        <v>54.425551699524974</v>
      </c>
      <c r="G10" s="37">
        <v>95.237136185000011</v>
      </c>
      <c r="H10" s="37">
        <v>102.14303929599998</v>
      </c>
      <c r="I10" s="37">
        <v>42.540075533959516</v>
      </c>
      <c r="J10" s="37">
        <v>96.743046366000016</v>
      </c>
      <c r="K10" s="37">
        <v>178.64646894999998</v>
      </c>
      <c r="L10" s="37">
        <v>638.29956112327102</v>
      </c>
      <c r="M10" s="37">
        <v>309.74107019076951</v>
      </c>
      <c r="N10" s="37">
        <v>224.34350090837182</v>
      </c>
      <c r="O10" s="37">
        <v>566.25063049407891</v>
      </c>
      <c r="P10" s="37">
        <v>533.5192888953311</v>
      </c>
      <c r="Q10" s="37">
        <v>293.94241886909174</v>
      </c>
      <c r="R10" s="37">
        <v>316.21191106699996</v>
      </c>
      <c r="S10" s="37">
        <v>677.12822824700027</v>
      </c>
      <c r="T10" s="37">
        <v>802.50874892490356</v>
      </c>
      <c r="U10" s="37">
        <v>260.33147981399998</v>
      </c>
      <c r="V10" s="37">
        <v>253.51749647300011</v>
      </c>
      <c r="W10" s="37">
        <v>666.32606686700001</v>
      </c>
      <c r="X10" s="37">
        <v>902.60483714800034</v>
      </c>
      <c r="Y10" s="37">
        <v>504.15047138</v>
      </c>
      <c r="Z10" s="37">
        <v>318.94861562700004</v>
      </c>
      <c r="AA10" s="37">
        <v>718.1886863499999</v>
      </c>
      <c r="AB10" s="37">
        <v>861.97305618599989</v>
      </c>
      <c r="AC10" s="37">
        <v>405.27263203199999</v>
      </c>
      <c r="AD10" s="37">
        <v>251.93439405399999</v>
      </c>
      <c r="AE10" s="37">
        <v>696.96330158200021</v>
      </c>
      <c r="AF10" s="37">
        <v>836.78174478300002</v>
      </c>
      <c r="AG10" s="37">
        <v>424.28799882099997</v>
      </c>
      <c r="AH10" s="37">
        <v>306.18734744400001</v>
      </c>
      <c r="AI10" s="37">
        <v>793.85765716800006</v>
      </c>
      <c r="AJ10" s="37">
        <v>918.14884780099965</v>
      </c>
      <c r="AK10" s="37">
        <v>445.83937897299973</v>
      </c>
      <c r="AL10" s="37">
        <v>263.22062927022603</v>
      </c>
      <c r="AM10" s="37">
        <v>770.39802981700007</v>
      </c>
      <c r="AN10" s="37">
        <v>925.61305208263184</v>
      </c>
      <c r="AO10" s="37">
        <v>399.48569082983499</v>
      </c>
      <c r="AP10" s="37">
        <v>436.93739026954825</v>
      </c>
      <c r="AQ10" s="37">
        <v>762.71783527099103</v>
      </c>
      <c r="AR10" s="37">
        <v>910.72799999999995</v>
      </c>
      <c r="AS10" s="37">
        <v>502.9</v>
      </c>
      <c r="AT10" s="26"/>
      <c r="AU10" s="37">
        <f t="shared" si="8"/>
        <v>307.54298386906498</v>
      </c>
      <c r="AV10" s="37">
        <f t="shared" si="8"/>
        <v>956.2291519732305</v>
      </c>
      <c r="AW10" s="37">
        <f t="shared" si="8"/>
        <v>1633.8544904885514</v>
      </c>
      <c r="AX10" s="37">
        <f t="shared" si="8"/>
        <v>2089.7913071079956</v>
      </c>
      <c r="AY10" s="37">
        <f t="shared" si="8"/>
        <v>2082.7798803020005</v>
      </c>
      <c r="AZ10" s="37">
        <f t="shared" si="8"/>
        <v>2403.260829543</v>
      </c>
      <c r="BA10" s="37">
        <f t="shared" si="8"/>
        <v>2190.9520724510003</v>
      </c>
      <c r="BB10" s="37">
        <f t="shared" si="8"/>
        <v>2442.4818512339998</v>
      </c>
      <c r="BC10" s="37">
        <f t="shared" si="8"/>
        <v>2405.0710901428574</v>
      </c>
      <c r="BD10" s="37">
        <f t="shared" ref="BD10:BE10" si="9">SUMIF($7:$7,BD$8,10:10)</f>
        <v>2509.8689163703743</v>
      </c>
      <c r="BE10" s="37">
        <f t="shared" si="9"/>
        <v>502.9</v>
      </c>
    </row>
    <row r="11" spans="1:57" s="13" customFormat="1" ht="14.9" customHeight="1">
      <c r="A11" s="10"/>
      <c r="B11" s="35" t="s">
        <v>18</v>
      </c>
      <c r="C11" s="36" t="s">
        <v>24</v>
      </c>
      <c r="D11" s="36"/>
      <c r="E11" s="37">
        <v>0</v>
      </c>
      <c r="F11" s="37">
        <v>0</v>
      </c>
      <c r="G11" s="37">
        <v>0</v>
      </c>
      <c r="H11" s="37">
        <v>0</v>
      </c>
      <c r="I11" s="37">
        <v>0</v>
      </c>
      <c r="J11" s="37">
        <v>0</v>
      </c>
      <c r="K11" s="37">
        <v>0</v>
      </c>
      <c r="L11" s="37">
        <v>0</v>
      </c>
      <c r="M11" s="37">
        <v>0</v>
      </c>
      <c r="N11" s="37">
        <v>0</v>
      </c>
      <c r="O11" s="37">
        <v>0</v>
      </c>
      <c r="P11" s="37">
        <v>0</v>
      </c>
      <c r="Q11" s="37">
        <v>0</v>
      </c>
      <c r="R11" s="37">
        <v>145.09800857599976</v>
      </c>
      <c r="S11" s="37">
        <v>463.74988202099956</v>
      </c>
      <c r="T11" s="37">
        <v>341.28117462700027</v>
      </c>
      <c r="U11" s="37">
        <v>164.76650362099988</v>
      </c>
      <c r="V11" s="37">
        <v>357.44577996600015</v>
      </c>
      <c r="W11" s="37">
        <v>513.45951474300045</v>
      </c>
      <c r="X11" s="37">
        <v>401.13761863499985</v>
      </c>
      <c r="Y11" s="37">
        <v>398.95040407299996</v>
      </c>
      <c r="Z11" s="37">
        <v>535.43026288449994</v>
      </c>
      <c r="AA11" s="37">
        <v>658.32652779650016</v>
      </c>
      <c r="AB11" s="37">
        <v>425.92794651749989</v>
      </c>
      <c r="AC11" s="37">
        <v>408.83896926473756</v>
      </c>
      <c r="AD11" s="37">
        <v>485.71887070850016</v>
      </c>
      <c r="AE11" s="37">
        <v>639.1143364641797</v>
      </c>
      <c r="AF11" s="37">
        <v>480.94694841222815</v>
      </c>
      <c r="AG11" s="37">
        <v>731.75964591235368</v>
      </c>
      <c r="AH11" s="37">
        <v>878.54519225487729</v>
      </c>
      <c r="AI11" s="37">
        <v>1090.6963872210001</v>
      </c>
      <c r="AJ11" s="37">
        <v>1008.6800363200001</v>
      </c>
      <c r="AK11" s="37">
        <v>652.2233841215002</v>
      </c>
      <c r="AL11" s="37">
        <v>1283.233329782453</v>
      </c>
      <c r="AM11" s="37">
        <v>1544.464197292777</v>
      </c>
      <c r="AN11" s="37">
        <v>1170.7409062437664</v>
      </c>
      <c r="AO11" s="37">
        <v>766.24078204436205</v>
      </c>
      <c r="AP11" s="37">
        <v>1221.1798954011442</v>
      </c>
      <c r="AQ11" s="37">
        <v>1467.8965108058519</v>
      </c>
      <c r="AR11" s="37">
        <v>1084.011</v>
      </c>
      <c r="AS11" s="37">
        <v>763.5</v>
      </c>
      <c r="AT11" s="26"/>
      <c r="AU11" s="37">
        <f t="shared" ref="AU11:BE13" si="10">SUMIF($7:$7,AU$8,11:11)</f>
        <v>0</v>
      </c>
      <c r="AV11" s="37">
        <f t="shared" si="10"/>
        <v>0</v>
      </c>
      <c r="AW11" s="37">
        <f t="shared" si="10"/>
        <v>0</v>
      </c>
      <c r="AX11" s="37">
        <f t="shared" si="10"/>
        <v>950.12906522399965</v>
      </c>
      <c r="AY11" s="37">
        <f t="shared" si="10"/>
        <v>1436.8094169650003</v>
      </c>
      <c r="AZ11" s="37">
        <f t="shared" si="10"/>
        <v>2018.6351412714998</v>
      </c>
      <c r="BA11" s="37">
        <f t="shared" si="10"/>
        <v>2014.6191248496457</v>
      </c>
      <c r="BB11" s="37">
        <f t="shared" si="10"/>
        <v>3709.6812617082314</v>
      </c>
      <c r="BC11" s="37">
        <f t="shared" si="10"/>
        <v>4650.6618174404966</v>
      </c>
      <c r="BD11" s="37">
        <f t="shared" si="10"/>
        <v>4539.3281882513584</v>
      </c>
      <c r="BE11" s="37">
        <f t="shared" si="10"/>
        <v>763.5</v>
      </c>
    </row>
    <row r="12" spans="1:57" s="13" customFormat="1" ht="14.9" customHeight="1">
      <c r="A12" s="10"/>
      <c r="B12" s="35" t="s">
        <v>36</v>
      </c>
      <c r="C12" s="36" t="s">
        <v>17</v>
      </c>
      <c r="D12" s="36"/>
      <c r="E12" s="37">
        <v>18.403347713000002</v>
      </c>
      <c r="F12" s="37">
        <v>9.511548365000003</v>
      </c>
      <c r="G12" s="37">
        <v>18.081479077420713</v>
      </c>
      <c r="H12" s="37">
        <v>22.415952402660903</v>
      </c>
      <c r="I12" s="37">
        <v>21.167881071778808</v>
      </c>
      <c r="J12" s="37">
        <v>11.111319499</v>
      </c>
      <c r="K12" s="37">
        <v>21.967643976000002</v>
      </c>
      <c r="L12" s="37">
        <v>23.149158327000006</v>
      </c>
      <c r="M12" s="37">
        <v>14.425584982191872</v>
      </c>
      <c r="N12" s="37">
        <v>5.9954812389999965</v>
      </c>
      <c r="O12" s="37">
        <v>12.438578973999997</v>
      </c>
      <c r="P12" s="37">
        <v>18.636699837999995</v>
      </c>
      <c r="Q12" s="37">
        <v>16.405737285999997</v>
      </c>
      <c r="R12" s="37">
        <v>7.7724680670000037</v>
      </c>
      <c r="S12" s="37">
        <v>16.205849155000006</v>
      </c>
      <c r="T12" s="37">
        <v>20.165612955000007</v>
      </c>
      <c r="U12" s="37">
        <v>9.898843821392127</v>
      </c>
      <c r="V12" s="37">
        <v>6.8430650940000017</v>
      </c>
      <c r="W12" s="37">
        <v>18.284516366000013</v>
      </c>
      <c r="X12" s="37">
        <v>18.812486006754256</v>
      </c>
      <c r="Y12" s="37">
        <v>18.310626750999997</v>
      </c>
      <c r="Z12" s="37">
        <v>7.0829660300000006</v>
      </c>
      <c r="AA12" s="37">
        <v>15.682624779299999</v>
      </c>
      <c r="AB12" s="37">
        <v>13.846</v>
      </c>
      <c r="AC12" s="37">
        <v>17.232245243551002</v>
      </c>
      <c r="AD12" s="37">
        <v>8.4918068473861332</v>
      </c>
      <c r="AE12" s="37">
        <v>18.222132248434391</v>
      </c>
      <c r="AF12" s="37">
        <v>20.768073887</v>
      </c>
      <c r="AG12" s="37">
        <v>19.427397032134465</v>
      </c>
      <c r="AH12" s="37">
        <v>6.6394923699999993</v>
      </c>
      <c r="AI12" s="37">
        <v>17.660385907999995</v>
      </c>
      <c r="AJ12" s="37">
        <v>16.999268195999992</v>
      </c>
      <c r="AK12" s="37">
        <v>11.383184715999999</v>
      </c>
      <c r="AL12" s="37">
        <v>8.0368010010000006</v>
      </c>
      <c r="AM12" s="37">
        <v>18.052164046000001</v>
      </c>
      <c r="AN12" s="37">
        <v>15.542350392999996</v>
      </c>
      <c r="AO12" s="37">
        <v>14.053123609514534</v>
      </c>
      <c r="AP12" s="37">
        <v>8.6735143872034808</v>
      </c>
      <c r="AQ12" s="37">
        <v>14.806973096</v>
      </c>
      <c r="AR12" s="37">
        <v>18.954000000000001</v>
      </c>
      <c r="AS12" s="37">
        <v>13.5</v>
      </c>
      <c r="AT12" s="26"/>
      <c r="AU12" s="37">
        <f t="shared" si="10"/>
        <v>68.412327558081628</v>
      </c>
      <c r="AV12" s="37">
        <f t="shared" si="10"/>
        <v>77.396002873778826</v>
      </c>
      <c r="AW12" s="37">
        <f t="shared" si="10"/>
        <v>51.496345033191858</v>
      </c>
      <c r="AX12" s="37">
        <f t="shared" si="10"/>
        <v>60.549667463000013</v>
      </c>
      <c r="AY12" s="37">
        <f t="shared" si="10"/>
        <v>53.838911288146399</v>
      </c>
      <c r="AZ12" s="37">
        <f t="shared" si="10"/>
        <v>54.922217560299998</v>
      </c>
      <c r="BA12" s="37">
        <f t="shared" si="10"/>
        <v>64.714258226371527</v>
      </c>
      <c r="BB12" s="37">
        <f t="shared" si="10"/>
        <v>60.726543506134448</v>
      </c>
      <c r="BC12" s="37">
        <f t="shared" si="10"/>
        <v>53.014500155999997</v>
      </c>
      <c r="BD12" s="37">
        <f t="shared" si="10"/>
        <v>56.487611092718019</v>
      </c>
      <c r="BE12" s="37">
        <f t="shared" si="10"/>
        <v>13.5</v>
      </c>
    </row>
    <row r="13" spans="1:57" ht="14.9" customHeight="1">
      <c r="B13" s="18" t="s">
        <v>45</v>
      </c>
      <c r="C13" s="2" t="s">
        <v>25</v>
      </c>
      <c r="E13" s="23">
        <v>0</v>
      </c>
      <c r="F13" s="23">
        <v>0</v>
      </c>
      <c r="G13" s="23">
        <v>0</v>
      </c>
      <c r="H13" s="23">
        <v>0</v>
      </c>
      <c r="I13" s="23">
        <v>0</v>
      </c>
      <c r="J13" s="23">
        <v>0</v>
      </c>
      <c r="K13" s="23">
        <v>0</v>
      </c>
      <c r="L13" s="23">
        <v>0</v>
      </c>
      <c r="M13" s="23">
        <v>0</v>
      </c>
      <c r="N13" s="23">
        <v>0</v>
      </c>
      <c r="O13" s="23">
        <v>0</v>
      </c>
      <c r="P13" s="23">
        <v>33.228850000000001</v>
      </c>
      <c r="Q13" s="23">
        <v>106.04991674236</v>
      </c>
      <c r="R13" s="23">
        <v>90.311484344783338</v>
      </c>
      <c r="S13" s="23">
        <v>107.77055697615398</v>
      </c>
      <c r="T13" s="23">
        <v>109.90416408799999</v>
      </c>
      <c r="U13" s="23">
        <v>87.927130120499996</v>
      </c>
      <c r="V13" s="23">
        <v>85.358511507499969</v>
      </c>
      <c r="W13" s="23">
        <v>106.56241017099988</v>
      </c>
      <c r="X13" s="23">
        <v>98.360977624499995</v>
      </c>
      <c r="Y13" s="23">
        <v>101.29454627350002</v>
      </c>
      <c r="Z13" s="23">
        <v>91.037399086999997</v>
      </c>
      <c r="AA13" s="23">
        <v>104.837260081</v>
      </c>
      <c r="AB13" s="23">
        <v>92.914157110000005</v>
      </c>
      <c r="AC13" s="23">
        <v>102.75742910300001</v>
      </c>
      <c r="AD13" s="23">
        <v>98.557945638000007</v>
      </c>
      <c r="AE13" s="23">
        <v>102.5013520625</v>
      </c>
      <c r="AF13" s="23">
        <v>95.953299269499979</v>
      </c>
      <c r="AG13" s="23">
        <v>106.63531331099983</v>
      </c>
      <c r="AH13" s="23">
        <v>86.604200702500222</v>
      </c>
      <c r="AI13" s="23">
        <v>96.592066257499994</v>
      </c>
      <c r="AJ13" s="23">
        <v>108.03533114249994</v>
      </c>
      <c r="AK13" s="23">
        <v>91.230285023500002</v>
      </c>
      <c r="AL13" s="23">
        <v>0</v>
      </c>
      <c r="AM13" s="23">
        <v>0</v>
      </c>
      <c r="AN13" s="23">
        <v>0</v>
      </c>
      <c r="AO13" s="23">
        <v>0</v>
      </c>
      <c r="AP13" s="23">
        <v>0</v>
      </c>
      <c r="AQ13" s="23">
        <v>0</v>
      </c>
      <c r="AR13" s="23">
        <v>0</v>
      </c>
      <c r="AS13" s="23">
        <v>0</v>
      </c>
      <c r="AT13" s="23"/>
      <c r="AU13" s="23">
        <f t="shared" si="10"/>
        <v>0</v>
      </c>
      <c r="AV13" s="23">
        <f t="shared" si="10"/>
        <v>0</v>
      </c>
      <c r="AW13" s="23">
        <f t="shared" si="10"/>
        <v>33.228850000000001</v>
      </c>
      <c r="AX13" s="23">
        <f t="shared" si="10"/>
        <v>414.03612215129738</v>
      </c>
      <c r="AY13" s="23">
        <f t="shared" si="10"/>
        <v>378.20902942349983</v>
      </c>
      <c r="AZ13" s="23">
        <f t="shared" si="10"/>
        <v>390.08336255150004</v>
      </c>
      <c r="BA13" s="23">
        <f t="shared" si="10"/>
        <v>399.77002607300005</v>
      </c>
      <c r="BB13" s="23">
        <f t="shared" si="10"/>
        <v>397.86691141350002</v>
      </c>
      <c r="BC13" s="23">
        <f t="shared" si="10"/>
        <v>91.230285023500002</v>
      </c>
      <c r="BD13" s="23">
        <f t="shared" si="10"/>
        <v>0</v>
      </c>
      <c r="BE13" s="23">
        <f t="shared" si="10"/>
        <v>0</v>
      </c>
    </row>
    <row r="14" spans="1:57" s="13" customFormat="1" ht="14.9" customHeight="1">
      <c r="A14" s="10"/>
      <c r="B14" s="35" t="s">
        <v>46</v>
      </c>
      <c r="C14" s="36" t="s">
        <v>39</v>
      </c>
      <c r="D14" s="36"/>
      <c r="E14" s="37">
        <f>SUM(E15:E17)</f>
        <v>83.943286259000033</v>
      </c>
      <c r="F14" s="37">
        <f>SUM(F15:F17)</f>
        <v>62.233654113000021</v>
      </c>
      <c r="G14" s="37">
        <f t="shared" ref="G14:AR14" si="11">SUM(G15:G17)</f>
        <v>47.397076413000015</v>
      </c>
      <c r="H14" s="37">
        <f t="shared" si="11"/>
        <v>75.324909732000009</v>
      </c>
      <c r="I14" s="37">
        <f t="shared" si="11"/>
        <v>85.946910476108627</v>
      </c>
      <c r="J14" s="37">
        <f t="shared" si="11"/>
        <v>75.682665786999991</v>
      </c>
      <c r="K14" s="37">
        <f t="shared" si="11"/>
        <v>47.70345975499999</v>
      </c>
      <c r="L14" s="37">
        <f t="shared" si="11"/>
        <v>86.675835393000028</v>
      </c>
      <c r="M14" s="37">
        <f t="shared" si="11"/>
        <v>118.532645606</v>
      </c>
      <c r="N14" s="37">
        <f t="shared" si="11"/>
        <v>91.683627257999959</v>
      </c>
      <c r="O14" s="37">
        <f t="shared" si="11"/>
        <v>61.180328348999993</v>
      </c>
      <c r="P14" s="37">
        <f t="shared" si="11"/>
        <v>113.50423047799998</v>
      </c>
      <c r="Q14" s="37">
        <f t="shared" si="11"/>
        <v>103.46567683500002</v>
      </c>
      <c r="R14" s="37">
        <f t="shared" si="11"/>
        <v>82.482012986000001</v>
      </c>
      <c r="S14" s="37">
        <f t="shared" si="11"/>
        <v>48.373597135999994</v>
      </c>
      <c r="T14" s="37">
        <f t="shared" si="11"/>
        <v>90.953254806000004</v>
      </c>
      <c r="U14" s="37">
        <f t="shared" si="11"/>
        <v>111.95944940555947</v>
      </c>
      <c r="V14" s="37">
        <f t="shared" si="11"/>
        <v>77.560243600999982</v>
      </c>
      <c r="W14" s="37">
        <f t="shared" si="11"/>
        <v>55.189449042999996</v>
      </c>
      <c r="X14" s="37">
        <f t="shared" si="11"/>
        <v>87.953260564000033</v>
      </c>
      <c r="Y14" s="37">
        <f t="shared" si="11"/>
        <v>129.65244419500002</v>
      </c>
      <c r="Z14" s="37">
        <f t="shared" si="11"/>
        <v>70.274907003999999</v>
      </c>
      <c r="AA14" s="37">
        <f t="shared" si="11"/>
        <v>48.947497682000005</v>
      </c>
      <c r="AB14" s="37">
        <f t="shared" si="11"/>
        <v>124.49613312599999</v>
      </c>
      <c r="AC14" s="37">
        <f t="shared" si="11"/>
        <v>142.75118892</v>
      </c>
      <c r="AD14" s="37">
        <f t="shared" si="11"/>
        <v>82.465509699000009</v>
      </c>
      <c r="AE14" s="37">
        <f t="shared" si="11"/>
        <v>54.925026578999997</v>
      </c>
      <c r="AF14" s="37">
        <f t="shared" si="11"/>
        <v>102.69932161700001</v>
      </c>
      <c r="AG14" s="37">
        <f t="shared" si="11"/>
        <v>145.13735119899997</v>
      </c>
      <c r="AH14" s="37">
        <f t="shared" si="11"/>
        <v>80.202387332000001</v>
      </c>
      <c r="AI14" s="37">
        <f t="shared" si="11"/>
        <v>59.790300652999996</v>
      </c>
      <c r="AJ14" s="37">
        <f t="shared" si="11"/>
        <v>71.507725824000005</v>
      </c>
      <c r="AK14" s="37">
        <f t="shared" si="11"/>
        <v>141.08126232699999</v>
      </c>
      <c r="AL14" s="37">
        <f t="shared" si="11"/>
        <v>79.007635538999992</v>
      </c>
      <c r="AM14" s="37">
        <f t="shared" si="11"/>
        <v>46.059345333999993</v>
      </c>
      <c r="AN14" s="37">
        <f t="shared" si="11"/>
        <v>111.205062989</v>
      </c>
      <c r="AO14" s="37">
        <f t="shared" si="11"/>
        <v>113.65332290582325</v>
      </c>
      <c r="AP14" s="37">
        <f t="shared" si="11"/>
        <v>74.235966329632362</v>
      </c>
      <c r="AQ14" s="37">
        <f t="shared" si="11"/>
        <v>47.119187332999999</v>
      </c>
      <c r="AR14" s="37">
        <f t="shared" si="11"/>
        <v>71.341999999999999</v>
      </c>
      <c r="AS14" s="37">
        <v>134.851</v>
      </c>
      <c r="AT14" s="26"/>
      <c r="AU14" s="37">
        <f t="shared" ref="AU14" si="12">SUM(AU15:AU17)</f>
        <v>268.89892651700006</v>
      </c>
      <c r="AV14" s="37">
        <f t="shared" ref="AV14" si="13">SUM(AV15:AV17)</f>
        <v>296.0088714111086</v>
      </c>
      <c r="AW14" s="37">
        <f t="shared" ref="AW14" si="14">SUM(AW15:AW17)</f>
        <v>384.90083169099995</v>
      </c>
      <c r="AX14" s="37">
        <f t="shared" ref="AX14" si="15">SUM(AX15:AX17)</f>
        <v>325.27454176300006</v>
      </c>
      <c r="AY14" s="37">
        <f t="shared" ref="AY14" si="16">SUM(AY15:AY17)</f>
        <v>332.66240261355949</v>
      </c>
      <c r="AZ14" s="37">
        <f t="shared" ref="AZ14" si="17">SUM(AZ15:AZ17)</f>
        <v>373.37098200699995</v>
      </c>
      <c r="BA14" s="37">
        <f t="shared" ref="BA14" si="18">SUM(BA15:BA17)</f>
        <v>382.84104681499997</v>
      </c>
      <c r="BB14" s="37">
        <f t="shared" ref="BB14" si="19">SUM(BB15:BB17)</f>
        <v>356.63776500799997</v>
      </c>
      <c r="BC14" s="37">
        <f t="shared" ref="BC14" si="20">SUM(BC15:BC17)</f>
        <v>377.35330618899991</v>
      </c>
      <c r="BD14" s="37">
        <f t="shared" ref="BD14:BE14" si="21">SUM(BD15:BD17)</f>
        <v>306.35047656845563</v>
      </c>
      <c r="BE14" s="37">
        <f t="shared" si="21"/>
        <v>134.851</v>
      </c>
    </row>
    <row r="15" spans="1:57" ht="14.9" customHeight="1">
      <c r="B15" s="18" t="s">
        <v>47</v>
      </c>
      <c r="C15" s="2" t="s">
        <v>39</v>
      </c>
      <c r="E15" s="23">
        <v>17.881258887000005</v>
      </c>
      <c r="F15" s="23">
        <v>7.398755174999998</v>
      </c>
      <c r="G15" s="23">
        <v>2.2592547730000008</v>
      </c>
      <c r="H15" s="23">
        <v>21.104244768999997</v>
      </c>
      <c r="I15" s="23">
        <v>22.031235918263402</v>
      </c>
      <c r="J15" s="23">
        <v>16.111693872999989</v>
      </c>
      <c r="K15" s="23">
        <v>4.1156126320000022</v>
      </c>
      <c r="L15" s="23">
        <v>15.046821500000005</v>
      </c>
      <c r="M15" s="23">
        <v>34.305815533000001</v>
      </c>
      <c r="N15" s="23">
        <v>27.109515878999989</v>
      </c>
      <c r="O15" s="23">
        <v>15.082692380999998</v>
      </c>
      <c r="P15" s="23">
        <v>22.401881381999996</v>
      </c>
      <c r="Q15" s="23">
        <v>20.943532051999988</v>
      </c>
      <c r="R15" s="23">
        <v>13.535635166000013</v>
      </c>
      <c r="S15" s="23">
        <v>4.110120231999999</v>
      </c>
      <c r="T15" s="23">
        <v>16.932454668999991</v>
      </c>
      <c r="U15" s="23">
        <v>39.339371011559486</v>
      </c>
      <c r="V15" s="23">
        <v>29.531807808999982</v>
      </c>
      <c r="W15" s="23">
        <v>15.262644173000007</v>
      </c>
      <c r="X15" s="23">
        <v>23.96993619500001</v>
      </c>
      <c r="Y15" s="23">
        <v>35.158565288999995</v>
      </c>
      <c r="Z15" s="23">
        <v>21.515604884000002</v>
      </c>
      <c r="AA15" s="23">
        <v>12.032043047</v>
      </c>
      <c r="AB15" s="23">
        <v>34.429616149000005</v>
      </c>
      <c r="AC15" s="23">
        <v>41.922292406000004</v>
      </c>
      <c r="AD15" s="23">
        <v>29.070258342000002</v>
      </c>
      <c r="AE15" s="23">
        <v>16.045709294000002</v>
      </c>
      <c r="AF15" s="23">
        <v>31.213026888000002</v>
      </c>
      <c r="AG15" s="23">
        <v>37.729126253999993</v>
      </c>
      <c r="AH15" s="23">
        <v>21.044797814000006</v>
      </c>
      <c r="AI15" s="23">
        <v>15.079758018999998</v>
      </c>
      <c r="AJ15" s="23">
        <v>14.132325600999994</v>
      </c>
      <c r="AK15" s="23">
        <v>33.355542727000007</v>
      </c>
      <c r="AL15" s="23">
        <v>19.223491983999999</v>
      </c>
      <c r="AM15" s="23">
        <v>7.9861784540000009</v>
      </c>
      <c r="AN15" s="23">
        <v>21.286039524999996</v>
      </c>
      <c r="AO15" s="23">
        <v>27.661550210039287</v>
      </c>
      <c r="AP15" s="23">
        <v>15.850723925323486</v>
      </c>
      <c r="AQ15" s="23">
        <v>8.260983499</v>
      </c>
      <c r="AR15" s="23">
        <v>12.667999999999999</v>
      </c>
      <c r="AS15" s="23">
        <v>33.460999999999999</v>
      </c>
      <c r="AT15" s="23"/>
      <c r="AU15" s="23">
        <f t="shared" ref="AU15:BE19" si="22">SUMIF($7:$7,AU$8,15:15)</f>
        <v>48.643513604000006</v>
      </c>
      <c r="AV15" s="23">
        <f t="shared" si="22"/>
        <v>57.3053639232634</v>
      </c>
      <c r="AW15" s="23">
        <f t="shared" si="22"/>
        <v>98.899905174999986</v>
      </c>
      <c r="AX15" s="23">
        <f t="shared" si="22"/>
        <v>55.521742118999995</v>
      </c>
      <c r="AY15" s="23">
        <f t="shared" si="22"/>
        <v>108.10375918855948</v>
      </c>
      <c r="AZ15" s="23">
        <f t="shared" si="22"/>
        <v>103.13582936899999</v>
      </c>
      <c r="BA15" s="23">
        <f t="shared" si="22"/>
        <v>118.25128693000002</v>
      </c>
      <c r="BB15" s="23">
        <f t="shared" si="22"/>
        <v>87.986007687999987</v>
      </c>
      <c r="BC15" s="23">
        <f t="shared" si="22"/>
        <v>81.851252689999995</v>
      </c>
      <c r="BD15" s="23">
        <f t="shared" si="22"/>
        <v>64.441257634362771</v>
      </c>
      <c r="BE15" s="23">
        <f t="shared" si="22"/>
        <v>33.460999999999999</v>
      </c>
    </row>
    <row r="16" spans="1:57" ht="14.9" customHeight="1">
      <c r="B16" s="18" t="s">
        <v>40</v>
      </c>
      <c r="C16" s="2" t="s">
        <v>39</v>
      </c>
      <c r="E16" s="23">
        <v>66.062027372000031</v>
      </c>
      <c r="F16" s="23">
        <v>54.834898938000023</v>
      </c>
      <c r="G16" s="23">
        <v>45.137821640000013</v>
      </c>
      <c r="H16" s="23">
        <v>54.220664963000011</v>
      </c>
      <c r="I16" s="23">
        <v>63.915674557845222</v>
      </c>
      <c r="J16" s="23">
        <v>52.558257271000009</v>
      </c>
      <c r="K16" s="23">
        <v>43.587847122999989</v>
      </c>
      <c r="L16" s="23">
        <v>54.713233583000012</v>
      </c>
      <c r="M16" s="23">
        <v>64.129546637000033</v>
      </c>
      <c r="N16" s="23">
        <v>52.00871906899998</v>
      </c>
      <c r="O16" s="23">
        <v>45.087578227000002</v>
      </c>
      <c r="P16" s="23">
        <v>59.216794389999983</v>
      </c>
      <c r="Q16" s="23">
        <v>55.90510426700002</v>
      </c>
      <c r="R16" s="23">
        <v>53.005494109999987</v>
      </c>
      <c r="S16" s="23">
        <v>42.873943775999997</v>
      </c>
      <c r="T16" s="23">
        <v>51.403200353999999</v>
      </c>
      <c r="U16" s="23">
        <v>61.438596776999987</v>
      </c>
      <c r="V16" s="23">
        <v>48.028435792000003</v>
      </c>
      <c r="W16" s="23">
        <v>39.926804869999991</v>
      </c>
      <c r="X16" s="23">
        <v>41.557475208</v>
      </c>
      <c r="Y16" s="23">
        <v>46.759967815000003</v>
      </c>
      <c r="Z16" s="23">
        <v>37.697455414000004</v>
      </c>
      <c r="AA16" s="23">
        <v>34.575579474000001</v>
      </c>
      <c r="AB16" s="23">
        <v>46.732115144000005</v>
      </c>
      <c r="AC16" s="23">
        <v>51.125317543999998</v>
      </c>
      <c r="AD16" s="23">
        <v>41.485778537000009</v>
      </c>
      <c r="AE16" s="23">
        <v>35.877629431999999</v>
      </c>
      <c r="AF16" s="23">
        <v>39.222364628000001</v>
      </c>
      <c r="AG16" s="23">
        <v>63.262955196999989</v>
      </c>
      <c r="AH16" s="23">
        <v>51.165731896000004</v>
      </c>
      <c r="AI16" s="23">
        <v>41.022749335</v>
      </c>
      <c r="AJ16" s="23">
        <v>41.757493057000012</v>
      </c>
      <c r="AK16" s="23">
        <v>47.624382450999995</v>
      </c>
      <c r="AL16" s="23">
        <v>45.780921088999989</v>
      </c>
      <c r="AM16" s="23">
        <v>35.844430646999996</v>
      </c>
      <c r="AN16" s="23">
        <v>45.785378566999995</v>
      </c>
      <c r="AO16" s="23">
        <v>49.259138104065954</v>
      </c>
      <c r="AP16" s="23">
        <v>47.245856614025243</v>
      </c>
      <c r="AQ16" s="23">
        <v>36.499013560000002</v>
      </c>
      <c r="AR16" s="23">
        <v>38.67</v>
      </c>
      <c r="AS16" s="23">
        <v>43.936999999999998</v>
      </c>
      <c r="AT16" s="23"/>
      <c r="AU16" s="23">
        <f t="shared" si="22"/>
        <v>220.25541291300007</v>
      </c>
      <c r="AV16" s="23">
        <f t="shared" si="22"/>
        <v>214.77501253484522</v>
      </c>
      <c r="AW16" s="23">
        <f t="shared" si="22"/>
        <v>220.44263832300001</v>
      </c>
      <c r="AX16" s="23">
        <f t="shared" si="22"/>
        <v>203.18774250700002</v>
      </c>
      <c r="AY16" s="23">
        <f t="shared" si="22"/>
        <v>190.95131264699998</v>
      </c>
      <c r="AZ16" s="23">
        <f t="shared" si="22"/>
        <v>165.765117847</v>
      </c>
      <c r="BA16" s="23">
        <f t="shared" si="22"/>
        <v>167.711090141</v>
      </c>
      <c r="BB16" s="23">
        <f t="shared" si="22"/>
        <v>197.208929485</v>
      </c>
      <c r="BC16" s="23">
        <f t="shared" si="22"/>
        <v>175.03511275399995</v>
      </c>
      <c r="BD16" s="23">
        <f t="shared" si="22"/>
        <v>171.67400827809121</v>
      </c>
      <c r="BE16" s="23">
        <f t="shared" si="22"/>
        <v>43.936999999999998</v>
      </c>
    </row>
    <row r="17" spans="1:58" ht="14.9" customHeight="1">
      <c r="B17" s="18" t="s">
        <v>38</v>
      </c>
      <c r="C17" s="2" t="s">
        <v>39</v>
      </c>
      <c r="E17" s="23">
        <v>0</v>
      </c>
      <c r="F17" s="23">
        <v>0</v>
      </c>
      <c r="G17" s="23">
        <v>0</v>
      </c>
      <c r="H17" s="23">
        <v>0</v>
      </c>
      <c r="I17" s="23">
        <v>0</v>
      </c>
      <c r="J17" s="23">
        <v>7.0127146429999963</v>
      </c>
      <c r="K17" s="23">
        <v>0</v>
      </c>
      <c r="L17" s="23">
        <v>16.915780310000009</v>
      </c>
      <c r="M17" s="23">
        <v>20.097283435999966</v>
      </c>
      <c r="N17" s="23">
        <v>12.565392309999998</v>
      </c>
      <c r="O17" s="23">
        <v>1.0100577410000002</v>
      </c>
      <c r="P17" s="23">
        <v>31.885554706000004</v>
      </c>
      <c r="Q17" s="23">
        <v>26.617040516000017</v>
      </c>
      <c r="R17" s="23">
        <v>15.940883710000005</v>
      </c>
      <c r="S17" s="23">
        <v>1.3895331279999994</v>
      </c>
      <c r="T17" s="23">
        <v>22.617599783000014</v>
      </c>
      <c r="U17" s="23">
        <v>11.181481617000001</v>
      </c>
      <c r="V17" s="23">
        <v>0</v>
      </c>
      <c r="W17" s="23">
        <v>0</v>
      </c>
      <c r="X17" s="23">
        <v>22.425849161000023</v>
      </c>
      <c r="Y17" s="23">
        <v>47.733911091000003</v>
      </c>
      <c r="Z17" s="23">
        <v>11.061846706000001</v>
      </c>
      <c r="AA17" s="23">
        <v>2.3398751610000001</v>
      </c>
      <c r="AB17" s="23">
        <v>43.334401832999994</v>
      </c>
      <c r="AC17" s="23">
        <v>49.703578969999995</v>
      </c>
      <c r="AD17" s="23">
        <v>11.90947282</v>
      </c>
      <c r="AE17" s="23">
        <v>3.0016878529999995</v>
      </c>
      <c r="AF17" s="23">
        <v>32.263930101</v>
      </c>
      <c r="AG17" s="23">
        <v>44.14526974799999</v>
      </c>
      <c r="AH17" s="23">
        <v>7.9918576220000004</v>
      </c>
      <c r="AI17" s="23">
        <v>3.6877932990000004</v>
      </c>
      <c r="AJ17" s="23">
        <v>15.617907165999995</v>
      </c>
      <c r="AK17" s="23">
        <v>60.101337149000003</v>
      </c>
      <c r="AL17" s="23">
        <v>14.003222465999995</v>
      </c>
      <c r="AM17" s="23">
        <v>2.2287362329999998</v>
      </c>
      <c r="AN17" s="23">
        <v>44.133644897000011</v>
      </c>
      <c r="AO17" s="23">
        <v>36.732634591718018</v>
      </c>
      <c r="AP17" s="23">
        <v>11.13938579028364</v>
      </c>
      <c r="AQ17" s="23">
        <v>2.3591902739999999</v>
      </c>
      <c r="AR17" s="23">
        <v>20.004000000000001</v>
      </c>
      <c r="AS17" s="23">
        <v>57.453000000000003</v>
      </c>
      <c r="AT17" s="23"/>
      <c r="AU17" s="23">
        <f t="shared" si="22"/>
        <v>0</v>
      </c>
      <c r="AV17" s="23">
        <f t="shared" si="22"/>
        <v>23.928494953000005</v>
      </c>
      <c r="AW17" s="23">
        <f t="shared" si="22"/>
        <v>65.558288192999967</v>
      </c>
      <c r="AX17" s="23">
        <f t="shared" si="22"/>
        <v>66.565057137000039</v>
      </c>
      <c r="AY17" s="23">
        <f t="shared" si="22"/>
        <v>33.607330778000026</v>
      </c>
      <c r="AZ17" s="23">
        <f t="shared" si="22"/>
        <v>104.470034791</v>
      </c>
      <c r="BA17" s="23">
        <f t="shared" si="22"/>
        <v>96.878669743999993</v>
      </c>
      <c r="BB17" s="23">
        <f t="shared" si="22"/>
        <v>71.442827834999974</v>
      </c>
      <c r="BC17" s="23">
        <f t="shared" si="22"/>
        <v>120.46694074500002</v>
      </c>
      <c r="BD17" s="23">
        <f t="shared" si="22"/>
        <v>70.235210656001655</v>
      </c>
      <c r="BE17" s="23">
        <f t="shared" si="22"/>
        <v>57.453000000000003</v>
      </c>
    </row>
    <row r="18" spans="1:58" s="13" customFormat="1" ht="14.9" customHeight="1">
      <c r="A18" s="10"/>
      <c r="B18" s="35" t="s">
        <v>19</v>
      </c>
      <c r="C18" s="36" t="s">
        <v>24</v>
      </c>
      <c r="D18" s="36"/>
      <c r="E18" s="37">
        <f>SUM(E19)</f>
        <v>0</v>
      </c>
      <c r="F18" s="37">
        <f t="shared" ref="F18:AJ18" si="23">SUM(F19)</f>
        <v>0</v>
      </c>
      <c r="G18" s="37">
        <f t="shared" si="23"/>
        <v>0</v>
      </c>
      <c r="H18" s="37">
        <f t="shared" si="23"/>
        <v>0</v>
      </c>
      <c r="I18" s="37">
        <f t="shared" si="23"/>
        <v>0</v>
      </c>
      <c r="J18" s="37">
        <f t="shared" si="23"/>
        <v>0</v>
      </c>
      <c r="K18" s="37">
        <f t="shared" si="23"/>
        <v>0</v>
      </c>
      <c r="L18" s="37">
        <f t="shared" si="23"/>
        <v>0</v>
      </c>
      <c r="M18" s="37">
        <f t="shared" si="23"/>
        <v>0</v>
      </c>
      <c r="N18" s="37">
        <f t="shared" si="23"/>
        <v>0</v>
      </c>
      <c r="O18" s="37">
        <f t="shared" si="23"/>
        <v>0</v>
      </c>
      <c r="P18" s="37">
        <f t="shared" si="23"/>
        <v>0</v>
      </c>
      <c r="Q18" s="37">
        <f t="shared" si="23"/>
        <v>0</v>
      </c>
      <c r="R18" s="37">
        <f t="shared" si="23"/>
        <v>0</v>
      </c>
      <c r="S18" s="37">
        <f t="shared" si="23"/>
        <v>0</v>
      </c>
      <c r="T18" s="37">
        <f t="shared" si="23"/>
        <v>0</v>
      </c>
      <c r="U18" s="37">
        <f t="shared" si="23"/>
        <v>0</v>
      </c>
      <c r="V18" s="37">
        <f t="shared" si="23"/>
        <v>0</v>
      </c>
      <c r="W18" s="37">
        <f t="shared" si="23"/>
        <v>0</v>
      </c>
      <c r="X18" s="37">
        <f t="shared" si="23"/>
        <v>185.25423322099999</v>
      </c>
      <c r="Y18" s="37">
        <f t="shared" si="23"/>
        <v>394.69621154999987</v>
      </c>
      <c r="Z18" s="37">
        <f t="shared" si="23"/>
        <v>479.07490963499998</v>
      </c>
      <c r="AA18" s="37">
        <f t="shared" si="23"/>
        <v>432.34552302899999</v>
      </c>
      <c r="AB18" s="37">
        <f t="shared" si="23"/>
        <v>503.11669571499993</v>
      </c>
      <c r="AC18" s="37">
        <f t="shared" si="23"/>
        <v>446.99181094700003</v>
      </c>
      <c r="AD18" s="37">
        <f t="shared" si="23"/>
        <v>339.42441668700008</v>
      </c>
      <c r="AE18" s="37">
        <f t="shared" si="23"/>
        <v>435.264906559</v>
      </c>
      <c r="AF18" s="37">
        <f t="shared" si="23"/>
        <v>530.73889689800001</v>
      </c>
      <c r="AG18" s="37">
        <f t="shared" si="23"/>
        <v>375.94781633299971</v>
      </c>
      <c r="AH18" s="37">
        <f t="shared" si="23"/>
        <v>301.59885521300038</v>
      </c>
      <c r="AI18" s="37">
        <f t="shared" si="23"/>
        <v>488.3880745570001</v>
      </c>
      <c r="AJ18" s="37">
        <f t="shared" si="23"/>
        <v>502.2069636619994</v>
      </c>
      <c r="AK18" s="37">
        <f t="shared" ref="AK18:AR18" si="24">SUM(AK19)</f>
        <v>388.25286029699959</v>
      </c>
      <c r="AL18" s="37">
        <f t="shared" si="24"/>
        <v>461.33569893940484</v>
      </c>
      <c r="AM18" s="37">
        <f t="shared" si="24"/>
        <v>469.31633651300001</v>
      </c>
      <c r="AN18" s="37">
        <f t="shared" si="24"/>
        <v>491.61944726366642</v>
      </c>
      <c r="AO18" s="37">
        <f t="shared" si="24"/>
        <v>344.64286343129356</v>
      </c>
      <c r="AP18" s="37">
        <f t="shared" si="24"/>
        <v>372.36238383182831</v>
      </c>
      <c r="AQ18" s="37">
        <f t="shared" si="24"/>
        <v>400.58208427147798</v>
      </c>
      <c r="AR18" s="37">
        <f t="shared" si="24"/>
        <v>433.9</v>
      </c>
      <c r="AS18" s="37">
        <v>383.6</v>
      </c>
      <c r="AT18" s="26"/>
      <c r="AU18" s="37">
        <f t="shared" si="22"/>
        <v>0</v>
      </c>
      <c r="AV18" s="37">
        <f t="shared" si="22"/>
        <v>0</v>
      </c>
      <c r="AW18" s="37">
        <f t="shared" si="22"/>
        <v>0</v>
      </c>
      <c r="AX18" s="37">
        <f t="shared" si="22"/>
        <v>0</v>
      </c>
      <c r="AY18" s="37">
        <f t="shared" si="22"/>
        <v>185.25423322099999</v>
      </c>
      <c r="AZ18" s="37">
        <f t="shared" si="22"/>
        <v>1809.2333399289996</v>
      </c>
      <c r="BA18" s="37">
        <f t="shared" si="22"/>
        <v>1752.4200310910001</v>
      </c>
      <c r="BB18" s="37">
        <f t="shared" si="22"/>
        <v>1668.1417097649996</v>
      </c>
      <c r="BC18" s="37">
        <f t="shared" si="22"/>
        <v>1810.5243430130708</v>
      </c>
      <c r="BD18" s="37">
        <f t="shared" si="22"/>
        <v>1551.4873315345999</v>
      </c>
      <c r="BE18" s="37">
        <f t="shared" si="22"/>
        <v>383.6</v>
      </c>
    </row>
    <row r="19" spans="1:58" ht="14.9" customHeight="1">
      <c r="B19" s="19" t="s">
        <v>48</v>
      </c>
      <c r="C19" s="16" t="s">
        <v>17</v>
      </c>
      <c r="D19" s="16"/>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7">
        <v>0</v>
      </c>
      <c r="V19" s="27">
        <v>0</v>
      </c>
      <c r="W19" s="27">
        <v>0</v>
      </c>
      <c r="X19" s="27">
        <v>185.25423322099999</v>
      </c>
      <c r="Y19" s="27">
        <v>394.69621154999987</v>
      </c>
      <c r="Z19" s="27">
        <v>479.07490963499998</v>
      </c>
      <c r="AA19" s="27">
        <v>432.34552302899999</v>
      </c>
      <c r="AB19" s="27">
        <v>503.11669571499993</v>
      </c>
      <c r="AC19" s="27">
        <v>446.99181094700003</v>
      </c>
      <c r="AD19" s="27">
        <v>339.42441668700008</v>
      </c>
      <c r="AE19" s="27">
        <v>435.264906559</v>
      </c>
      <c r="AF19" s="27">
        <v>530.73889689800001</v>
      </c>
      <c r="AG19" s="27">
        <v>375.94781633299971</v>
      </c>
      <c r="AH19" s="27">
        <v>301.59885521300038</v>
      </c>
      <c r="AI19" s="27">
        <v>488.3880745570001</v>
      </c>
      <c r="AJ19" s="27">
        <v>502.2069636619994</v>
      </c>
      <c r="AK19" s="27">
        <v>388.25286029699959</v>
      </c>
      <c r="AL19" s="27">
        <v>461.33569893940484</v>
      </c>
      <c r="AM19" s="27">
        <v>469.31633651300001</v>
      </c>
      <c r="AN19" s="27">
        <v>491.61944726366642</v>
      </c>
      <c r="AO19" s="27">
        <v>344.64286343129356</v>
      </c>
      <c r="AP19" s="27">
        <v>372.36238383182831</v>
      </c>
      <c r="AQ19" s="27">
        <v>400.58208427147798</v>
      </c>
      <c r="AR19" s="27">
        <v>433.9</v>
      </c>
      <c r="AS19" s="27">
        <v>383.6</v>
      </c>
      <c r="AT19" s="23"/>
      <c r="AU19" s="27">
        <f t="shared" si="22"/>
        <v>0</v>
      </c>
      <c r="AV19" s="27">
        <f t="shared" si="22"/>
        <v>0</v>
      </c>
      <c r="AW19" s="27">
        <f t="shared" si="22"/>
        <v>0</v>
      </c>
      <c r="AX19" s="27">
        <f t="shared" si="22"/>
        <v>0</v>
      </c>
      <c r="AY19" s="27">
        <f t="shared" si="22"/>
        <v>185.25423322099999</v>
      </c>
      <c r="AZ19" s="27">
        <f t="shared" si="22"/>
        <v>1809.2333399289996</v>
      </c>
      <c r="BA19" s="27">
        <f t="shared" si="22"/>
        <v>1752.4200310910001</v>
      </c>
      <c r="BB19" s="27">
        <f t="shared" si="22"/>
        <v>1668.1417097649996</v>
      </c>
      <c r="BC19" s="27">
        <f t="shared" si="22"/>
        <v>1810.5243430130708</v>
      </c>
      <c r="BD19" s="27">
        <f t="shared" si="22"/>
        <v>1551.4873315345999</v>
      </c>
      <c r="BE19" s="27">
        <f t="shared" si="22"/>
        <v>383.6</v>
      </c>
    </row>
    <row r="20" spans="1:58" ht="14.9" customHeight="1">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row>
    <row r="21" spans="1:58" ht="14.9" customHeight="1">
      <c r="B21" s="11" t="s">
        <v>49</v>
      </c>
      <c r="C21" s="12" t="s">
        <v>24</v>
      </c>
      <c r="D21" s="12"/>
      <c r="E21" s="24">
        <f>SUM(E22)</f>
        <v>0</v>
      </c>
      <c r="F21" s="24">
        <f t="shared" ref="F21:U22" si="25">SUM(F22)</f>
        <v>0</v>
      </c>
      <c r="G21" s="24">
        <f t="shared" si="25"/>
        <v>0</v>
      </c>
      <c r="H21" s="24">
        <f t="shared" si="25"/>
        <v>0</v>
      </c>
      <c r="I21" s="24">
        <f t="shared" si="25"/>
        <v>0</v>
      </c>
      <c r="J21" s="24">
        <f t="shared" si="25"/>
        <v>0</v>
      </c>
      <c r="K21" s="24">
        <f t="shared" si="25"/>
        <v>0</v>
      </c>
      <c r="L21" s="24">
        <f t="shared" si="25"/>
        <v>0</v>
      </c>
      <c r="M21" s="24">
        <f t="shared" si="25"/>
        <v>0</v>
      </c>
      <c r="N21" s="24">
        <f t="shared" si="25"/>
        <v>0</v>
      </c>
      <c r="O21" s="24">
        <f t="shared" si="25"/>
        <v>0</v>
      </c>
      <c r="P21" s="24">
        <f t="shared" si="25"/>
        <v>0</v>
      </c>
      <c r="Q21" s="24">
        <f t="shared" si="25"/>
        <v>0</v>
      </c>
      <c r="R21" s="24">
        <f t="shared" si="25"/>
        <v>0</v>
      </c>
      <c r="S21" s="24">
        <f t="shared" si="25"/>
        <v>0</v>
      </c>
      <c r="T21" s="24">
        <f t="shared" si="25"/>
        <v>0</v>
      </c>
      <c r="U21" s="24">
        <f t="shared" si="25"/>
        <v>0</v>
      </c>
      <c r="V21" s="24">
        <f t="shared" ref="V21:AJ22" si="26">SUM(V22)</f>
        <v>0</v>
      </c>
      <c r="W21" s="24">
        <f t="shared" si="26"/>
        <v>0</v>
      </c>
      <c r="X21" s="24">
        <f t="shared" si="26"/>
        <v>0</v>
      </c>
      <c r="Y21" s="24">
        <f t="shared" si="26"/>
        <v>0</v>
      </c>
      <c r="Z21" s="24">
        <f t="shared" si="26"/>
        <v>0</v>
      </c>
      <c r="AA21" s="24">
        <f t="shared" si="26"/>
        <v>0</v>
      </c>
      <c r="AB21" s="24">
        <f t="shared" si="26"/>
        <v>0</v>
      </c>
      <c r="AC21" s="24">
        <f t="shared" si="26"/>
        <v>0</v>
      </c>
      <c r="AD21" s="24">
        <f t="shared" si="26"/>
        <v>0</v>
      </c>
      <c r="AE21" s="24">
        <f t="shared" si="26"/>
        <v>0</v>
      </c>
      <c r="AF21" s="24">
        <f t="shared" si="26"/>
        <v>0</v>
      </c>
      <c r="AG21" s="24">
        <f t="shared" si="26"/>
        <v>0</v>
      </c>
      <c r="AH21" s="24">
        <f t="shared" si="26"/>
        <v>0</v>
      </c>
      <c r="AI21" s="24">
        <f t="shared" si="26"/>
        <v>0</v>
      </c>
      <c r="AJ21" s="24">
        <f t="shared" si="26"/>
        <v>32.820434318757599</v>
      </c>
      <c r="AK21" s="24">
        <f t="shared" ref="AK21:AM22" si="27">SUM(AK22)</f>
        <v>220.91306396841301</v>
      </c>
      <c r="AL21" s="24">
        <f t="shared" si="27"/>
        <v>220.18968137942662</v>
      </c>
      <c r="AM21" s="24">
        <f t="shared" si="27"/>
        <v>158.519644605</v>
      </c>
      <c r="AN21" s="24">
        <f t="shared" ref="AN21:AS22" si="28">SUM(AN22)</f>
        <v>193.92206009643081</v>
      </c>
      <c r="AO21" s="24">
        <f t="shared" si="28"/>
        <v>238.06946966238814</v>
      </c>
      <c r="AP21" s="24">
        <f t="shared" si="28"/>
        <v>196.93412328250875</v>
      </c>
      <c r="AQ21" s="24">
        <f t="shared" si="28"/>
        <v>148.4789796934019</v>
      </c>
      <c r="AR21" s="24">
        <f t="shared" si="28"/>
        <v>179.7</v>
      </c>
      <c r="AS21" s="24">
        <v>253.21199999999999</v>
      </c>
      <c r="AT21" s="23"/>
      <c r="AU21" s="24">
        <f t="shared" ref="AU21:BE23" si="29">SUMIF($7:$7,AU$8,21:21)</f>
        <v>0</v>
      </c>
      <c r="AV21" s="24">
        <f t="shared" si="29"/>
        <v>0</v>
      </c>
      <c r="AW21" s="24">
        <f t="shared" si="29"/>
        <v>0</v>
      </c>
      <c r="AX21" s="24">
        <f t="shared" si="29"/>
        <v>0</v>
      </c>
      <c r="AY21" s="24">
        <f t="shared" si="29"/>
        <v>0</v>
      </c>
      <c r="AZ21" s="24">
        <f t="shared" si="29"/>
        <v>0</v>
      </c>
      <c r="BA21" s="24">
        <f t="shared" si="29"/>
        <v>0</v>
      </c>
      <c r="BB21" s="24">
        <f t="shared" si="29"/>
        <v>32.820434318757599</v>
      </c>
      <c r="BC21" s="24">
        <f t="shared" si="29"/>
        <v>793.54445004927038</v>
      </c>
      <c r="BD21" s="24">
        <f t="shared" si="29"/>
        <v>763.18257263829878</v>
      </c>
      <c r="BE21" s="24">
        <f t="shared" si="29"/>
        <v>253.21199999999999</v>
      </c>
      <c r="BF21" s="2" t="s">
        <v>528</v>
      </c>
    </row>
    <row r="22" spans="1:58" ht="14.9" customHeight="1">
      <c r="B22" s="35" t="s">
        <v>20</v>
      </c>
      <c r="C22" s="36" t="s">
        <v>24</v>
      </c>
      <c r="D22" s="36"/>
      <c r="E22" s="37">
        <f>SUM(E23)</f>
        <v>0</v>
      </c>
      <c r="F22" s="37">
        <f t="shared" si="25"/>
        <v>0</v>
      </c>
      <c r="G22" s="37">
        <f t="shared" si="25"/>
        <v>0</v>
      </c>
      <c r="H22" s="37">
        <f t="shared" si="25"/>
        <v>0</v>
      </c>
      <c r="I22" s="37">
        <f t="shared" si="25"/>
        <v>0</v>
      </c>
      <c r="J22" s="37">
        <f t="shared" si="25"/>
        <v>0</v>
      </c>
      <c r="K22" s="37">
        <f t="shared" si="25"/>
        <v>0</v>
      </c>
      <c r="L22" s="37">
        <f t="shared" si="25"/>
        <v>0</v>
      </c>
      <c r="M22" s="37">
        <f t="shared" si="25"/>
        <v>0</v>
      </c>
      <c r="N22" s="37">
        <f t="shared" si="25"/>
        <v>0</v>
      </c>
      <c r="O22" s="37">
        <f t="shared" si="25"/>
        <v>0</v>
      </c>
      <c r="P22" s="37">
        <f t="shared" si="25"/>
        <v>0</v>
      </c>
      <c r="Q22" s="37">
        <f t="shared" si="25"/>
        <v>0</v>
      </c>
      <c r="R22" s="37">
        <f t="shared" si="25"/>
        <v>0</v>
      </c>
      <c r="S22" s="37">
        <f t="shared" si="25"/>
        <v>0</v>
      </c>
      <c r="T22" s="37">
        <f t="shared" si="25"/>
        <v>0</v>
      </c>
      <c r="U22" s="37">
        <f t="shared" si="25"/>
        <v>0</v>
      </c>
      <c r="V22" s="37">
        <f t="shared" si="26"/>
        <v>0</v>
      </c>
      <c r="W22" s="37">
        <f t="shared" si="26"/>
        <v>0</v>
      </c>
      <c r="X22" s="37">
        <f t="shared" si="26"/>
        <v>0</v>
      </c>
      <c r="Y22" s="37">
        <f t="shared" si="26"/>
        <v>0</v>
      </c>
      <c r="Z22" s="37">
        <f t="shared" si="26"/>
        <v>0</v>
      </c>
      <c r="AA22" s="37">
        <f t="shared" si="26"/>
        <v>0</v>
      </c>
      <c r="AB22" s="37">
        <f t="shared" si="26"/>
        <v>0</v>
      </c>
      <c r="AC22" s="37">
        <f t="shared" si="26"/>
        <v>0</v>
      </c>
      <c r="AD22" s="37">
        <f t="shared" si="26"/>
        <v>0</v>
      </c>
      <c r="AE22" s="37">
        <f t="shared" si="26"/>
        <v>0</v>
      </c>
      <c r="AF22" s="37">
        <f t="shared" si="26"/>
        <v>0</v>
      </c>
      <c r="AG22" s="37">
        <f t="shared" si="26"/>
        <v>0</v>
      </c>
      <c r="AH22" s="37">
        <f t="shared" si="26"/>
        <v>0</v>
      </c>
      <c r="AI22" s="37">
        <f t="shared" si="26"/>
        <v>0</v>
      </c>
      <c r="AJ22" s="37">
        <f t="shared" si="26"/>
        <v>32.820434318757599</v>
      </c>
      <c r="AK22" s="37">
        <f t="shared" si="27"/>
        <v>220.91306396841301</v>
      </c>
      <c r="AL22" s="37">
        <f t="shared" si="27"/>
        <v>220.18968137942662</v>
      </c>
      <c r="AM22" s="37">
        <f t="shared" si="27"/>
        <v>158.519644605</v>
      </c>
      <c r="AN22" s="37">
        <f t="shared" si="28"/>
        <v>193.92206009643081</v>
      </c>
      <c r="AO22" s="37">
        <f t="shared" si="28"/>
        <v>238.06946966238814</v>
      </c>
      <c r="AP22" s="37">
        <f t="shared" si="28"/>
        <v>196.93412328250875</v>
      </c>
      <c r="AQ22" s="37">
        <f t="shared" si="28"/>
        <v>148.4789796934019</v>
      </c>
      <c r="AR22" s="37">
        <f t="shared" si="28"/>
        <v>179.7</v>
      </c>
      <c r="AS22" s="37">
        <f t="shared" si="28"/>
        <v>253.2</v>
      </c>
      <c r="AT22" s="23"/>
      <c r="AU22" s="37">
        <f t="shared" si="29"/>
        <v>0</v>
      </c>
      <c r="AV22" s="37">
        <f t="shared" si="29"/>
        <v>0</v>
      </c>
      <c r="AW22" s="37">
        <f t="shared" si="29"/>
        <v>0</v>
      </c>
      <c r="AX22" s="37">
        <f t="shared" si="29"/>
        <v>0</v>
      </c>
      <c r="AY22" s="37">
        <f t="shared" si="29"/>
        <v>0</v>
      </c>
      <c r="AZ22" s="37">
        <f t="shared" si="29"/>
        <v>0</v>
      </c>
      <c r="BA22" s="37">
        <f t="shared" si="29"/>
        <v>0</v>
      </c>
      <c r="BB22" s="37">
        <f t="shared" si="29"/>
        <v>32.820434318757599</v>
      </c>
      <c r="BC22" s="37">
        <f t="shared" si="29"/>
        <v>793.54445004927038</v>
      </c>
      <c r="BD22" s="37">
        <f t="shared" si="29"/>
        <v>763.18257263829878</v>
      </c>
      <c r="BE22" s="37">
        <f t="shared" si="29"/>
        <v>253.2</v>
      </c>
    </row>
    <row r="23" spans="1:58" ht="14.9" customHeight="1">
      <c r="B23" s="19" t="s">
        <v>21</v>
      </c>
      <c r="C23" s="16" t="s">
        <v>17</v>
      </c>
      <c r="D23" s="16"/>
      <c r="E23" s="27">
        <v>0</v>
      </c>
      <c r="F23" s="27">
        <v>0</v>
      </c>
      <c r="G23" s="27">
        <v>0</v>
      </c>
      <c r="H23" s="27">
        <v>0</v>
      </c>
      <c r="I23" s="27">
        <v>0</v>
      </c>
      <c r="J23" s="27">
        <v>0</v>
      </c>
      <c r="K23" s="27">
        <v>0</v>
      </c>
      <c r="L23" s="27">
        <v>0</v>
      </c>
      <c r="M23" s="27">
        <v>0</v>
      </c>
      <c r="N23" s="27">
        <v>0</v>
      </c>
      <c r="O23" s="27">
        <v>0</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c r="AF23" s="27">
        <v>0</v>
      </c>
      <c r="AG23" s="27">
        <v>0</v>
      </c>
      <c r="AH23" s="27">
        <v>0</v>
      </c>
      <c r="AI23" s="27">
        <v>0</v>
      </c>
      <c r="AJ23" s="27">
        <v>32.820434318757599</v>
      </c>
      <c r="AK23" s="27">
        <v>220.91306396841301</v>
      </c>
      <c r="AL23" s="27">
        <v>220.18968137942662</v>
      </c>
      <c r="AM23" s="27">
        <v>158.519644605</v>
      </c>
      <c r="AN23" s="27">
        <v>193.92206009643081</v>
      </c>
      <c r="AO23" s="27">
        <v>238.06946966238814</v>
      </c>
      <c r="AP23" s="27">
        <v>196.93412328250875</v>
      </c>
      <c r="AQ23" s="27">
        <v>148.4789796934019</v>
      </c>
      <c r="AR23" s="27">
        <v>179.7</v>
      </c>
      <c r="AS23" s="27">
        <v>253.2</v>
      </c>
      <c r="AT23" s="23"/>
      <c r="AU23" s="27">
        <f t="shared" si="29"/>
        <v>0</v>
      </c>
      <c r="AV23" s="27">
        <f t="shared" si="29"/>
        <v>0</v>
      </c>
      <c r="AW23" s="27">
        <f t="shared" si="29"/>
        <v>0</v>
      </c>
      <c r="AX23" s="27">
        <f t="shared" si="29"/>
        <v>0</v>
      </c>
      <c r="AY23" s="27">
        <f t="shared" si="29"/>
        <v>0</v>
      </c>
      <c r="AZ23" s="27">
        <f t="shared" si="29"/>
        <v>0</v>
      </c>
      <c r="BA23" s="27">
        <f t="shared" si="29"/>
        <v>0</v>
      </c>
      <c r="BB23" s="27">
        <f t="shared" si="29"/>
        <v>32.820434318757599</v>
      </c>
      <c r="BC23" s="27">
        <f t="shared" si="29"/>
        <v>793.54445004927038</v>
      </c>
      <c r="BD23" s="27">
        <f t="shared" si="29"/>
        <v>763.18257263829878</v>
      </c>
      <c r="BE23" s="27">
        <f t="shared" si="29"/>
        <v>253.2</v>
      </c>
    </row>
    <row r="24" spans="1:58" ht="14.9" customHeight="1">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row>
    <row r="25" spans="1:58" ht="14.9" customHeight="1">
      <c r="B25" s="11" t="s">
        <v>50</v>
      </c>
      <c r="C25" s="12" t="s">
        <v>24</v>
      </c>
      <c r="D25" s="12"/>
      <c r="E25" s="24">
        <f t="shared" ref="E25:AM26" si="30">SUM(E26)</f>
        <v>0</v>
      </c>
      <c r="F25" s="24">
        <f t="shared" si="30"/>
        <v>0</v>
      </c>
      <c r="G25" s="24">
        <f t="shared" si="30"/>
        <v>0</v>
      </c>
      <c r="H25" s="24">
        <f t="shared" si="30"/>
        <v>0</v>
      </c>
      <c r="I25" s="24">
        <f t="shared" si="30"/>
        <v>0</v>
      </c>
      <c r="J25" s="24">
        <f t="shared" si="30"/>
        <v>0</v>
      </c>
      <c r="K25" s="24">
        <f t="shared" si="30"/>
        <v>0</v>
      </c>
      <c r="L25" s="24">
        <f t="shared" si="30"/>
        <v>0</v>
      </c>
      <c r="M25" s="24">
        <f t="shared" si="30"/>
        <v>0</v>
      </c>
      <c r="N25" s="24">
        <f t="shared" si="30"/>
        <v>0</v>
      </c>
      <c r="O25" s="24">
        <f t="shared" si="30"/>
        <v>0</v>
      </c>
      <c r="P25" s="24">
        <f t="shared" si="30"/>
        <v>0</v>
      </c>
      <c r="Q25" s="24">
        <f t="shared" si="30"/>
        <v>0</v>
      </c>
      <c r="R25" s="24">
        <f t="shared" si="30"/>
        <v>0</v>
      </c>
      <c r="S25" s="24">
        <f t="shared" si="30"/>
        <v>0</v>
      </c>
      <c r="T25" s="24">
        <f t="shared" si="30"/>
        <v>0</v>
      </c>
      <c r="U25" s="24">
        <f t="shared" si="30"/>
        <v>0</v>
      </c>
      <c r="V25" s="24">
        <f t="shared" si="30"/>
        <v>0</v>
      </c>
      <c r="W25" s="24">
        <f t="shared" si="30"/>
        <v>0</v>
      </c>
      <c r="X25" s="24">
        <f t="shared" si="30"/>
        <v>0</v>
      </c>
      <c r="Y25" s="24">
        <f t="shared" si="30"/>
        <v>0</v>
      </c>
      <c r="Z25" s="24">
        <f t="shared" si="30"/>
        <v>0</v>
      </c>
      <c r="AA25" s="24">
        <f t="shared" si="30"/>
        <v>0</v>
      </c>
      <c r="AB25" s="24">
        <f t="shared" si="30"/>
        <v>0</v>
      </c>
      <c r="AC25" s="24">
        <f t="shared" si="30"/>
        <v>0</v>
      </c>
      <c r="AD25" s="24">
        <f t="shared" si="30"/>
        <v>0</v>
      </c>
      <c r="AE25" s="24">
        <f t="shared" si="30"/>
        <v>0</v>
      </c>
      <c r="AF25" s="24">
        <f t="shared" si="30"/>
        <v>0</v>
      </c>
      <c r="AG25" s="24">
        <f t="shared" si="30"/>
        <v>0</v>
      </c>
      <c r="AH25" s="24">
        <f t="shared" si="30"/>
        <v>0</v>
      </c>
      <c r="AI25" s="24">
        <f t="shared" si="30"/>
        <v>0</v>
      </c>
      <c r="AJ25" s="24">
        <f t="shared" si="30"/>
        <v>0</v>
      </c>
      <c r="AK25" s="24">
        <f t="shared" si="30"/>
        <v>0</v>
      </c>
      <c r="AL25" s="24">
        <f t="shared" si="30"/>
        <v>0</v>
      </c>
      <c r="AM25" s="24">
        <f t="shared" si="30"/>
        <v>30.760028404128398</v>
      </c>
      <c r="AN25" s="24">
        <f t="shared" ref="AN25:AS26" si="31">SUM(AN26)</f>
        <v>44.875828215112605</v>
      </c>
      <c r="AO25" s="24">
        <f t="shared" si="31"/>
        <v>23</v>
      </c>
      <c r="AP25" s="24">
        <f t="shared" si="31"/>
        <v>54.9</v>
      </c>
      <c r="AQ25" s="24">
        <f t="shared" si="31"/>
        <v>50.315818564347431</v>
      </c>
      <c r="AR25" s="24">
        <f t="shared" si="31"/>
        <v>44.81</v>
      </c>
      <c r="AS25" s="24">
        <f t="shared" si="31"/>
        <v>48.5</v>
      </c>
      <c r="AT25" s="23"/>
      <c r="AU25" s="24">
        <f t="shared" ref="AU25:BE27" si="32">SUMIF($7:$7,AU$8,25:25)</f>
        <v>0</v>
      </c>
      <c r="AV25" s="24">
        <f t="shared" si="32"/>
        <v>0</v>
      </c>
      <c r="AW25" s="24">
        <f t="shared" si="32"/>
        <v>0</v>
      </c>
      <c r="AX25" s="24">
        <f t="shared" si="32"/>
        <v>0</v>
      </c>
      <c r="AY25" s="24">
        <f t="shared" si="32"/>
        <v>0</v>
      </c>
      <c r="AZ25" s="24">
        <f t="shared" si="32"/>
        <v>0</v>
      </c>
      <c r="BA25" s="24">
        <f t="shared" si="32"/>
        <v>0</v>
      </c>
      <c r="BB25" s="24">
        <f t="shared" si="32"/>
        <v>0</v>
      </c>
      <c r="BC25" s="24">
        <f t="shared" si="32"/>
        <v>75.635856619240997</v>
      </c>
      <c r="BD25" s="24">
        <f t="shared" si="32"/>
        <v>173.02581856434745</v>
      </c>
      <c r="BE25" s="24">
        <f t="shared" si="32"/>
        <v>48.5</v>
      </c>
    </row>
    <row r="26" spans="1:58" ht="14.9" customHeight="1">
      <c r="B26" s="35" t="s">
        <v>51</v>
      </c>
      <c r="C26" s="36" t="s">
        <v>24</v>
      </c>
      <c r="D26" s="36"/>
      <c r="E26" s="37">
        <f t="shared" si="30"/>
        <v>0</v>
      </c>
      <c r="F26" s="37">
        <f t="shared" si="30"/>
        <v>0</v>
      </c>
      <c r="G26" s="37">
        <f t="shared" si="30"/>
        <v>0</v>
      </c>
      <c r="H26" s="37">
        <f t="shared" si="30"/>
        <v>0</v>
      </c>
      <c r="I26" s="37">
        <f t="shared" si="30"/>
        <v>0</v>
      </c>
      <c r="J26" s="37">
        <f t="shared" si="30"/>
        <v>0</v>
      </c>
      <c r="K26" s="37">
        <f t="shared" si="30"/>
        <v>0</v>
      </c>
      <c r="L26" s="37">
        <f t="shared" si="30"/>
        <v>0</v>
      </c>
      <c r="M26" s="37">
        <f t="shared" si="30"/>
        <v>0</v>
      </c>
      <c r="N26" s="37">
        <f t="shared" si="30"/>
        <v>0</v>
      </c>
      <c r="O26" s="37">
        <f t="shared" si="30"/>
        <v>0</v>
      </c>
      <c r="P26" s="37">
        <f t="shared" si="30"/>
        <v>0</v>
      </c>
      <c r="Q26" s="37">
        <f t="shared" si="30"/>
        <v>0</v>
      </c>
      <c r="R26" s="37">
        <f t="shared" si="30"/>
        <v>0</v>
      </c>
      <c r="S26" s="37">
        <f t="shared" si="30"/>
        <v>0</v>
      </c>
      <c r="T26" s="37">
        <f t="shared" si="30"/>
        <v>0</v>
      </c>
      <c r="U26" s="37">
        <f t="shared" si="30"/>
        <v>0</v>
      </c>
      <c r="V26" s="37">
        <f t="shared" si="30"/>
        <v>0</v>
      </c>
      <c r="W26" s="37">
        <f t="shared" si="30"/>
        <v>0</v>
      </c>
      <c r="X26" s="37">
        <f t="shared" si="30"/>
        <v>0</v>
      </c>
      <c r="Y26" s="37">
        <f t="shared" si="30"/>
        <v>0</v>
      </c>
      <c r="Z26" s="37">
        <f t="shared" si="30"/>
        <v>0</v>
      </c>
      <c r="AA26" s="37">
        <f t="shared" si="30"/>
        <v>0</v>
      </c>
      <c r="AB26" s="37">
        <f t="shared" si="30"/>
        <v>0</v>
      </c>
      <c r="AC26" s="37">
        <f t="shared" si="30"/>
        <v>0</v>
      </c>
      <c r="AD26" s="37">
        <f t="shared" si="30"/>
        <v>0</v>
      </c>
      <c r="AE26" s="37">
        <f t="shared" si="30"/>
        <v>0</v>
      </c>
      <c r="AF26" s="37">
        <f t="shared" si="30"/>
        <v>0</v>
      </c>
      <c r="AG26" s="37">
        <f t="shared" si="30"/>
        <v>0</v>
      </c>
      <c r="AH26" s="37">
        <f t="shared" si="30"/>
        <v>0</v>
      </c>
      <c r="AI26" s="37">
        <f t="shared" si="30"/>
        <v>0</v>
      </c>
      <c r="AJ26" s="37">
        <f t="shared" si="30"/>
        <v>0</v>
      </c>
      <c r="AK26" s="37">
        <f t="shared" si="30"/>
        <v>0</v>
      </c>
      <c r="AL26" s="37">
        <f t="shared" si="30"/>
        <v>0</v>
      </c>
      <c r="AM26" s="37">
        <f>SUM(AM27)</f>
        <v>30.760028404128398</v>
      </c>
      <c r="AN26" s="37">
        <f t="shared" si="31"/>
        <v>44.875828215112605</v>
      </c>
      <c r="AO26" s="37">
        <f t="shared" si="31"/>
        <v>23</v>
      </c>
      <c r="AP26" s="37">
        <f t="shared" si="31"/>
        <v>54.9</v>
      </c>
      <c r="AQ26" s="37">
        <f t="shared" si="31"/>
        <v>50.315818564347431</v>
      </c>
      <c r="AR26" s="37">
        <f t="shared" si="31"/>
        <v>44.81</v>
      </c>
      <c r="AS26" s="37">
        <f t="shared" si="31"/>
        <v>48.5</v>
      </c>
      <c r="AT26" s="23"/>
      <c r="AU26" s="37">
        <f t="shared" si="32"/>
        <v>0</v>
      </c>
      <c r="AV26" s="37">
        <f t="shared" si="32"/>
        <v>0</v>
      </c>
      <c r="AW26" s="37">
        <f t="shared" si="32"/>
        <v>0</v>
      </c>
      <c r="AX26" s="37">
        <f t="shared" si="32"/>
        <v>0</v>
      </c>
      <c r="AY26" s="37">
        <f t="shared" si="32"/>
        <v>0</v>
      </c>
      <c r="AZ26" s="37">
        <f t="shared" si="32"/>
        <v>0</v>
      </c>
      <c r="BA26" s="37">
        <f t="shared" si="32"/>
        <v>0</v>
      </c>
      <c r="BB26" s="37">
        <f t="shared" si="32"/>
        <v>0</v>
      </c>
      <c r="BC26" s="37">
        <f t="shared" si="32"/>
        <v>75.635856619240997</v>
      </c>
      <c r="BD26" s="37">
        <f t="shared" si="32"/>
        <v>173.02581856434745</v>
      </c>
      <c r="BE26" s="37">
        <f t="shared" si="32"/>
        <v>48.5</v>
      </c>
    </row>
    <row r="27" spans="1:58" ht="14.9" customHeight="1">
      <c r="B27" s="19" t="s">
        <v>23</v>
      </c>
      <c r="C27" s="16" t="s">
        <v>25</v>
      </c>
      <c r="D27" s="16"/>
      <c r="E27" s="27">
        <v>0</v>
      </c>
      <c r="F27" s="27">
        <v>0</v>
      </c>
      <c r="G27" s="27">
        <v>0</v>
      </c>
      <c r="H27" s="27">
        <v>0</v>
      </c>
      <c r="I27" s="27">
        <v>0</v>
      </c>
      <c r="J27" s="27">
        <v>0</v>
      </c>
      <c r="K27" s="27">
        <v>0</v>
      </c>
      <c r="L27" s="27">
        <v>0</v>
      </c>
      <c r="M27" s="27">
        <v>0</v>
      </c>
      <c r="N27" s="27">
        <v>0</v>
      </c>
      <c r="O27" s="27">
        <v>0</v>
      </c>
      <c r="P27" s="27">
        <v>0</v>
      </c>
      <c r="Q27" s="27">
        <v>0</v>
      </c>
      <c r="R27" s="27">
        <v>0</v>
      </c>
      <c r="S27" s="27">
        <v>0</v>
      </c>
      <c r="T27" s="27">
        <v>0</v>
      </c>
      <c r="U27" s="27">
        <v>0</v>
      </c>
      <c r="V27" s="27">
        <v>0</v>
      </c>
      <c r="W27" s="27">
        <v>0</v>
      </c>
      <c r="X27" s="27">
        <v>0</v>
      </c>
      <c r="Y27" s="27">
        <v>0</v>
      </c>
      <c r="Z27" s="27">
        <v>0</v>
      </c>
      <c r="AA27" s="27">
        <v>0</v>
      </c>
      <c r="AB27" s="27">
        <v>0</v>
      </c>
      <c r="AC27" s="27">
        <v>0</v>
      </c>
      <c r="AD27" s="27">
        <v>0</v>
      </c>
      <c r="AE27" s="27">
        <v>0</v>
      </c>
      <c r="AF27" s="27">
        <v>0</v>
      </c>
      <c r="AG27" s="27">
        <v>0</v>
      </c>
      <c r="AH27" s="27">
        <v>0</v>
      </c>
      <c r="AI27" s="27">
        <v>0</v>
      </c>
      <c r="AJ27" s="27">
        <v>0</v>
      </c>
      <c r="AK27" s="27">
        <v>0</v>
      </c>
      <c r="AL27" s="27">
        <v>0</v>
      </c>
      <c r="AM27" s="27">
        <v>30.760028404128398</v>
      </c>
      <c r="AN27" s="27">
        <v>44.875828215112605</v>
      </c>
      <c r="AO27" s="27">
        <v>23</v>
      </c>
      <c r="AP27" s="27">
        <v>54.9</v>
      </c>
      <c r="AQ27" s="27">
        <v>50.315818564347431</v>
      </c>
      <c r="AR27" s="27">
        <v>44.81</v>
      </c>
      <c r="AS27" s="27">
        <v>48.5</v>
      </c>
      <c r="AT27" s="23"/>
      <c r="AU27" s="27">
        <f t="shared" si="32"/>
        <v>0</v>
      </c>
      <c r="AV27" s="27">
        <f t="shared" si="32"/>
        <v>0</v>
      </c>
      <c r="AW27" s="27">
        <f t="shared" si="32"/>
        <v>0</v>
      </c>
      <c r="AX27" s="27">
        <f t="shared" si="32"/>
        <v>0</v>
      </c>
      <c r="AY27" s="27">
        <f t="shared" si="32"/>
        <v>0</v>
      </c>
      <c r="AZ27" s="27">
        <f t="shared" si="32"/>
        <v>0</v>
      </c>
      <c r="BA27" s="27">
        <f t="shared" si="32"/>
        <v>0</v>
      </c>
      <c r="BB27" s="27">
        <f t="shared" si="32"/>
        <v>0</v>
      </c>
      <c r="BC27" s="27">
        <f t="shared" si="32"/>
        <v>75.635856619240997</v>
      </c>
      <c r="BD27" s="27">
        <f t="shared" si="32"/>
        <v>173.02581856434745</v>
      </c>
      <c r="BE27" s="27">
        <f t="shared" si="32"/>
        <v>48.5</v>
      </c>
    </row>
    <row r="28" spans="1:58" ht="14.9" customHeight="1">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row>
    <row r="29" spans="1:58" ht="14.9" customHeight="1">
      <c r="B29" s="11" t="s">
        <v>52</v>
      </c>
      <c r="C29" s="12"/>
      <c r="D29" s="12"/>
      <c r="E29" s="24">
        <f t="shared" ref="E29:AR29" si="33">SUM(E9,E21,E25)</f>
        <v>158.08389066054002</v>
      </c>
      <c r="F29" s="24">
        <f t="shared" si="33"/>
        <v>126.170754177525</v>
      </c>
      <c r="G29" s="24">
        <f t="shared" si="33"/>
        <v>160.71569167542074</v>
      </c>
      <c r="H29" s="24">
        <f t="shared" si="33"/>
        <v>199.8839014306609</v>
      </c>
      <c r="I29" s="24">
        <f t="shared" si="33"/>
        <v>149.65486708184696</v>
      </c>
      <c r="J29" s="24">
        <f t="shared" si="33"/>
        <v>183.537031652</v>
      </c>
      <c r="K29" s="24">
        <f t="shared" si="33"/>
        <v>248.31757268099997</v>
      </c>
      <c r="L29" s="24">
        <f t="shared" si="33"/>
        <v>748.12455484327108</v>
      </c>
      <c r="M29" s="24">
        <f t="shared" si="33"/>
        <v>442.6993007789614</v>
      </c>
      <c r="N29" s="24">
        <f t="shared" si="33"/>
        <v>322.02260940537178</v>
      </c>
      <c r="O29" s="24">
        <f t="shared" si="33"/>
        <v>639.86953781707894</v>
      </c>
      <c r="P29" s="24">
        <f t="shared" si="33"/>
        <v>698.88906921133105</v>
      </c>
      <c r="Q29" s="24">
        <f t="shared" si="33"/>
        <v>519.86374973245177</v>
      </c>
      <c r="R29" s="24">
        <f t="shared" si="33"/>
        <v>641.87588504078303</v>
      </c>
      <c r="S29" s="24">
        <f t="shared" si="33"/>
        <v>1313.2281135351536</v>
      </c>
      <c r="T29" s="24">
        <f t="shared" si="33"/>
        <v>1364.8129554009038</v>
      </c>
      <c r="U29" s="24">
        <f t="shared" si="33"/>
        <v>634.8834067824514</v>
      </c>
      <c r="V29" s="24">
        <f t="shared" si="33"/>
        <v>780.72509664150039</v>
      </c>
      <c r="W29" s="24">
        <f t="shared" si="33"/>
        <v>1359.8219571900001</v>
      </c>
      <c r="X29" s="24">
        <f t="shared" si="33"/>
        <v>1694.1234131992544</v>
      </c>
      <c r="Y29" s="24">
        <f t="shared" si="33"/>
        <v>1547.0547042224996</v>
      </c>
      <c r="Z29" s="24">
        <f t="shared" si="33"/>
        <v>1501.8490602675001</v>
      </c>
      <c r="AA29" s="24">
        <f t="shared" si="33"/>
        <v>1978.3281197178003</v>
      </c>
      <c r="AB29" s="24">
        <f t="shared" si="33"/>
        <v>2022.2739886544994</v>
      </c>
      <c r="AC29" s="24">
        <f t="shared" si="33"/>
        <v>1523.8442755102885</v>
      </c>
      <c r="AD29" s="24">
        <f t="shared" si="33"/>
        <v>1266.5929436338863</v>
      </c>
      <c r="AE29" s="24">
        <f t="shared" si="33"/>
        <v>1946.9910554951143</v>
      </c>
      <c r="AF29" s="24">
        <f t="shared" si="33"/>
        <v>2067.8882848667276</v>
      </c>
      <c r="AG29" s="24">
        <f t="shared" si="33"/>
        <v>1803.1955226084876</v>
      </c>
      <c r="AH29" s="24">
        <f t="shared" si="33"/>
        <v>1659.7774753163778</v>
      </c>
      <c r="AI29" s="24">
        <f t="shared" si="33"/>
        <v>2546.9848717645004</v>
      </c>
      <c r="AJ29" s="24">
        <f t="shared" si="33"/>
        <v>2658.398607264257</v>
      </c>
      <c r="AK29" s="24">
        <f t="shared" si="33"/>
        <v>1950.9234194264127</v>
      </c>
      <c r="AL29" s="24">
        <f t="shared" si="33"/>
        <v>2315.0237759115103</v>
      </c>
      <c r="AM29" s="24">
        <f t="shared" si="33"/>
        <v>3037.569746011905</v>
      </c>
      <c r="AN29" s="24">
        <f t="shared" si="33"/>
        <v>2953.5187072836084</v>
      </c>
      <c r="AO29" s="24">
        <f t="shared" si="33"/>
        <v>1899.1452524832166</v>
      </c>
      <c r="AP29" s="24">
        <f t="shared" si="33"/>
        <v>2365.2232735018656</v>
      </c>
      <c r="AQ29" s="24">
        <f t="shared" si="33"/>
        <v>2891.9173890350703</v>
      </c>
      <c r="AR29" s="24">
        <f t="shared" si="33"/>
        <v>2743.4449999999997</v>
      </c>
      <c r="AS29" s="100">
        <f>SUM(AS9,AS21,AS25)</f>
        <v>2100.0630000000001</v>
      </c>
      <c r="AT29" s="23"/>
      <c r="AU29" s="24">
        <f t="shared" ref="AU29:BE29" si="34">SUMIF($7:$7,AU$8,29:29)</f>
        <v>644.85423794414669</v>
      </c>
      <c r="AV29" s="24">
        <f t="shared" si="34"/>
        <v>1329.634026258118</v>
      </c>
      <c r="AW29" s="24">
        <f t="shared" si="34"/>
        <v>2103.4805172127431</v>
      </c>
      <c r="AX29" s="24">
        <f t="shared" si="34"/>
        <v>3839.7807037092921</v>
      </c>
      <c r="AY29" s="24">
        <f t="shared" si="34"/>
        <v>4469.5538738132063</v>
      </c>
      <c r="AZ29" s="24">
        <f t="shared" si="34"/>
        <v>7049.5058728622998</v>
      </c>
      <c r="BA29" s="24">
        <f t="shared" si="34"/>
        <v>6805.3165595060163</v>
      </c>
      <c r="BB29" s="24">
        <f t="shared" si="34"/>
        <v>8668.3564769536224</v>
      </c>
      <c r="BC29" s="24">
        <f t="shared" si="34"/>
        <v>10257.035648633437</v>
      </c>
      <c r="BD29" s="24">
        <f t="shared" si="34"/>
        <v>9899.7309150201527</v>
      </c>
      <c r="BE29" s="24">
        <f t="shared" si="34"/>
        <v>2100.0630000000001</v>
      </c>
    </row>
    <row r="31" spans="1:58" ht="14.9" customHeight="1">
      <c r="B31" s="1" t="s">
        <v>28</v>
      </c>
    </row>
    <row r="32" spans="1:58" ht="14.9" customHeight="1">
      <c r="B32" s="1" t="s">
        <v>53</v>
      </c>
    </row>
    <row r="33" spans="2:57" ht="14.9" customHeight="1">
      <c r="B33" s="1" t="s">
        <v>640</v>
      </c>
      <c r="S33" s="20"/>
    </row>
    <row r="36" spans="2:57" ht="14.9" customHeight="1">
      <c r="BC36" s="63"/>
      <c r="BD36" s="63"/>
      <c r="BE36" s="63"/>
    </row>
    <row r="37" spans="2:57" ht="14.9" customHeight="1">
      <c r="BC37" s="88"/>
      <c r="BD37" s="88"/>
      <c r="BE37" s="88"/>
    </row>
  </sheetData>
  <autoFilter ref="B8:BD19" xr:uid="{ECE89CE2-98A7-4E04-93F9-97C499CD9D62}"/>
  <pageMargins left="0.511811024" right="0.511811024" top="0.78740157499999996" bottom="0.78740157499999996" header="0.31496062000000002" footer="0.31496062000000002"/>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37F3-2EC4-47B6-9A70-94586A7B4B2C}">
  <sheetPr codeName="Planilha8">
    <tabColor theme="1"/>
  </sheetPr>
  <dimension ref="A4:BI69"/>
  <sheetViews>
    <sheetView showGridLines="0" zoomScale="145" zoomScaleNormal="145" workbookViewId="0">
      <pane xSplit="3" ySplit="8" topLeftCell="AR39" activePane="bottomRight" state="frozen"/>
      <selection pane="topRight" activeCell="D1" sqref="D1"/>
      <selection pane="bottomLeft" activeCell="A9" sqref="A9"/>
      <selection pane="bottomRight" activeCell="BD51" sqref="BD51"/>
    </sheetView>
  </sheetViews>
  <sheetFormatPr defaultColWidth="10.54296875" defaultRowHeight="14.9" customHeight="1"/>
  <cols>
    <col min="1" max="1" width="2.54296875" style="8" customWidth="1"/>
    <col min="2" max="2" width="42.81640625" style="8" customWidth="1"/>
    <col min="3" max="3" width="15.81640625" style="9" customWidth="1"/>
    <col min="4" max="4" width="2.54296875" style="9" customWidth="1"/>
    <col min="5" max="36" width="10.54296875" style="9"/>
    <col min="37" max="37" width="10.54296875" style="9" bestFit="1"/>
    <col min="38" max="39" width="10.54296875" style="9"/>
    <col min="40" max="45" width="12.08984375" style="9" customWidth="1"/>
    <col min="46" max="46" width="2.54296875" style="9" customWidth="1"/>
    <col min="47" max="16384" width="10.54296875" style="9"/>
  </cols>
  <sheetData>
    <row r="4" spans="2:61" ht="14.9" customHeight="1">
      <c r="AP4" s="41"/>
      <c r="AQ4" s="41"/>
    </row>
    <row r="5" spans="2:61" ht="14.9" customHeight="1">
      <c r="B5" s="117"/>
      <c r="AO5" s="41"/>
      <c r="AP5" s="43"/>
    </row>
    <row r="6" spans="2:61" ht="14.9" customHeight="1">
      <c r="C6" s="3" t="s">
        <v>41</v>
      </c>
      <c r="D6" s="2"/>
      <c r="E6" s="4">
        <v>42460</v>
      </c>
      <c r="F6" s="4">
        <f t="shared" ref="F6:AJ6" si="0">EOMONTH(E6,3)</f>
        <v>42551</v>
      </c>
      <c r="G6" s="4">
        <f t="shared" si="0"/>
        <v>42643</v>
      </c>
      <c r="H6" s="4">
        <f t="shared" si="0"/>
        <v>42735</v>
      </c>
      <c r="I6" s="4">
        <f t="shared" si="0"/>
        <v>42825</v>
      </c>
      <c r="J6" s="4">
        <f t="shared" si="0"/>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 t="shared" ref="AK6:AQ6" si="1">EOMONTH(AJ6,3)</f>
        <v>45382</v>
      </c>
      <c r="AL6" s="4">
        <f t="shared" si="1"/>
        <v>45473</v>
      </c>
      <c r="AM6" s="4">
        <f t="shared" si="1"/>
        <v>45565</v>
      </c>
      <c r="AN6" s="4">
        <f t="shared" si="1"/>
        <v>45657</v>
      </c>
      <c r="AO6" s="4">
        <f t="shared" si="1"/>
        <v>45747</v>
      </c>
      <c r="AP6" s="4">
        <f t="shared" si="1"/>
        <v>45838</v>
      </c>
      <c r="AQ6" s="4">
        <f t="shared" si="1"/>
        <v>45930</v>
      </c>
      <c r="AR6" s="4">
        <v>46022</v>
      </c>
      <c r="AS6" s="4">
        <v>46112</v>
      </c>
      <c r="AU6" s="22"/>
      <c r="AV6" s="22"/>
      <c r="AW6" s="22"/>
      <c r="AX6" s="22"/>
      <c r="AY6" s="22"/>
      <c r="AZ6" s="22"/>
      <c r="BA6" s="22"/>
      <c r="BB6" s="22"/>
      <c r="BC6" s="22"/>
      <c r="BD6" s="22"/>
      <c r="BE6" s="22"/>
    </row>
    <row r="7" spans="2:61" ht="14.9" customHeight="1">
      <c r="C7" s="3" t="s">
        <v>42</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Q7" s="3">
        <f t="shared" ref="AQ7:AS7" si="4">YEAR(AQ6)</f>
        <v>2025</v>
      </c>
      <c r="AR7" s="3">
        <f t="shared" si="4"/>
        <v>2025</v>
      </c>
      <c r="AS7" s="3">
        <f t="shared" si="4"/>
        <v>2026</v>
      </c>
      <c r="AU7" s="21"/>
      <c r="AV7" s="21"/>
      <c r="AW7" s="21"/>
      <c r="AX7" s="21"/>
      <c r="AY7" s="21"/>
      <c r="AZ7" s="21"/>
      <c r="BA7" s="21"/>
      <c r="BB7" s="21"/>
      <c r="BC7" s="21"/>
      <c r="BD7" s="21"/>
      <c r="BE7" s="21"/>
    </row>
    <row r="8" spans="2:61" ht="14.9" customHeight="1">
      <c r="B8" s="5" t="s">
        <v>54</v>
      </c>
      <c r="C8" s="6"/>
      <c r="D8" s="6"/>
      <c r="E8" s="7" t="str">
        <f t="shared" ref="E8:G9" si="5">MONTH(E$6)/3&amp;"Q"&amp;E$7</f>
        <v>1Q2016</v>
      </c>
      <c r="F8" s="7" t="str">
        <f t="shared" si="5"/>
        <v>2Q2016</v>
      </c>
      <c r="G8" s="7" t="str">
        <f t="shared" si="5"/>
        <v>3Q2016</v>
      </c>
      <c r="H8" s="7" t="str">
        <f>MONTH(H$6)/3&amp;"Q"&amp;H$7</f>
        <v>4Q2016</v>
      </c>
      <c r="I8" s="7" t="str">
        <f t="shared" ref="I8:AJ9" si="6">MONTH(I$6)/3&amp;"Q"&amp;I$7</f>
        <v>1Q2017</v>
      </c>
      <c r="J8" s="7" t="str">
        <f t="shared" si="6"/>
        <v>2Q2017</v>
      </c>
      <c r="K8" s="7" t="str">
        <f t="shared" si="6"/>
        <v>3Q2017</v>
      </c>
      <c r="L8" s="7" t="str">
        <f t="shared" si="6"/>
        <v>4Q2017</v>
      </c>
      <c r="M8" s="7" t="str">
        <f t="shared" si="6"/>
        <v>1Q2018</v>
      </c>
      <c r="N8" s="7" t="str">
        <f t="shared" si="6"/>
        <v>2Q2018</v>
      </c>
      <c r="O8" s="7" t="str">
        <f t="shared" si="6"/>
        <v>3Q2018</v>
      </c>
      <c r="P8" s="7" t="str">
        <f t="shared" si="6"/>
        <v>4Q2018</v>
      </c>
      <c r="Q8" s="7" t="str">
        <f t="shared" si="6"/>
        <v>1Q2019</v>
      </c>
      <c r="R8" s="7" t="str">
        <f t="shared" si="6"/>
        <v>2Q2019</v>
      </c>
      <c r="S8" s="7" t="str">
        <f t="shared" si="6"/>
        <v>3Q2019</v>
      </c>
      <c r="T8" s="7" t="str">
        <f t="shared" si="6"/>
        <v>4Q2019</v>
      </c>
      <c r="U8" s="7" t="str">
        <f t="shared" si="6"/>
        <v>1Q2020</v>
      </c>
      <c r="V8" s="7" t="str">
        <f t="shared" si="6"/>
        <v>2Q2020</v>
      </c>
      <c r="W8" s="7" t="str">
        <f t="shared" si="6"/>
        <v>3Q2020</v>
      </c>
      <c r="X8" s="7" t="str">
        <f t="shared" si="6"/>
        <v>4Q2020</v>
      </c>
      <c r="Y8" s="7" t="str">
        <f t="shared" si="6"/>
        <v>1Q2021</v>
      </c>
      <c r="Z8" s="7" t="str">
        <f t="shared" si="6"/>
        <v>2Q2021</v>
      </c>
      <c r="AA8" s="7" t="str">
        <f t="shared" si="6"/>
        <v>3Q2021</v>
      </c>
      <c r="AB8" s="7" t="str">
        <f t="shared" si="6"/>
        <v>4Q2021</v>
      </c>
      <c r="AC8" s="7" t="str">
        <f t="shared" si="6"/>
        <v>1Q2022</v>
      </c>
      <c r="AD8" s="7" t="str">
        <f t="shared" si="6"/>
        <v>2Q2022</v>
      </c>
      <c r="AE8" s="7" t="str">
        <f t="shared" si="6"/>
        <v>3Q2022</v>
      </c>
      <c r="AF8" s="7" t="str">
        <f t="shared" si="6"/>
        <v>4Q2022</v>
      </c>
      <c r="AG8" s="7" t="str">
        <f t="shared" si="6"/>
        <v>1Q2023</v>
      </c>
      <c r="AH8" s="7" t="str">
        <f t="shared" si="6"/>
        <v>2Q2023</v>
      </c>
      <c r="AI8" s="7" t="str">
        <f t="shared" si="6"/>
        <v>3Q2023</v>
      </c>
      <c r="AJ8" s="7" t="str">
        <f t="shared" si="6"/>
        <v>4Q2023</v>
      </c>
      <c r="AK8" s="7" t="str">
        <f t="shared" ref="AK8:AN9" si="7">MONTH(AK$6)/3&amp;"Q"&amp;AK$7</f>
        <v>1Q2024</v>
      </c>
      <c r="AL8" s="7" t="str">
        <f t="shared" si="7"/>
        <v>2Q2024</v>
      </c>
      <c r="AM8" s="7" t="str">
        <f t="shared" si="7"/>
        <v>3Q2024</v>
      </c>
      <c r="AN8" s="7" t="str">
        <f t="shared" si="7"/>
        <v>4Q2024</v>
      </c>
      <c r="AO8" s="7" t="str">
        <f t="shared" ref="AO8:AS9" si="8">MONTH(AO$6)/3&amp;"Q"&amp;AO$7</f>
        <v>1Q2025</v>
      </c>
      <c r="AP8" s="7" t="str">
        <f t="shared" si="8"/>
        <v>2Q2025</v>
      </c>
      <c r="AQ8" s="7" t="str">
        <f t="shared" si="8"/>
        <v>3Q2025</v>
      </c>
      <c r="AR8" s="7" t="str">
        <f t="shared" si="8"/>
        <v>4Q2025</v>
      </c>
      <c r="AS8" s="7" t="str">
        <f t="shared" si="8"/>
        <v>1Q2026</v>
      </c>
      <c r="AU8" s="6">
        <v>2016</v>
      </c>
      <c r="AV8" s="6">
        <f t="shared" ref="AV8:BE8" si="9">AU8+1</f>
        <v>2017</v>
      </c>
      <c r="AW8" s="6">
        <f t="shared" si="9"/>
        <v>2018</v>
      </c>
      <c r="AX8" s="6">
        <f t="shared" si="9"/>
        <v>2019</v>
      </c>
      <c r="AY8" s="6">
        <f t="shared" si="9"/>
        <v>2020</v>
      </c>
      <c r="AZ8" s="6">
        <f t="shared" si="9"/>
        <v>2021</v>
      </c>
      <c r="BA8" s="6">
        <f t="shared" si="9"/>
        <v>2022</v>
      </c>
      <c r="BB8" s="6">
        <f t="shared" si="9"/>
        <v>2023</v>
      </c>
      <c r="BC8" s="6">
        <f t="shared" si="9"/>
        <v>2024</v>
      </c>
      <c r="BD8" s="6">
        <f t="shared" si="9"/>
        <v>2025</v>
      </c>
      <c r="BE8" s="6">
        <f t="shared" si="9"/>
        <v>2026</v>
      </c>
    </row>
    <row r="9" spans="2:61" ht="14.9" customHeight="1">
      <c r="B9" s="5" t="s">
        <v>55</v>
      </c>
      <c r="C9" s="6"/>
      <c r="D9" s="6"/>
      <c r="E9" s="7" t="str">
        <f t="shared" si="5"/>
        <v>1Q2016</v>
      </c>
      <c r="F9" s="7" t="str">
        <f t="shared" si="5"/>
        <v>2Q2016</v>
      </c>
      <c r="G9" s="7" t="str">
        <f t="shared" si="5"/>
        <v>3Q2016</v>
      </c>
      <c r="H9" s="7" t="str">
        <f>MONTH(H$6)/3&amp;"Q"&amp;H$7</f>
        <v>4Q2016</v>
      </c>
      <c r="I9" s="7" t="str">
        <f t="shared" si="6"/>
        <v>1Q2017</v>
      </c>
      <c r="J9" s="7" t="str">
        <f t="shared" si="6"/>
        <v>2Q2017</v>
      </c>
      <c r="K9" s="7" t="str">
        <f t="shared" si="6"/>
        <v>3Q2017</v>
      </c>
      <c r="L9" s="7" t="str">
        <f t="shared" si="6"/>
        <v>4Q2017</v>
      </c>
      <c r="M9" s="7" t="str">
        <f t="shared" si="6"/>
        <v>1Q2018</v>
      </c>
      <c r="N9" s="7" t="str">
        <f t="shared" si="6"/>
        <v>2Q2018</v>
      </c>
      <c r="O9" s="7" t="str">
        <f t="shared" si="6"/>
        <v>3Q2018</v>
      </c>
      <c r="P9" s="7" t="str">
        <f t="shared" si="6"/>
        <v>4Q2018</v>
      </c>
      <c r="Q9" s="7" t="str">
        <f t="shared" si="6"/>
        <v>1Q2019</v>
      </c>
      <c r="R9" s="7" t="str">
        <f t="shared" si="6"/>
        <v>2Q2019</v>
      </c>
      <c r="S9" s="7" t="str">
        <f t="shared" si="6"/>
        <v>3Q2019</v>
      </c>
      <c r="T9" s="7" t="str">
        <f t="shared" si="6"/>
        <v>4Q2019</v>
      </c>
      <c r="U9" s="7" t="str">
        <f t="shared" si="6"/>
        <v>1Q2020</v>
      </c>
      <c r="V9" s="7" t="str">
        <f t="shared" si="6"/>
        <v>2Q2020</v>
      </c>
      <c r="W9" s="7" t="str">
        <f t="shared" si="6"/>
        <v>3Q2020</v>
      </c>
      <c r="X9" s="7" t="str">
        <f t="shared" si="6"/>
        <v>4Q2020</v>
      </c>
      <c r="Y9" s="7" t="str">
        <f t="shared" si="6"/>
        <v>1Q2021</v>
      </c>
      <c r="Z9" s="7" t="str">
        <f t="shared" si="6"/>
        <v>2Q2021</v>
      </c>
      <c r="AA9" s="7" t="str">
        <f t="shared" si="6"/>
        <v>3Q2021</v>
      </c>
      <c r="AB9" s="7" t="str">
        <f t="shared" si="6"/>
        <v>4Q2021</v>
      </c>
      <c r="AC9" s="7" t="str">
        <f t="shared" si="6"/>
        <v>1Q2022</v>
      </c>
      <c r="AD9" s="7" t="str">
        <f t="shared" si="6"/>
        <v>2Q2022</v>
      </c>
      <c r="AE9" s="7" t="str">
        <f t="shared" si="6"/>
        <v>3Q2022</v>
      </c>
      <c r="AF9" s="7" t="str">
        <f t="shared" si="6"/>
        <v>4Q2022</v>
      </c>
      <c r="AG9" s="7" t="str">
        <f t="shared" si="6"/>
        <v>1Q2023</v>
      </c>
      <c r="AH9" s="7" t="str">
        <f t="shared" si="6"/>
        <v>2Q2023</v>
      </c>
      <c r="AI9" s="7" t="str">
        <f t="shared" si="6"/>
        <v>3Q2023</v>
      </c>
      <c r="AJ9" s="7" t="str">
        <f t="shared" si="6"/>
        <v>4Q2023</v>
      </c>
      <c r="AK9" s="7" t="str">
        <f t="shared" si="7"/>
        <v>1Q2024</v>
      </c>
      <c r="AL9" s="7" t="str">
        <f t="shared" si="7"/>
        <v>2Q2024</v>
      </c>
      <c r="AM9" s="7" t="str">
        <f t="shared" si="7"/>
        <v>3Q2024</v>
      </c>
      <c r="AN9" s="7" t="str">
        <f t="shared" si="7"/>
        <v>4Q2024</v>
      </c>
      <c r="AO9" s="7" t="str">
        <f t="shared" si="8"/>
        <v>1Q2025</v>
      </c>
      <c r="AP9" s="7" t="str">
        <f t="shared" si="8"/>
        <v>2Q2025</v>
      </c>
      <c r="AQ9" s="7" t="str">
        <f t="shared" si="8"/>
        <v>3Q2025</v>
      </c>
      <c r="AR9" s="7" t="str">
        <f t="shared" si="8"/>
        <v>4Q2025</v>
      </c>
      <c r="AS9" s="7" t="str">
        <f t="shared" si="8"/>
        <v>1Q2026</v>
      </c>
      <c r="AT9" s="2"/>
      <c r="AU9" s="6">
        <f>AU8</f>
        <v>2016</v>
      </c>
      <c r="AV9" s="6">
        <f>AU9+1</f>
        <v>2017</v>
      </c>
      <c r="AW9" s="6">
        <f t="shared" ref="AW9:BE9" si="10">AV9+1</f>
        <v>2018</v>
      </c>
      <c r="AX9" s="6">
        <f t="shared" si="10"/>
        <v>2019</v>
      </c>
      <c r="AY9" s="6">
        <f t="shared" si="10"/>
        <v>2020</v>
      </c>
      <c r="AZ9" s="6">
        <f t="shared" si="10"/>
        <v>2021</v>
      </c>
      <c r="BA9" s="6">
        <f t="shared" si="10"/>
        <v>2022</v>
      </c>
      <c r="BB9" s="6">
        <f t="shared" si="10"/>
        <v>2023</v>
      </c>
      <c r="BC9" s="6">
        <f t="shared" si="10"/>
        <v>2024</v>
      </c>
      <c r="BD9" s="6">
        <f t="shared" si="10"/>
        <v>2025</v>
      </c>
      <c r="BE9" s="6">
        <f t="shared" si="10"/>
        <v>2026</v>
      </c>
    </row>
    <row r="10" spans="2:61" ht="14.9" customHeight="1">
      <c r="B10" s="46" t="s">
        <v>5</v>
      </c>
      <c r="C10" s="47"/>
      <c r="D10" s="47"/>
      <c r="E10" s="66">
        <f>'Income Statement'!E9</f>
        <v>31.826000000000001</v>
      </c>
      <c r="F10" s="66">
        <f>'Income Statement'!F9</f>
        <v>41.376000000000005</v>
      </c>
      <c r="G10" s="66">
        <f>'Income Statement'!G9</f>
        <v>51.170999999999992</v>
      </c>
      <c r="H10" s="66">
        <f>'Income Statement'!H9</f>
        <v>70.608999999999995</v>
      </c>
      <c r="I10" s="66">
        <f>'Income Statement'!I9</f>
        <v>61.887000000000008</v>
      </c>
      <c r="J10" s="66">
        <f>'Income Statement'!J9</f>
        <v>74.109000000000009</v>
      </c>
      <c r="K10" s="66">
        <f>'Income Statement'!K9</f>
        <v>153.351</v>
      </c>
      <c r="L10" s="66">
        <f>'Income Statement'!L9</f>
        <v>256.76700000000005</v>
      </c>
      <c r="M10" s="66">
        <f>'Income Statement'!M9</f>
        <v>179.65200000000002</v>
      </c>
      <c r="N10" s="66">
        <f>'Income Statement'!N9</f>
        <v>188.02600000000001</v>
      </c>
      <c r="O10" s="66">
        <f>'Income Statement'!O9</f>
        <v>167.83500000000001</v>
      </c>
      <c r="P10" s="66">
        <f>'Income Statement'!P9</f>
        <v>206.51</v>
      </c>
      <c r="Q10" s="66">
        <f>'Income Statement'!Q9</f>
        <v>198.05399999999997</v>
      </c>
      <c r="R10" s="66">
        <f>'Income Statement'!R9</f>
        <v>200.714</v>
      </c>
      <c r="S10" s="66">
        <f>'Income Statement'!S9</f>
        <v>284.89</v>
      </c>
      <c r="T10" s="66">
        <f>'Income Statement'!T9</f>
        <v>330.76900000000001</v>
      </c>
      <c r="U10" s="66">
        <f>'Income Statement'!U9</f>
        <v>192.87299999999999</v>
      </c>
      <c r="V10" s="66">
        <f>'Income Statement'!V9</f>
        <v>201.54100000000003</v>
      </c>
      <c r="W10" s="66">
        <f>'Income Statement'!W9</f>
        <v>314.44700000000006</v>
      </c>
      <c r="X10" s="66">
        <f>'Income Statement'!X9</f>
        <v>393.28</v>
      </c>
      <c r="Y10" s="66">
        <f>'Income Statement'!Y9</f>
        <v>370.19099999999997</v>
      </c>
      <c r="Z10" s="66">
        <f>'Income Statement'!Z9</f>
        <v>396.48500000000001</v>
      </c>
      <c r="AA10" s="66">
        <f>'Income Statement'!AA9</f>
        <v>454.85199999999998</v>
      </c>
      <c r="AB10" s="66">
        <f>'Income Statement'!AB9</f>
        <v>548.14799999999991</v>
      </c>
      <c r="AC10" s="66">
        <f>'Income Statement'!AC9</f>
        <v>533.91899999999998</v>
      </c>
      <c r="AD10" s="66">
        <f>'Income Statement'!AD9</f>
        <v>513.83199999999999</v>
      </c>
      <c r="AE10" s="66">
        <f>'Income Statement'!AE9</f>
        <v>667.94499999999994</v>
      </c>
      <c r="AF10" s="66">
        <f>'Income Statement'!AF9</f>
        <v>720.97899999999981</v>
      </c>
      <c r="AG10" s="66">
        <f>'Income Statement'!AG9</f>
        <v>583.33100000000002</v>
      </c>
      <c r="AH10" s="66">
        <f>'Income Statement'!AH9</f>
        <v>609.41099999999994</v>
      </c>
      <c r="AI10" s="66">
        <f>'Income Statement'!AI9</f>
        <v>865.84699999999998</v>
      </c>
      <c r="AJ10" s="66">
        <f>'Income Statement'!AJ9</f>
        <v>978.73099999999977</v>
      </c>
      <c r="AK10" s="66">
        <f>'Income Statement'!AK9</f>
        <v>687.86099999999988</v>
      </c>
      <c r="AL10" s="66">
        <f>'Income Statement'!AL9</f>
        <v>761.13</v>
      </c>
      <c r="AM10" s="66">
        <f>'Income Statement'!AM9</f>
        <v>1060.0840000000001</v>
      </c>
      <c r="AN10" s="66">
        <f>'Income Statement'!AN9</f>
        <v>1615.9050000000002</v>
      </c>
      <c r="AO10" s="66">
        <f>'Income Statement'!AO9</f>
        <v>1156.27</v>
      </c>
      <c r="AP10" s="66">
        <f>'Income Statement'!AP9</f>
        <v>1461.704</v>
      </c>
      <c r="AQ10" s="66">
        <f>'Income Statement'!AQ9</f>
        <v>2001.3690000000004</v>
      </c>
      <c r="AR10" s="106">
        <f>'Income Statement'!AR9</f>
        <v>2064.8389999999999</v>
      </c>
      <c r="AS10" s="106">
        <f>'Income Statement'!AS9</f>
        <v>1701.97</v>
      </c>
      <c r="AU10" s="66">
        <f t="shared" ref="AU10:BD19" si="11">SUMIF($7:$7,AU$9,10:10)</f>
        <v>194.98199999999997</v>
      </c>
      <c r="AV10" s="66">
        <f t="shared" si="11"/>
        <v>546.11400000000003</v>
      </c>
      <c r="AW10" s="66">
        <f t="shared" si="11"/>
        <v>742.02300000000002</v>
      </c>
      <c r="AX10" s="66">
        <f t="shared" si="11"/>
        <v>1014.4269999999999</v>
      </c>
      <c r="AY10" s="66">
        <f t="shared" si="11"/>
        <v>1102.1410000000001</v>
      </c>
      <c r="AZ10" s="66">
        <f t="shared" si="11"/>
        <v>1769.6759999999997</v>
      </c>
      <c r="BA10" s="66">
        <f t="shared" si="11"/>
        <v>2436.6749999999997</v>
      </c>
      <c r="BB10" s="66">
        <f t="shared" si="11"/>
        <v>3037.3199999999997</v>
      </c>
      <c r="BC10" s="66">
        <f t="shared" si="11"/>
        <v>4124.9799999999996</v>
      </c>
      <c r="BD10" s="66">
        <f t="shared" si="11"/>
        <v>6684.1820000000007</v>
      </c>
      <c r="BE10" s="66">
        <f>AS10</f>
        <v>1701.97</v>
      </c>
    </row>
    <row r="11" spans="2:61" ht="14.9" customHeight="1">
      <c r="B11" s="46" t="s">
        <v>56</v>
      </c>
      <c r="C11" s="47"/>
      <c r="D11" s="47"/>
      <c r="E11" s="66">
        <f>'Operating Costs'!E9</f>
        <v>-5.0540000000000003</v>
      </c>
      <c r="F11" s="66">
        <f>'Operating Costs'!F9</f>
        <v>-7.16</v>
      </c>
      <c r="G11" s="66">
        <f>'Operating Costs'!G9</f>
        <v>-28.389000000000003</v>
      </c>
      <c r="H11" s="66">
        <f>'Operating Costs'!H9</f>
        <v>-38.639000000000003</v>
      </c>
      <c r="I11" s="66">
        <f>'Operating Costs'!I9</f>
        <v>-26.341999999999999</v>
      </c>
      <c r="J11" s="66">
        <f>'Operating Costs'!J9</f>
        <v>-57.454999999999998</v>
      </c>
      <c r="K11" s="66">
        <f>'Operating Costs'!K9</f>
        <v>-102.16300000000001</v>
      </c>
      <c r="L11" s="66">
        <f>'Operating Costs'!L9</f>
        <v>-96.821999999999974</v>
      </c>
      <c r="M11" s="66">
        <f>'Operating Costs'!M9</f>
        <v>-97.843000000000004</v>
      </c>
      <c r="N11" s="66">
        <f>'Operating Costs'!N9</f>
        <v>-99.265000000000001</v>
      </c>
      <c r="O11" s="66">
        <f>'Operating Costs'!O9</f>
        <v>-36.366999999999997</v>
      </c>
      <c r="P11" s="66">
        <f>'Operating Costs'!P9</f>
        <v>-64.600999999999999</v>
      </c>
      <c r="Q11" s="66">
        <f>'Operating Costs'!Q9</f>
        <v>-116.15300000000001</v>
      </c>
      <c r="R11" s="66">
        <f>'Operating Costs'!R9</f>
        <v>-103.376</v>
      </c>
      <c r="S11" s="66">
        <f>'Operating Costs'!S9</f>
        <v>-70.453000000000003</v>
      </c>
      <c r="T11" s="66">
        <f>'Operating Costs'!T9</f>
        <v>-93.851000000000056</v>
      </c>
      <c r="U11" s="66">
        <f>'Operating Costs'!U9</f>
        <v>-94.138000000000005</v>
      </c>
      <c r="V11" s="66">
        <f>'Operating Costs'!V9</f>
        <v>-62.78</v>
      </c>
      <c r="W11" s="66">
        <f>'Operating Costs'!W9</f>
        <v>-75.466000000000008</v>
      </c>
      <c r="X11" s="66">
        <f>'Operating Costs'!X9</f>
        <v>-93.23599999999999</v>
      </c>
      <c r="Y11" s="66">
        <f>'Operating Costs'!Y9</f>
        <v>-94.725999999999999</v>
      </c>
      <c r="Z11" s="66">
        <f>'Operating Costs'!Z9</f>
        <v>-153.52600000000001</v>
      </c>
      <c r="AA11" s="66">
        <f>'Operating Costs'!AA9</f>
        <v>-184.09800000000001</v>
      </c>
      <c r="AB11" s="66">
        <f>'Operating Costs'!AB9</f>
        <v>-153.16899999999998</v>
      </c>
      <c r="AC11" s="66">
        <f>'Operating Costs'!AC9</f>
        <v>-275.77699999999999</v>
      </c>
      <c r="AD11" s="66">
        <f>'Operating Costs'!AD9</f>
        <v>-253.12799999999999</v>
      </c>
      <c r="AE11" s="66">
        <f>'Operating Costs'!AE9</f>
        <v>-313.23300000000006</v>
      </c>
      <c r="AF11" s="66">
        <f>'Operating Costs'!AF9</f>
        <v>-333.56000000000006</v>
      </c>
      <c r="AG11" s="66">
        <f>'Operating Costs'!AG9</f>
        <v>-296.12799999999999</v>
      </c>
      <c r="AH11" s="66">
        <f>'Operating Costs'!AH9</f>
        <v>-290.42699999999996</v>
      </c>
      <c r="AI11" s="66">
        <f>'Operating Costs'!AI9</f>
        <v>-371.50200000000007</v>
      </c>
      <c r="AJ11" s="66">
        <f>'Operating Costs'!AJ9</f>
        <v>-407.767</v>
      </c>
      <c r="AK11" s="66">
        <f>'Operating Costs'!AK9</f>
        <v>-263.86099999999999</v>
      </c>
      <c r="AL11" s="66">
        <f>'Operating Costs'!AL9</f>
        <v>-288.404</v>
      </c>
      <c r="AM11" s="66">
        <f>'Operating Costs'!AM9</f>
        <v>-440.40800000000002</v>
      </c>
      <c r="AN11" s="66">
        <f>'Operating Costs'!AN9</f>
        <v>-704.60500000000002</v>
      </c>
      <c r="AO11" s="66">
        <f>'Operating Costs'!AO9</f>
        <v>-675.62</v>
      </c>
      <c r="AP11" s="66">
        <f>'Operating Costs'!AP9</f>
        <v>-912.03800000000047</v>
      </c>
      <c r="AQ11" s="66">
        <f>'Operating Costs'!AQ9</f>
        <v>-1407.7</v>
      </c>
      <c r="AR11" s="66">
        <f>'Operating Costs'!AR9</f>
        <v>-1406.9169999999999</v>
      </c>
      <c r="AS11" s="66">
        <f>'Operating Costs'!AS9</f>
        <v>-1358.5909999999999</v>
      </c>
      <c r="AU11" s="66">
        <f t="shared" si="11"/>
        <v>-79.242000000000004</v>
      </c>
      <c r="AV11" s="66">
        <f t="shared" si="11"/>
        <v>-282.78199999999998</v>
      </c>
      <c r="AW11" s="66">
        <f t="shared" si="11"/>
        <v>-298.07600000000002</v>
      </c>
      <c r="AX11" s="66">
        <f t="shared" si="11"/>
        <v>-383.83300000000003</v>
      </c>
      <c r="AY11" s="66">
        <f t="shared" si="11"/>
        <v>-325.62</v>
      </c>
      <c r="AZ11" s="66">
        <f t="shared" si="11"/>
        <v>-585.51900000000001</v>
      </c>
      <c r="BA11" s="66">
        <f t="shared" si="11"/>
        <v>-1175.6980000000001</v>
      </c>
      <c r="BB11" s="66">
        <f t="shared" si="11"/>
        <v>-1365.8240000000001</v>
      </c>
      <c r="BC11" s="66">
        <f t="shared" si="11"/>
        <v>-1697.278</v>
      </c>
      <c r="BD11" s="66">
        <f t="shared" si="11"/>
        <v>-4402.2749999999996</v>
      </c>
      <c r="BE11" s="66">
        <f>AS11</f>
        <v>-1358.5909999999999</v>
      </c>
    </row>
    <row r="12" spans="2:61" ht="14.9" customHeight="1">
      <c r="B12" s="46" t="s">
        <v>57</v>
      </c>
      <c r="C12" s="47"/>
      <c r="D12" s="47"/>
      <c r="E12" s="66">
        <f>'Operating Costs'!E14</f>
        <v>0.58899999999999997</v>
      </c>
      <c r="F12" s="66">
        <f>'Operating Costs'!F14</f>
        <v>0.74900000000000011</v>
      </c>
      <c r="G12" s="66">
        <f>'Operating Costs'!G14</f>
        <v>2.7249999999999996</v>
      </c>
      <c r="H12" s="66">
        <f>'Operating Costs'!H14</f>
        <v>3.3000000000000007</v>
      </c>
      <c r="I12" s="66">
        <f>'Operating Costs'!I14</f>
        <v>2.403</v>
      </c>
      <c r="J12" s="66">
        <f>'Operating Costs'!J14</f>
        <v>4.423</v>
      </c>
      <c r="K12" s="66">
        <f>'Operating Costs'!K14</f>
        <v>10.667999999999999</v>
      </c>
      <c r="L12" s="66">
        <f>'Operating Costs'!L14</f>
        <v>12.562999999999999</v>
      </c>
      <c r="M12" s="66">
        <f>'Operating Costs'!M14</f>
        <v>6.306</v>
      </c>
      <c r="N12" s="66">
        <f>'Operating Costs'!N14</f>
        <v>7.1550000000000002</v>
      </c>
      <c r="O12" s="66">
        <f>'Operating Costs'!O14</f>
        <v>6.9939999999999998</v>
      </c>
      <c r="P12" s="66">
        <f>'Operating Costs'!P14</f>
        <v>8.8089999999999993</v>
      </c>
      <c r="Q12" s="66">
        <f>'Operating Costs'!Q14</f>
        <v>10.029999999999999</v>
      </c>
      <c r="R12" s="66">
        <f>'Operating Costs'!R14</f>
        <v>8.98</v>
      </c>
      <c r="S12" s="66">
        <f>'Operating Costs'!S14</f>
        <v>9.1790000000000003</v>
      </c>
      <c r="T12" s="66">
        <f>'Operating Costs'!T14</f>
        <v>10.063000000000002</v>
      </c>
      <c r="U12" s="66">
        <f>'Operating Costs'!U14</f>
        <v>6.383</v>
      </c>
      <c r="V12" s="66">
        <f>'Operating Costs'!V14</f>
        <v>6.8090000000000002</v>
      </c>
      <c r="W12" s="66">
        <f>'Operating Costs'!W14</f>
        <v>7.5380000000000003</v>
      </c>
      <c r="X12" s="66">
        <f>'Operating Costs'!X14</f>
        <v>13.793000000000003</v>
      </c>
      <c r="Y12" s="66">
        <f>'Operating Costs'!Y14</f>
        <v>2.569</v>
      </c>
      <c r="Z12" s="66">
        <f>'Operating Costs'!Z14</f>
        <v>12.965</v>
      </c>
      <c r="AA12" s="66">
        <f>'Operating Costs'!AA14</f>
        <v>39.288000000000004</v>
      </c>
      <c r="AB12" s="66">
        <f>'Operating Costs'!AB14</f>
        <v>24.869</v>
      </c>
      <c r="AC12" s="66">
        <f>'Operating Costs'!AC14</f>
        <v>27.748000000000001</v>
      </c>
      <c r="AD12" s="66">
        <f>'Operating Costs'!AD14</f>
        <v>29.936</v>
      </c>
      <c r="AE12" s="66">
        <f>'Operating Costs'!AE14</f>
        <v>32.003</v>
      </c>
      <c r="AF12" s="66">
        <f>'Operating Costs'!AF14</f>
        <v>36.792000000000002</v>
      </c>
      <c r="AG12" s="66">
        <f>'Operating Costs'!AG14</f>
        <v>31.856999999999999</v>
      </c>
      <c r="AH12" s="66">
        <f>'Operating Costs'!AH14</f>
        <v>32.018999999999998</v>
      </c>
      <c r="AI12" s="66">
        <f>'Operating Costs'!AI14</f>
        <v>52.817</v>
      </c>
      <c r="AJ12" s="66">
        <f>'Operating Costs'!AJ14</f>
        <v>54.808999999999997</v>
      </c>
      <c r="AK12" s="66">
        <f>'Operating Costs'!AK14</f>
        <v>37.856000000000002</v>
      </c>
      <c r="AL12" s="66">
        <f>'Operating Costs'!AL14</f>
        <v>44.645000000000003</v>
      </c>
      <c r="AM12" s="66">
        <f>'Operating Costs'!AM14</f>
        <v>64.239999999999995</v>
      </c>
      <c r="AN12" s="66">
        <f>'Operating Costs'!AN14</f>
        <v>43.302429189999998</v>
      </c>
      <c r="AO12" s="66">
        <f>'Operating Costs'!AO14</f>
        <v>66.7</v>
      </c>
      <c r="AP12" s="66">
        <f>'Operating Costs'!AP14</f>
        <v>79.918999999999997</v>
      </c>
      <c r="AQ12" s="66">
        <f>'Operating Costs'!AQ14</f>
        <v>134.148</v>
      </c>
      <c r="AR12" s="66">
        <f>'Operating Costs'!AR14</f>
        <v>139.52599999999995</v>
      </c>
      <c r="AS12" s="66">
        <f>'Operating Costs'!AS14</f>
        <v>125.991</v>
      </c>
      <c r="AU12" s="66">
        <f t="shared" si="11"/>
        <v>7.3630000000000004</v>
      </c>
      <c r="AV12" s="66">
        <f t="shared" si="11"/>
        <v>30.056999999999999</v>
      </c>
      <c r="AW12" s="66">
        <f t="shared" si="11"/>
        <v>29.263999999999996</v>
      </c>
      <c r="AX12" s="66">
        <f t="shared" si="11"/>
        <v>38.252000000000002</v>
      </c>
      <c r="AY12" s="66">
        <f t="shared" si="11"/>
        <v>34.523000000000003</v>
      </c>
      <c r="AZ12" s="66">
        <f t="shared" si="11"/>
        <v>79.691000000000003</v>
      </c>
      <c r="BA12" s="66">
        <f t="shared" si="11"/>
        <v>126.479</v>
      </c>
      <c r="BB12" s="66">
        <f t="shared" si="11"/>
        <v>171.50200000000001</v>
      </c>
      <c r="BC12" s="66">
        <f t="shared" si="11"/>
        <v>190.04342918999998</v>
      </c>
      <c r="BD12" s="66">
        <f t="shared" si="11"/>
        <v>420.29299999999995</v>
      </c>
      <c r="BE12" s="66">
        <f t="shared" ref="BE12:BE61" si="12">AS12</f>
        <v>125.991</v>
      </c>
      <c r="BH12" s="130"/>
      <c r="BI12" s="130"/>
    </row>
    <row r="13" spans="2:61" ht="14.9" customHeight="1">
      <c r="B13" s="48" t="s">
        <v>58</v>
      </c>
      <c r="C13" s="36"/>
      <c r="D13" s="36"/>
      <c r="E13" s="37">
        <f>SUM(E10:E12)</f>
        <v>27.360999999999997</v>
      </c>
      <c r="F13" s="37">
        <f t="shared" ref="F13:AJ13" si="13">SUM(F10:F12)</f>
        <v>34.965000000000011</v>
      </c>
      <c r="G13" s="37">
        <f t="shared" si="13"/>
        <v>25.506999999999991</v>
      </c>
      <c r="H13" s="37">
        <f t="shared" si="13"/>
        <v>35.269999999999996</v>
      </c>
      <c r="I13" s="37">
        <f t="shared" si="13"/>
        <v>37.948000000000008</v>
      </c>
      <c r="J13" s="37">
        <f t="shared" si="13"/>
        <v>21.077000000000012</v>
      </c>
      <c r="K13" s="37">
        <f t="shared" si="13"/>
        <v>61.855999999999987</v>
      </c>
      <c r="L13" s="37">
        <f t="shared" si="13"/>
        <v>172.50800000000007</v>
      </c>
      <c r="M13" s="37">
        <f t="shared" si="13"/>
        <v>88.115000000000009</v>
      </c>
      <c r="N13" s="37">
        <f t="shared" si="13"/>
        <v>95.916000000000011</v>
      </c>
      <c r="O13" s="37">
        <f t="shared" si="13"/>
        <v>138.46200000000002</v>
      </c>
      <c r="P13" s="37">
        <f t="shared" si="13"/>
        <v>150.71799999999999</v>
      </c>
      <c r="Q13" s="37">
        <f t="shared" si="13"/>
        <v>91.930999999999969</v>
      </c>
      <c r="R13" s="37">
        <f t="shared" si="13"/>
        <v>106.318</v>
      </c>
      <c r="S13" s="37">
        <f t="shared" si="13"/>
        <v>223.61599999999999</v>
      </c>
      <c r="T13" s="37">
        <f t="shared" si="13"/>
        <v>246.98099999999994</v>
      </c>
      <c r="U13" s="37">
        <f t="shared" si="13"/>
        <v>105.11799999999998</v>
      </c>
      <c r="V13" s="37">
        <f t="shared" si="13"/>
        <v>145.57000000000002</v>
      </c>
      <c r="W13" s="37">
        <f t="shared" si="13"/>
        <v>246.51900000000006</v>
      </c>
      <c r="X13" s="37">
        <f t="shared" si="13"/>
        <v>313.83699999999999</v>
      </c>
      <c r="Y13" s="37">
        <f t="shared" si="13"/>
        <v>278.03399999999999</v>
      </c>
      <c r="Z13" s="37">
        <f t="shared" si="13"/>
        <v>255.92400000000001</v>
      </c>
      <c r="AA13" s="37">
        <f t="shared" si="13"/>
        <v>310.04199999999997</v>
      </c>
      <c r="AB13" s="37">
        <f t="shared" si="13"/>
        <v>419.84799999999996</v>
      </c>
      <c r="AC13" s="37">
        <f t="shared" si="13"/>
        <v>285.89</v>
      </c>
      <c r="AD13" s="37">
        <f t="shared" si="13"/>
        <v>290.64</v>
      </c>
      <c r="AE13" s="37">
        <f t="shared" si="13"/>
        <v>386.71499999999986</v>
      </c>
      <c r="AF13" s="37">
        <f t="shared" si="13"/>
        <v>424.21099999999979</v>
      </c>
      <c r="AG13" s="37">
        <f t="shared" si="13"/>
        <v>319.06000000000006</v>
      </c>
      <c r="AH13" s="37">
        <f t="shared" si="13"/>
        <v>351.00299999999999</v>
      </c>
      <c r="AI13" s="37">
        <f t="shared" si="13"/>
        <v>547.16199999999992</v>
      </c>
      <c r="AJ13" s="37">
        <f t="shared" si="13"/>
        <v>625.77299999999968</v>
      </c>
      <c r="AK13" s="37">
        <f t="shared" ref="AK13:AP13" si="14">SUM(AK10:AK12)</f>
        <v>461.85599999999988</v>
      </c>
      <c r="AL13" s="37">
        <f t="shared" si="14"/>
        <v>517.37099999999998</v>
      </c>
      <c r="AM13" s="37">
        <f t="shared" si="14"/>
        <v>683.91600000000005</v>
      </c>
      <c r="AN13" s="37">
        <f t="shared" si="14"/>
        <v>954.60242919000018</v>
      </c>
      <c r="AO13" s="105">
        <f t="shared" si="14"/>
        <v>547.35</v>
      </c>
      <c r="AP13" s="37">
        <f t="shared" si="14"/>
        <v>629.58499999999947</v>
      </c>
      <c r="AQ13" s="37">
        <f t="shared" ref="AQ13" si="15">SUM(AQ10:AQ12)</f>
        <v>727.81700000000035</v>
      </c>
      <c r="AR13" s="132">
        <f>SUM(AR10:AR12)</f>
        <v>797.44799999999998</v>
      </c>
      <c r="AS13" s="105">
        <f>SUM(AS10:AS12)</f>
        <v>469.37000000000012</v>
      </c>
      <c r="AU13" s="37">
        <f t="shared" si="11"/>
        <v>123.10299999999999</v>
      </c>
      <c r="AV13" s="37">
        <f t="shared" si="11"/>
        <v>293.38900000000007</v>
      </c>
      <c r="AW13" s="37">
        <f t="shared" si="11"/>
        <v>473.21100000000001</v>
      </c>
      <c r="AX13" s="37">
        <f t="shared" si="11"/>
        <v>668.84599999999989</v>
      </c>
      <c r="AY13" s="37">
        <f t="shared" si="11"/>
        <v>811.0440000000001</v>
      </c>
      <c r="AZ13" s="37">
        <f t="shared" si="11"/>
        <v>1263.848</v>
      </c>
      <c r="BA13" s="37">
        <f t="shared" si="11"/>
        <v>1387.4559999999997</v>
      </c>
      <c r="BB13" s="37">
        <f t="shared" si="11"/>
        <v>1842.9979999999996</v>
      </c>
      <c r="BC13" s="37">
        <f t="shared" si="11"/>
        <v>2617.7454291900003</v>
      </c>
      <c r="BD13" s="37">
        <f t="shared" si="11"/>
        <v>2702.2</v>
      </c>
      <c r="BE13" s="37">
        <f t="shared" si="12"/>
        <v>469.37000000000012</v>
      </c>
    </row>
    <row r="14" spans="2:61" ht="14.9" customHeight="1">
      <c r="B14" s="46" t="s">
        <v>59</v>
      </c>
      <c r="C14" s="47"/>
      <c r="D14" s="47"/>
      <c r="E14" s="66">
        <f>SUM(E15:E16)</f>
        <v>-4.1000000000000005</v>
      </c>
      <c r="F14" s="66">
        <f t="shared" ref="F14:AJ14" si="16">SUM(F15:F16)</f>
        <v>-4.2789999999999999</v>
      </c>
      <c r="G14" s="66">
        <f t="shared" si="16"/>
        <v>-4.66</v>
      </c>
      <c r="H14" s="66">
        <f t="shared" si="16"/>
        <v>-4.6800000000000015</v>
      </c>
      <c r="I14" s="66">
        <f t="shared" si="16"/>
        <v>-4.4889999999999999</v>
      </c>
      <c r="J14" s="66">
        <f t="shared" si="16"/>
        <v>-7.4640000000000004</v>
      </c>
      <c r="K14" s="66">
        <f t="shared" si="16"/>
        <v>-7.5440000000000005</v>
      </c>
      <c r="L14" s="66">
        <f t="shared" si="16"/>
        <v>-20.167999999999999</v>
      </c>
      <c r="M14" s="66">
        <f t="shared" si="16"/>
        <v>-10.071999999999999</v>
      </c>
      <c r="N14" s="66">
        <f t="shared" si="16"/>
        <v>-13.780999999999999</v>
      </c>
      <c r="O14" s="66">
        <f t="shared" si="16"/>
        <v>-14.919</v>
      </c>
      <c r="P14" s="66">
        <f t="shared" si="16"/>
        <v>-14.370999999999999</v>
      </c>
      <c r="Q14" s="66">
        <f t="shared" si="16"/>
        <v>-14.250999999999999</v>
      </c>
      <c r="R14" s="66">
        <f t="shared" si="16"/>
        <v>-16.239000000000001</v>
      </c>
      <c r="S14" s="66">
        <f t="shared" si="16"/>
        <v>-23.716000000000001</v>
      </c>
      <c r="T14" s="66">
        <f t="shared" si="16"/>
        <v>-32.025000000000006</v>
      </c>
      <c r="U14" s="66">
        <f t="shared" si="16"/>
        <v>-30.603999999999999</v>
      </c>
      <c r="V14" s="66">
        <f t="shared" si="16"/>
        <v>-33.704999999999998</v>
      </c>
      <c r="W14" s="66">
        <f t="shared" si="16"/>
        <v>-35.066000000000003</v>
      </c>
      <c r="X14" s="66">
        <f t="shared" si="16"/>
        <v>-43.852999999999994</v>
      </c>
      <c r="Y14" s="66">
        <f t="shared" si="16"/>
        <v>-63.040999999999997</v>
      </c>
      <c r="Z14" s="66">
        <f t="shared" si="16"/>
        <v>-74.122</v>
      </c>
      <c r="AA14" s="66">
        <f t="shared" si="16"/>
        <v>-80.094999999999999</v>
      </c>
      <c r="AB14" s="66">
        <f t="shared" si="16"/>
        <v>-47.362999999999992</v>
      </c>
      <c r="AC14" s="66">
        <f t="shared" si="16"/>
        <v>-81.992000000000004</v>
      </c>
      <c r="AD14" s="66">
        <f t="shared" si="16"/>
        <v>-79.343999999999994</v>
      </c>
      <c r="AE14" s="66">
        <f t="shared" si="16"/>
        <v>-93.595999999999989</v>
      </c>
      <c r="AF14" s="66">
        <f t="shared" si="16"/>
        <v>-68.908999999999992</v>
      </c>
      <c r="AG14" s="66">
        <f t="shared" si="16"/>
        <v>-83.5</v>
      </c>
      <c r="AH14" s="66">
        <f t="shared" si="16"/>
        <v>-92.823999999999998</v>
      </c>
      <c r="AI14" s="66">
        <f t="shared" si="16"/>
        <v>-73.97999999999999</v>
      </c>
      <c r="AJ14" s="66">
        <f t="shared" si="16"/>
        <v>-114.6249999999998</v>
      </c>
      <c r="AK14" s="66">
        <f t="shared" ref="AK14:AQ14" si="17">SUM(AK15:AK16)</f>
        <v>-114.71900000000001</v>
      </c>
      <c r="AL14" s="66">
        <f t="shared" si="17"/>
        <v>-119.94000000000001</v>
      </c>
      <c r="AM14" s="66">
        <f t="shared" si="17"/>
        <v>-132.87899999999996</v>
      </c>
      <c r="AN14" s="66">
        <f t="shared" si="17"/>
        <v>-140.68200000000002</v>
      </c>
      <c r="AO14" s="66">
        <f t="shared" si="17"/>
        <v>-154.82099999999997</v>
      </c>
      <c r="AP14" s="66">
        <f t="shared" si="17"/>
        <v>-114.41899999999981</v>
      </c>
      <c r="AQ14" s="66">
        <f t="shared" si="17"/>
        <v>-153.75</v>
      </c>
      <c r="AR14" s="66">
        <f t="shared" ref="AR14:AS14" si="18">SUM(AR15:AR16)</f>
        <v>-119.73500000000003</v>
      </c>
      <c r="AS14" s="66">
        <f t="shared" si="18"/>
        <v>-146.77300000000002</v>
      </c>
      <c r="AU14" s="66">
        <f t="shared" si="11"/>
        <v>-17.719000000000001</v>
      </c>
      <c r="AV14" s="66">
        <f t="shared" si="11"/>
        <v>-39.664999999999999</v>
      </c>
      <c r="AW14" s="66">
        <f t="shared" si="11"/>
        <v>-53.143000000000001</v>
      </c>
      <c r="AX14" s="66">
        <f t="shared" si="11"/>
        <v>-86.231000000000009</v>
      </c>
      <c r="AY14" s="66">
        <f t="shared" si="11"/>
        <v>-143.22800000000001</v>
      </c>
      <c r="AZ14" s="66">
        <f t="shared" si="11"/>
        <v>-264.62099999999998</v>
      </c>
      <c r="BA14" s="66">
        <f t="shared" si="11"/>
        <v>-323.84100000000001</v>
      </c>
      <c r="BB14" s="66">
        <f t="shared" si="11"/>
        <v>-364.9289999999998</v>
      </c>
      <c r="BC14" s="66">
        <f t="shared" si="11"/>
        <v>-508.22</v>
      </c>
      <c r="BD14" s="66">
        <f t="shared" si="11"/>
        <v>-542.7249999999998</v>
      </c>
      <c r="BE14" s="66">
        <f t="shared" si="12"/>
        <v>-146.77300000000002</v>
      </c>
    </row>
    <row r="15" spans="2:61" ht="14.9" customHeight="1">
      <c r="B15" s="29" t="s">
        <v>60</v>
      </c>
      <c r="E15" s="28">
        <f>'Operating Costs'!E10+'Operating Costs'!E12+'Operating Costs'!E15</f>
        <v>-2.6510000000000002</v>
      </c>
      <c r="F15" s="28">
        <f>'Operating Costs'!F10+'Operating Costs'!F12+'Operating Costs'!F15</f>
        <v>-2.5959999999999996</v>
      </c>
      <c r="G15" s="28">
        <f>'Operating Costs'!G10+'Operating Costs'!G12+'Operating Costs'!G15</f>
        <v>-3.2160000000000002</v>
      </c>
      <c r="H15" s="28">
        <f>'Operating Costs'!H10+'Operating Costs'!H12+'Operating Costs'!H15</f>
        <v>-3.3400000000000016</v>
      </c>
      <c r="I15" s="28">
        <f>'Operating Costs'!I10+'Operating Costs'!I12+'Operating Costs'!I15</f>
        <v>-2.8919999999999999</v>
      </c>
      <c r="J15" s="28">
        <f>'Operating Costs'!J10+'Operating Costs'!J12+'Operating Costs'!J15</f>
        <v>-5.0990000000000002</v>
      </c>
      <c r="K15" s="28">
        <f>'Operating Costs'!K10+'Operating Costs'!K12+'Operating Costs'!K15</f>
        <v>-5.1280000000000001</v>
      </c>
      <c r="L15" s="28">
        <f>'Operating Costs'!L10+'Operating Costs'!L12+'Operating Costs'!L15</f>
        <v>-15.345000000000001</v>
      </c>
      <c r="M15" s="28">
        <f>'Operating Costs'!M10+'Operating Costs'!M12+'Operating Costs'!M15</f>
        <v>-5.8999999999999995</v>
      </c>
      <c r="N15" s="28">
        <f>'Operating Costs'!N10+'Operating Costs'!N12+'Operating Costs'!N15</f>
        <v>-8.9039999999999999</v>
      </c>
      <c r="O15" s="28">
        <f>'Operating Costs'!O10+'Operating Costs'!O12+'Operating Costs'!O15</f>
        <v>-10.5</v>
      </c>
      <c r="P15" s="28">
        <f>'Operating Costs'!P10+'Operating Costs'!P12+'Operating Costs'!P15</f>
        <v>-9.9329999999999998</v>
      </c>
      <c r="Q15" s="28">
        <f>'Operating Costs'!Q10+'Operating Costs'!Q12+'Operating Costs'!Q15</f>
        <v>-8.8089999999999993</v>
      </c>
      <c r="R15" s="28">
        <f>'Operating Costs'!R10+'Operating Costs'!R12+'Operating Costs'!R15</f>
        <v>-9.952</v>
      </c>
      <c r="S15" s="28">
        <f>'Operating Costs'!S10+'Operating Costs'!S12+'Operating Costs'!S15</f>
        <v>-13.622999999999999</v>
      </c>
      <c r="T15" s="28">
        <f>'Operating Costs'!T10+'Operating Costs'!T12+'Operating Costs'!T15</f>
        <v>-20.702000000000002</v>
      </c>
      <c r="U15" s="28">
        <f>'Operating Costs'!U10+'Operating Costs'!U12+'Operating Costs'!U15</f>
        <v>-19.584</v>
      </c>
      <c r="V15" s="28">
        <f>'Operating Costs'!V10+'Operating Costs'!V12+'Operating Costs'!V15</f>
        <v>-21.358000000000001</v>
      </c>
      <c r="W15" s="28">
        <f>'Operating Costs'!W10+'Operating Costs'!W12+'Operating Costs'!W15</f>
        <v>-22.861999999999998</v>
      </c>
      <c r="X15" s="28">
        <f>'Operating Costs'!X10+'Operating Costs'!X12+'Operating Costs'!X15</f>
        <v>-29.213999999999999</v>
      </c>
      <c r="Y15" s="28">
        <f>'Operating Costs'!Y10+'Operating Costs'!Y12+'Operating Costs'!Y15</f>
        <v>-44.814</v>
      </c>
      <c r="Z15" s="28">
        <f>'Operating Costs'!Z10+'Operating Costs'!Z12+'Operating Costs'!Z15</f>
        <v>-54.254000000000005</v>
      </c>
      <c r="AA15" s="28">
        <f>'Operating Costs'!AA10+'Operating Costs'!AA12+'Operating Costs'!AA15</f>
        <v>-60.143000000000001</v>
      </c>
      <c r="AB15" s="28">
        <f>'Operating Costs'!AB10+'Operating Costs'!AB12+'Operating Costs'!AB15</f>
        <v>-20.407999999999994</v>
      </c>
      <c r="AC15" s="28">
        <f>'Operating Costs'!AC10+'Operating Costs'!AC12+'Operating Costs'!AC15</f>
        <v>-59.856999999999999</v>
      </c>
      <c r="AD15" s="28">
        <f>'Operating Costs'!AD10+'Operating Costs'!AD12+'Operating Costs'!AD15</f>
        <v>-58.882999999999996</v>
      </c>
      <c r="AE15" s="28">
        <f>'Operating Costs'!AE10+'Operating Costs'!AE12+'Operating Costs'!AE15</f>
        <v>-69.402999999999992</v>
      </c>
      <c r="AF15" s="28">
        <f>'Operating Costs'!AF10+'Operating Costs'!AF12+'Operating Costs'!AF15</f>
        <v>-42.274999999999999</v>
      </c>
      <c r="AG15" s="28">
        <f>'Operating Costs'!AG10+'Operating Costs'!AG12+'Operating Costs'!AG15</f>
        <v>-55.526999999999994</v>
      </c>
      <c r="AH15" s="28">
        <f>'Operating Costs'!AH10+'Operating Costs'!AH12+'Operating Costs'!AH15</f>
        <v>-62.520999999999994</v>
      </c>
      <c r="AI15" s="28">
        <f>'Operating Costs'!AI10+'Operating Costs'!AI12+'Operating Costs'!AI15</f>
        <v>-42.003</v>
      </c>
      <c r="AJ15" s="28">
        <f>'Operating Costs'!AJ10+'Operating Costs'!AJ12+'Operating Costs'!AJ15</f>
        <v>-82.334999999999795</v>
      </c>
      <c r="AK15" s="28">
        <f>'Operating Costs'!AK10+'Operating Costs'!AK12+'Operating Costs'!AK15</f>
        <v>-82.662000000000006</v>
      </c>
      <c r="AL15" s="28">
        <f>'Operating Costs'!AL10+'Operating Costs'!AL12+'Operating Costs'!AL15</f>
        <v>-80.788000000000011</v>
      </c>
      <c r="AM15" s="28">
        <f>'Operating Costs'!AM10+'Operating Costs'!AM12+'Operating Costs'!AM15</f>
        <v>-92.922999999999973</v>
      </c>
      <c r="AN15" s="28">
        <f>'Operating Costs'!AN10+'Operating Costs'!AN12+'Operating Costs'!AN15</f>
        <v>-101.00700000000003</v>
      </c>
      <c r="AO15" s="28">
        <f>'Operating Costs'!AO10+'Operating Costs'!AO12+'Operating Costs'!AO15</f>
        <v>-113.32999999999998</v>
      </c>
      <c r="AP15" s="28">
        <f>'Operating Costs'!AP10+'Operating Costs'!AP12+'Operating Costs'!AP15</f>
        <v>-74.22799999999981</v>
      </c>
      <c r="AQ15" s="28">
        <f>'Operating Costs'!AQ10+'Operating Costs'!AQ12+'Operating Costs'!AQ15</f>
        <v>-108.20400000000001</v>
      </c>
      <c r="AR15" s="40">
        <f>'Operating Costs'!AR10+'Operating Costs'!AR12+'Operating Costs'!AR15</f>
        <v>-81.344000000000023</v>
      </c>
      <c r="AS15" s="40">
        <f>'Operating Costs'!AS10+'Operating Costs'!AS12+'Operating Costs'!AS15</f>
        <v>-104.30500000000001</v>
      </c>
      <c r="AU15" s="28">
        <f t="shared" si="11"/>
        <v>-11.803000000000003</v>
      </c>
      <c r="AV15" s="28">
        <f t="shared" si="11"/>
        <v>-28.463999999999999</v>
      </c>
      <c r="AW15" s="28">
        <f t="shared" si="11"/>
        <v>-35.236999999999995</v>
      </c>
      <c r="AX15" s="28">
        <f t="shared" si="11"/>
        <v>-53.085999999999999</v>
      </c>
      <c r="AY15" s="28">
        <f t="shared" si="11"/>
        <v>-93.018000000000001</v>
      </c>
      <c r="AZ15" s="28">
        <f t="shared" si="11"/>
        <v>-179.619</v>
      </c>
      <c r="BA15" s="28">
        <f t="shared" si="11"/>
        <v>-230.41799999999998</v>
      </c>
      <c r="BB15" s="28">
        <f t="shared" si="11"/>
        <v>-242.3859999999998</v>
      </c>
      <c r="BC15" s="28">
        <f t="shared" si="11"/>
        <v>-357.38</v>
      </c>
      <c r="BD15" s="28">
        <f t="shared" si="11"/>
        <v>-377.10599999999988</v>
      </c>
      <c r="BE15" s="28">
        <f t="shared" si="12"/>
        <v>-104.30500000000001</v>
      </c>
    </row>
    <row r="16" spans="2:61" ht="14.9" customHeight="1">
      <c r="B16" s="29" t="s">
        <v>61</v>
      </c>
      <c r="E16" s="28">
        <f>'Operating Costs'!E11</f>
        <v>-1.4490000000000001</v>
      </c>
      <c r="F16" s="28">
        <f>'Operating Costs'!F11</f>
        <v>-1.6830000000000001</v>
      </c>
      <c r="G16" s="28">
        <f>'Operating Costs'!G11</f>
        <v>-1.4439999999999995</v>
      </c>
      <c r="H16" s="28">
        <f>'Operating Costs'!H11</f>
        <v>-1.34</v>
      </c>
      <c r="I16" s="28">
        <f>'Operating Costs'!I11</f>
        <v>-1.597</v>
      </c>
      <c r="J16" s="28">
        <f>'Operating Costs'!J11</f>
        <v>-2.3650000000000002</v>
      </c>
      <c r="K16" s="28">
        <f>'Operating Costs'!K11</f>
        <v>-2.4159999999999999</v>
      </c>
      <c r="L16" s="28">
        <f>'Operating Costs'!L11</f>
        <v>-4.8230000000000004</v>
      </c>
      <c r="M16" s="28">
        <f>'Operating Costs'!M11</f>
        <v>-4.1719999999999997</v>
      </c>
      <c r="N16" s="28">
        <f>'Operating Costs'!N11</f>
        <v>-4.8769999999999998</v>
      </c>
      <c r="O16" s="28">
        <f>'Operating Costs'!O11</f>
        <v>-4.4189999999999996</v>
      </c>
      <c r="P16" s="28">
        <f>'Operating Costs'!P11</f>
        <v>-4.4379999999999997</v>
      </c>
      <c r="Q16" s="28">
        <f>'Operating Costs'!Q11</f>
        <v>-5.4420000000000002</v>
      </c>
      <c r="R16" s="28">
        <f>'Operating Costs'!R11</f>
        <v>-6.2869999999999999</v>
      </c>
      <c r="S16" s="28">
        <f>'Operating Costs'!S11</f>
        <v>-10.093</v>
      </c>
      <c r="T16" s="28">
        <f>'Operating Costs'!T11</f>
        <v>-11.323</v>
      </c>
      <c r="U16" s="28">
        <f>'Operating Costs'!U11</f>
        <v>-11.02</v>
      </c>
      <c r="V16" s="28">
        <f>'Operating Costs'!V11</f>
        <v>-12.347</v>
      </c>
      <c r="W16" s="28">
        <f>'Operating Costs'!W11</f>
        <v>-12.204000000000001</v>
      </c>
      <c r="X16" s="28">
        <f>'Operating Costs'!X11</f>
        <v>-14.638999999999999</v>
      </c>
      <c r="Y16" s="28">
        <f>'Operating Costs'!Y11</f>
        <v>-18.227</v>
      </c>
      <c r="Z16" s="28">
        <f>'Operating Costs'!Z11</f>
        <v>-19.867999999999999</v>
      </c>
      <c r="AA16" s="28">
        <f>'Operating Costs'!AA11</f>
        <v>-19.952000000000002</v>
      </c>
      <c r="AB16" s="28">
        <f>'Operating Costs'!AB11</f>
        <v>-26.954999999999998</v>
      </c>
      <c r="AC16" s="28">
        <f>'Operating Costs'!AC11</f>
        <v>-22.135000000000002</v>
      </c>
      <c r="AD16" s="28">
        <f>'Operating Costs'!AD11</f>
        <v>-20.460999999999999</v>
      </c>
      <c r="AE16" s="28">
        <f>'Operating Costs'!AE11</f>
        <v>-24.192999999999998</v>
      </c>
      <c r="AF16" s="28">
        <f>'Operating Costs'!AF11</f>
        <v>-26.634</v>
      </c>
      <c r="AG16" s="28">
        <f>'Operating Costs'!AG11</f>
        <v>-27.972999999999999</v>
      </c>
      <c r="AH16" s="28">
        <f>'Operating Costs'!AH11</f>
        <v>-30.303000000000004</v>
      </c>
      <c r="AI16" s="28">
        <f>'Operating Costs'!AI11</f>
        <v>-31.976999999999997</v>
      </c>
      <c r="AJ16" s="28">
        <f>'Operating Costs'!AJ11</f>
        <v>-32.29</v>
      </c>
      <c r="AK16" s="28">
        <f>'Operating Costs'!AK11</f>
        <v>-32.057000000000002</v>
      </c>
      <c r="AL16" s="28">
        <f>'Operating Costs'!AL11</f>
        <v>-39.152000000000001</v>
      </c>
      <c r="AM16" s="28">
        <f>'Operating Costs'!AM11</f>
        <v>-39.956000000000003</v>
      </c>
      <c r="AN16" s="28">
        <f>'Operating Costs'!AN11</f>
        <v>-39.674999999999997</v>
      </c>
      <c r="AO16" s="28">
        <f>'Operating Costs'!AO11</f>
        <v>-41.491</v>
      </c>
      <c r="AP16" s="28">
        <f>'Operating Costs'!AP11</f>
        <v>-40.191000000000003</v>
      </c>
      <c r="AQ16" s="28">
        <f>'Operating Costs'!AQ11</f>
        <v>-45.545999999999999</v>
      </c>
      <c r="AR16" s="40">
        <f>'Operating Costs'!AR11</f>
        <v>-38.391000000000005</v>
      </c>
      <c r="AS16" s="40">
        <f>'Operating Costs'!AS11</f>
        <v>-42.468000000000004</v>
      </c>
      <c r="AU16" s="28">
        <f t="shared" si="11"/>
        <v>-5.9159999999999995</v>
      </c>
      <c r="AV16" s="28">
        <f t="shared" si="11"/>
        <v>-11.201000000000001</v>
      </c>
      <c r="AW16" s="28">
        <f t="shared" si="11"/>
        <v>-17.905999999999999</v>
      </c>
      <c r="AX16" s="28">
        <f t="shared" si="11"/>
        <v>-33.144999999999996</v>
      </c>
      <c r="AY16" s="28">
        <f t="shared" si="11"/>
        <v>-50.209999999999994</v>
      </c>
      <c r="AZ16" s="28">
        <f t="shared" si="11"/>
        <v>-85.001999999999995</v>
      </c>
      <c r="BA16" s="28">
        <f t="shared" si="11"/>
        <v>-93.423000000000002</v>
      </c>
      <c r="BB16" s="28">
        <f t="shared" si="11"/>
        <v>-122.54300000000001</v>
      </c>
      <c r="BC16" s="28">
        <f t="shared" si="11"/>
        <v>-150.84</v>
      </c>
      <c r="BD16" s="28">
        <f t="shared" si="11"/>
        <v>-165.61900000000003</v>
      </c>
      <c r="BE16" s="28">
        <f t="shared" si="12"/>
        <v>-42.468000000000004</v>
      </c>
    </row>
    <row r="17" spans="2:57" ht="14.9" customHeight="1">
      <c r="B17" s="46" t="s">
        <v>62</v>
      </c>
      <c r="C17" s="47"/>
      <c r="D17" s="47"/>
      <c r="E17" s="66">
        <f>'G&amp;A Expenses'!E14-'G&amp;A Expenses'!E11</f>
        <v>-1.8749999999999998</v>
      </c>
      <c r="F17" s="66">
        <f>'G&amp;A Expenses'!F14-'G&amp;A Expenses'!F11</f>
        <v>-2.294</v>
      </c>
      <c r="G17" s="66">
        <f>'G&amp;A Expenses'!G14-'G&amp;A Expenses'!G11</f>
        <v>-2.319</v>
      </c>
      <c r="H17" s="66">
        <f>'G&amp;A Expenses'!H14-'G&amp;A Expenses'!H11</f>
        <v>-4.1580000000000004</v>
      </c>
      <c r="I17" s="66">
        <f>'G&amp;A Expenses'!I14-'G&amp;A Expenses'!I11</f>
        <v>-1.9939999999999998</v>
      </c>
      <c r="J17" s="66">
        <f>'G&amp;A Expenses'!J14-'G&amp;A Expenses'!J11</f>
        <v>-5.4359999999999999</v>
      </c>
      <c r="K17" s="66">
        <f>'G&amp;A Expenses'!K14-'G&amp;A Expenses'!K11</f>
        <v>-7.43</v>
      </c>
      <c r="L17" s="66">
        <f>'G&amp;A Expenses'!L14-'G&amp;A Expenses'!L11</f>
        <v>-12.244999999999999</v>
      </c>
      <c r="M17" s="66">
        <f>'G&amp;A Expenses'!M14-'G&amp;A Expenses'!M11</f>
        <v>-10.41</v>
      </c>
      <c r="N17" s="66">
        <f>'G&amp;A Expenses'!N14-'G&amp;A Expenses'!N11</f>
        <v>-11.989000000000001</v>
      </c>
      <c r="O17" s="66">
        <f>'G&amp;A Expenses'!O14-'G&amp;A Expenses'!O11</f>
        <v>-9.0400000000000009</v>
      </c>
      <c r="P17" s="66">
        <f>'G&amp;A Expenses'!P14-'G&amp;A Expenses'!P11</f>
        <v>-8.4409999999999989</v>
      </c>
      <c r="Q17" s="66">
        <f>'G&amp;A Expenses'!Q14-'G&amp;A Expenses'!Q11</f>
        <v>-8.4499999999999993</v>
      </c>
      <c r="R17" s="66">
        <f>'G&amp;A Expenses'!R14-'G&amp;A Expenses'!R11</f>
        <v>-8.093</v>
      </c>
      <c r="S17" s="66">
        <f>'G&amp;A Expenses'!S14-'G&amp;A Expenses'!S11</f>
        <v>-9.218</v>
      </c>
      <c r="T17" s="66">
        <f>'G&amp;A Expenses'!T14-'G&amp;A Expenses'!T11</f>
        <v>-12.906000000000001</v>
      </c>
      <c r="U17" s="66">
        <f>'G&amp;A Expenses'!U14-'G&amp;A Expenses'!U11</f>
        <v>-9.7100000000000009</v>
      </c>
      <c r="V17" s="66">
        <f>'G&amp;A Expenses'!V14-'G&amp;A Expenses'!V11</f>
        <v>-13.823</v>
      </c>
      <c r="W17" s="66">
        <f>'G&amp;A Expenses'!W14-'G&amp;A Expenses'!W11</f>
        <v>-13.145</v>
      </c>
      <c r="X17" s="66">
        <f>'G&amp;A Expenses'!X14-'G&amp;A Expenses'!X11</f>
        <v>-21.344000000000001</v>
      </c>
      <c r="Y17" s="66">
        <f>'G&amp;A Expenses'!Y14-'G&amp;A Expenses'!Y11</f>
        <v>-21.115999999999996</v>
      </c>
      <c r="Z17" s="66">
        <f>'G&amp;A Expenses'!Z14-'G&amp;A Expenses'!Z11</f>
        <v>-17.649000000000001</v>
      </c>
      <c r="AA17" s="66">
        <f>'G&amp;A Expenses'!AA14-'G&amp;A Expenses'!AA11</f>
        <v>-18.927</v>
      </c>
      <c r="AB17" s="66">
        <f>'G&amp;A Expenses'!AB14-'G&amp;A Expenses'!AB11</f>
        <v>-45.001000000000005</v>
      </c>
      <c r="AC17" s="66">
        <f>'G&amp;A Expenses'!AC14-'G&amp;A Expenses'!AC11</f>
        <v>-35.342999999999996</v>
      </c>
      <c r="AD17" s="66">
        <f>'G&amp;A Expenses'!AD14-'G&amp;A Expenses'!AD11</f>
        <v>-36.35</v>
      </c>
      <c r="AE17" s="66">
        <f>'G&amp;A Expenses'!AE14-'G&amp;A Expenses'!AE11</f>
        <v>-38.497</v>
      </c>
      <c r="AF17" s="66">
        <f>'G&amp;A Expenses'!AF14-'G&amp;A Expenses'!AF11</f>
        <v>-18.54999999999999</v>
      </c>
      <c r="AG17" s="66">
        <f>'G&amp;A Expenses'!AG14-'G&amp;A Expenses'!AG11</f>
        <v>-26.437999999999995</v>
      </c>
      <c r="AH17" s="66">
        <f>'G&amp;A Expenses'!AH14-'G&amp;A Expenses'!AH11</f>
        <v>-33.630000000000003</v>
      </c>
      <c r="AI17" s="66">
        <f>'G&amp;A Expenses'!AI14-'G&amp;A Expenses'!AI11</f>
        <v>-48.443000000000005</v>
      </c>
      <c r="AJ17" s="66">
        <f>'G&amp;A Expenses'!AJ14-'G&amp;A Expenses'!AJ11</f>
        <v>-52.577999999999996</v>
      </c>
      <c r="AK17" s="66">
        <f>'G&amp;A Expenses'!AK14-'G&amp;A Expenses'!AK11</f>
        <v>-31.110999999999994</v>
      </c>
      <c r="AL17" s="66">
        <f>'G&amp;A Expenses'!AL14-'G&amp;A Expenses'!AL11</f>
        <v>-47.868000000000002</v>
      </c>
      <c r="AM17" s="66">
        <f>'G&amp;A Expenses'!AM14-'G&amp;A Expenses'!AM11</f>
        <v>-47.875999999999991</v>
      </c>
      <c r="AN17" s="66">
        <f>'G&amp;A Expenses'!AN14-'G&amp;A Expenses'!AN11</f>
        <v>-47.111000000000018</v>
      </c>
      <c r="AO17" s="66">
        <f>'G&amp;A Expenses'!AO14-'G&amp;A Expenses'!AO11</f>
        <v>-39.742000000000004</v>
      </c>
      <c r="AP17" s="66">
        <f>'G&amp;A Expenses'!AP14-'G&amp;A Expenses'!AP11</f>
        <v>-45.589000000000006</v>
      </c>
      <c r="AQ17" s="66">
        <f>'G&amp;A Expenses'!AQ14-'G&amp;A Expenses'!AQ11</f>
        <v>-50.221999999999994</v>
      </c>
      <c r="AR17" s="106">
        <f>'G&amp;A Expenses'!AR14-'G&amp;A Expenses'!AR11</f>
        <v>-59.070000000000007</v>
      </c>
      <c r="AS17" s="106">
        <f>'G&amp;A Expenses'!AS14-'G&amp;A Expenses'!AS11</f>
        <v>-45.198</v>
      </c>
      <c r="AU17" s="66">
        <f t="shared" si="11"/>
        <v>-10.646000000000001</v>
      </c>
      <c r="AV17" s="66">
        <f t="shared" si="11"/>
        <v>-27.104999999999997</v>
      </c>
      <c r="AW17" s="66">
        <f t="shared" si="11"/>
        <v>-39.879999999999995</v>
      </c>
      <c r="AX17" s="66">
        <f t="shared" si="11"/>
        <v>-38.667000000000002</v>
      </c>
      <c r="AY17" s="66">
        <f t="shared" si="11"/>
        <v>-58.021999999999998</v>
      </c>
      <c r="AZ17" s="66">
        <f t="shared" si="11"/>
        <v>-102.69300000000001</v>
      </c>
      <c r="BA17" s="66">
        <f t="shared" si="11"/>
        <v>-128.73999999999998</v>
      </c>
      <c r="BB17" s="66">
        <f t="shared" si="11"/>
        <v>-161.089</v>
      </c>
      <c r="BC17" s="66">
        <f t="shared" si="11"/>
        <v>-173.96600000000001</v>
      </c>
      <c r="BD17" s="66">
        <f t="shared" si="11"/>
        <v>-194.62299999999999</v>
      </c>
      <c r="BE17" s="66">
        <f t="shared" si="12"/>
        <v>-45.198</v>
      </c>
    </row>
    <row r="18" spans="2:57" ht="14.9" customHeight="1">
      <c r="B18" s="46" t="s">
        <v>63</v>
      </c>
      <c r="C18" s="47"/>
      <c r="D18" s="47"/>
      <c r="E18" s="66">
        <f>'Income Statement'!E14</f>
        <v>5.7000000000000002E-2</v>
      </c>
      <c r="F18" s="66">
        <f>'Income Statement'!F14</f>
        <v>0.02</v>
      </c>
      <c r="G18" s="66">
        <f>'Income Statement'!G14</f>
        <v>-1.4999999999999999E-2</v>
      </c>
      <c r="H18" s="66">
        <f>'Income Statement'!H14</f>
        <v>-0.08</v>
      </c>
      <c r="I18" s="66">
        <f>'Income Statement'!I14</f>
        <v>-0.121</v>
      </c>
      <c r="J18" s="66">
        <f>'Income Statement'!J14</f>
        <v>0.35899999999999999</v>
      </c>
      <c r="K18" s="66">
        <f>'Income Statement'!K14</f>
        <v>-0.217</v>
      </c>
      <c r="L18" s="66">
        <f>'Income Statement'!L14</f>
        <v>62.171999999999997</v>
      </c>
      <c r="M18" s="66">
        <f>'Income Statement'!M14</f>
        <v>-3.3000000000000002E-2</v>
      </c>
      <c r="N18" s="66">
        <f>'Income Statement'!N14</f>
        <v>-1.22</v>
      </c>
      <c r="O18" s="66">
        <f>'Income Statement'!O14</f>
        <v>0.97699999999999998</v>
      </c>
      <c r="P18" s="66">
        <f>'Income Statement'!P14</f>
        <v>18.997</v>
      </c>
      <c r="Q18" s="66">
        <f>'Income Statement'!Q14</f>
        <v>-0.19600000000000001</v>
      </c>
      <c r="R18" s="66">
        <f>'Income Statement'!R14</f>
        <v>0.25800000000000001</v>
      </c>
      <c r="S18" s="66">
        <f>'Income Statement'!S14</f>
        <v>0.153</v>
      </c>
      <c r="T18" s="66">
        <f>'Income Statement'!T14</f>
        <v>2.7210000000000001</v>
      </c>
      <c r="U18" s="66">
        <f>'Income Statement'!U14</f>
        <v>59.079000000000001</v>
      </c>
      <c r="V18" s="66">
        <f>'Income Statement'!V14</f>
        <v>-1.0109999999999999</v>
      </c>
      <c r="W18" s="66">
        <f>'Income Statement'!W14</f>
        <v>-0.57799999999999996</v>
      </c>
      <c r="X18" s="66">
        <f>'Income Statement'!X14</f>
        <v>125.515</v>
      </c>
      <c r="Y18" s="66">
        <f>'Income Statement'!Y14</f>
        <v>2.835</v>
      </c>
      <c r="Z18" s="66">
        <f>'Income Statement'!Z14</f>
        <v>0.373</v>
      </c>
      <c r="AA18" s="66">
        <f>'Income Statement'!AA14</f>
        <v>2.8210000000000002</v>
      </c>
      <c r="AB18" s="66">
        <f>'Income Statement'!AB14</f>
        <v>694.649</v>
      </c>
      <c r="AC18" s="66">
        <f>'Income Statement'!AC14</f>
        <v>2.911</v>
      </c>
      <c r="AD18" s="66">
        <f>'Income Statement'!AD14</f>
        <v>0.67600000000000016</v>
      </c>
      <c r="AE18" s="66">
        <f>'Income Statement'!AE14</f>
        <v>-3.8480000000000003</v>
      </c>
      <c r="AF18" s="66">
        <f>'Income Statement'!AF14</f>
        <v>21.661999999999999</v>
      </c>
      <c r="AG18" s="66">
        <f>'Income Statement'!AG14</f>
        <v>1.9E-2</v>
      </c>
      <c r="AH18" s="66">
        <f>'Income Statement'!AH14</f>
        <v>2.3609999999999998</v>
      </c>
      <c r="AI18" s="66">
        <f>'Income Statement'!AI14</f>
        <v>-11.143000000000001</v>
      </c>
      <c r="AJ18" s="66">
        <f>'Income Statement'!AJ14</f>
        <v>33.040999999999997</v>
      </c>
      <c r="AK18" s="66">
        <f>'Income Statement'!AK14</f>
        <v>368.15300000000002</v>
      </c>
      <c r="AL18" s="66">
        <f>'Income Statement'!AL14</f>
        <v>-3.1739999999999999</v>
      </c>
      <c r="AM18" s="66">
        <f>'Income Statement'!AM14</f>
        <v>-2.9360000000000355</v>
      </c>
      <c r="AN18" s="66">
        <f>'Income Statement'!AN14</f>
        <v>-8.2810000000000059</v>
      </c>
      <c r="AO18" s="66">
        <f>'Income Statement'!AO14</f>
        <v>-1.6359999999999999</v>
      </c>
      <c r="AP18" s="66">
        <f>'Income Statement'!AP14</f>
        <v>-0.13400000000000012</v>
      </c>
      <c r="AQ18" s="66">
        <f>'Income Statement'!AQ14</f>
        <v>-0.73199999999999998</v>
      </c>
      <c r="AR18" s="106">
        <f>'Income Statement'!AR14</f>
        <v>37.406000000000006</v>
      </c>
      <c r="AS18" s="106">
        <f>'Income Statement'!AS14</f>
        <v>-5.520999999999999</v>
      </c>
      <c r="AU18" s="66">
        <f t="shared" si="11"/>
        <v>-1.8000000000000002E-2</v>
      </c>
      <c r="AV18" s="66">
        <f t="shared" si="11"/>
        <v>62.192999999999998</v>
      </c>
      <c r="AW18" s="66">
        <f t="shared" si="11"/>
        <v>18.721</v>
      </c>
      <c r="AX18" s="66">
        <f t="shared" si="11"/>
        <v>2.9359999999999999</v>
      </c>
      <c r="AY18" s="66">
        <f t="shared" si="11"/>
        <v>183.005</v>
      </c>
      <c r="AZ18" s="66">
        <f t="shared" si="11"/>
        <v>700.678</v>
      </c>
      <c r="BA18" s="66">
        <f t="shared" si="11"/>
        <v>21.401</v>
      </c>
      <c r="BB18" s="66">
        <f t="shared" si="11"/>
        <v>24.277999999999995</v>
      </c>
      <c r="BC18" s="66">
        <f t="shared" si="11"/>
        <v>353.762</v>
      </c>
      <c r="BD18" s="66">
        <f t="shared" si="11"/>
        <v>34.904000000000003</v>
      </c>
      <c r="BE18" s="66">
        <f t="shared" si="12"/>
        <v>-5.520999999999999</v>
      </c>
    </row>
    <row r="19" spans="2:57" ht="14.9" customHeight="1">
      <c r="B19" s="46" t="s">
        <v>64</v>
      </c>
      <c r="C19" s="47"/>
      <c r="D19" s="47"/>
      <c r="E19" s="66">
        <f>'Income Statement'!E15</f>
        <v>1.4990000000000001</v>
      </c>
      <c r="F19" s="66">
        <f>'Income Statement'!F15</f>
        <v>-3.2829999999999999</v>
      </c>
      <c r="G19" s="66">
        <f>'Income Statement'!G15</f>
        <v>5.9240000000000004</v>
      </c>
      <c r="H19" s="66">
        <f>'Income Statement'!H15</f>
        <v>1.486</v>
      </c>
      <c r="I19" s="66">
        <f>'Income Statement'!I15</f>
        <v>2.2370000000000001</v>
      </c>
      <c r="J19" s="66">
        <f>'Income Statement'!J15</f>
        <v>0.76100000000000001</v>
      </c>
      <c r="K19" s="66">
        <f>'Income Statement'!K15</f>
        <v>0.53400000000000003</v>
      </c>
      <c r="L19" s="66">
        <f>'Income Statement'!L15</f>
        <v>-1E-3</v>
      </c>
      <c r="M19" s="66">
        <f>'Income Statement'!M15</f>
        <v>1.2709999999999999</v>
      </c>
      <c r="N19" s="66">
        <f>'Income Statement'!N15</f>
        <v>1.196</v>
      </c>
      <c r="O19" s="66">
        <f>'Income Statement'!O15</f>
        <v>-0.17699999999999999</v>
      </c>
      <c r="P19" s="66">
        <f>'Income Statement'!P15</f>
        <v>6.82</v>
      </c>
      <c r="Q19" s="66">
        <f>'Income Statement'!Q15</f>
        <v>5.6829999999999998</v>
      </c>
      <c r="R19" s="66">
        <f>'Income Statement'!R15</f>
        <v>3.2909999999999999</v>
      </c>
      <c r="S19" s="66">
        <f>'Income Statement'!S15</f>
        <v>9.7370000000000001</v>
      </c>
      <c r="T19" s="66">
        <f>'Income Statement'!T15</f>
        <v>7.6459999999999999</v>
      </c>
      <c r="U19" s="66">
        <f>'Income Statement'!U15</f>
        <v>-0.86199999999999999</v>
      </c>
      <c r="V19" s="66">
        <f>'Income Statement'!V15</f>
        <v>11.047000000000001</v>
      </c>
      <c r="W19" s="66">
        <f>'Income Statement'!W15</f>
        <v>5.5570000000000004</v>
      </c>
      <c r="X19" s="66">
        <f>'Income Statement'!X15</f>
        <v>-6.2489999999999997</v>
      </c>
      <c r="Y19" s="66">
        <f>'Income Statement'!Y15</f>
        <v>-3.2080000000000002</v>
      </c>
      <c r="Z19" s="66">
        <f>'Income Statement'!Z15</f>
        <v>-24.652999999999999</v>
      </c>
      <c r="AA19" s="66">
        <f>'Income Statement'!AA15</f>
        <v>36.49</v>
      </c>
      <c r="AB19" s="66">
        <f>'Income Statement'!AB15</f>
        <v>-7.4089999999999998</v>
      </c>
      <c r="AC19" s="66">
        <f>'Income Statement'!AC15</f>
        <v>7.4260000000000002</v>
      </c>
      <c r="AD19" s="66">
        <f>'Income Statement'!AD15</f>
        <v>4.2639999999999993</v>
      </c>
      <c r="AE19" s="66">
        <f>'Income Statement'!AE15</f>
        <v>23.876000000000005</v>
      </c>
      <c r="AF19" s="66">
        <f>'Income Statement'!AF15</f>
        <v>9.2879999999999967</v>
      </c>
      <c r="AG19" s="66">
        <f>'Income Statement'!AG15</f>
        <v>18.643000000000001</v>
      </c>
      <c r="AH19" s="66">
        <f>'Income Statement'!AH15</f>
        <v>7.3580000000000005</v>
      </c>
      <c r="AI19" s="66">
        <f>'Income Statement'!AI15</f>
        <v>30.514999999999997</v>
      </c>
      <c r="AJ19" s="66">
        <f>'Income Statement'!AJ15</f>
        <v>26.422999999999995</v>
      </c>
      <c r="AK19" s="66">
        <f>'Income Statement'!AK15</f>
        <v>2.915</v>
      </c>
      <c r="AL19" s="66">
        <f>'Income Statement'!AL15</f>
        <v>3.444</v>
      </c>
      <c r="AM19" s="66">
        <f>'Income Statement'!AM15</f>
        <v>4.016</v>
      </c>
      <c r="AN19" s="66">
        <f>'Income Statement'!AN15</f>
        <v>3.7889999999999997</v>
      </c>
      <c r="AO19" s="66">
        <f>'Income Statement'!AO15</f>
        <v>3.2930000000000001</v>
      </c>
      <c r="AP19" s="66">
        <f>'Income Statement'!AP15</f>
        <v>1.3140000000000001</v>
      </c>
      <c r="AQ19" s="66">
        <f>'Income Statement'!AQ15</f>
        <v>0.35899999999999999</v>
      </c>
      <c r="AR19" s="134">
        <f>'Income Statement'!AR15</f>
        <v>1.0779999999999994</v>
      </c>
      <c r="AS19" s="106">
        <f>'Income Statement'!AS15</f>
        <v>2.1320000000000001</v>
      </c>
      <c r="AU19" s="66">
        <f t="shared" si="11"/>
        <v>5.6260000000000003</v>
      </c>
      <c r="AV19" s="66">
        <f t="shared" si="11"/>
        <v>3.5310000000000001</v>
      </c>
      <c r="AW19" s="66">
        <f t="shared" si="11"/>
        <v>9.11</v>
      </c>
      <c r="AX19" s="66">
        <f t="shared" si="11"/>
        <v>26.356999999999999</v>
      </c>
      <c r="AY19" s="66">
        <f t="shared" si="11"/>
        <v>9.4930000000000021</v>
      </c>
      <c r="AZ19" s="66">
        <f t="shared" si="11"/>
        <v>1.2200000000000051</v>
      </c>
      <c r="BA19" s="66">
        <f t="shared" si="11"/>
        <v>44.853999999999999</v>
      </c>
      <c r="BB19" s="66">
        <f t="shared" si="11"/>
        <v>82.938999999999993</v>
      </c>
      <c r="BC19" s="66">
        <f t="shared" si="11"/>
        <v>14.164</v>
      </c>
      <c r="BD19" s="66">
        <f t="shared" si="11"/>
        <v>6.0439999999999996</v>
      </c>
      <c r="BE19" s="66">
        <f t="shared" si="12"/>
        <v>2.1320000000000001</v>
      </c>
    </row>
    <row r="20" spans="2:57" ht="14.9" customHeight="1">
      <c r="B20" s="48" t="s">
        <v>65</v>
      </c>
      <c r="C20" s="36"/>
      <c r="D20" s="36"/>
      <c r="E20" s="37">
        <f>SUM(E13:E14,E17:E19)</f>
        <v>22.941999999999993</v>
      </c>
      <c r="F20" s="37">
        <f t="shared" ref="F20:AJ20" si="19">SUM(F13:F14,F17:F19)</f>
        <v>25.129000000000008</v>
      </c>
      <c r="G20" s="37">
        <f t="shared" si="19"/>
        <v>24.436999999999991</v>
      </c>
      <c r="H20" s="37">
        <f t="shared" si="19"/>
        <v>27.837999999999997</v>
      </c>
      <c r="I20" s="37">
        <f t="shared" si="19"/>
        <v>33.58100000000001</v>
      </c>
      <c r="J20" s="37">
        <f t="shared" si="19"/>
        <v>9.2970000000000113</v>
      </c>
      <c r="K20" s="37">
        <f t="shared" si="19"/>
        <v>47.198999999999984</v>
      </c>
      <c r="L20" s="37">
        <f t="shared" si="19"/>
        <v>202.26600000000005</v>
      </c>
      <c r="M20" s="37">
        <f t="shared" si="19"/>
        <v>68.871000000000009</v>
      </c>
      <c r="N20" s="37">
        <f t="shared" si="19"/>
        <v>70.122000000000014</v>
      </c>
      <c r="O20" s="37">
        <f t="shared" si="19"/>
        <v>115.30300000000001</v>
      </c>
      <c r="P20" s="37">
        <f t="shared" si="19"/>
        <v>153.72299999999996</v>
      </c>
      <c r="Q20" s="37">
        <f t="shared" si="19"/>
        <v>74.716999999999956</v>
      </c>
      <c r="R20" s="37">
        <f t="shared" si="19"/>
        <v>85.534999999999982</v>
      </c>
      <c r="S20" s="37">
        <f t="shared" si="19"/>
        <v>200.57199999999997</v>
      </c>
      <c r="T20" s="37">
        <f t="shared" si="19"/>
        <v>212.41699999999992</v>
      </c>
      <c r="U20" s="37">
        <f t="shared" si="19"/>
        <v>123.02099999999999</v>
      </c>
      <c r="V20" s="37">
        <f t="shared" si="19"/>
        <v>108.07800000000003</v>
      </c>
      <c r="W20" s="37">
        <f t="shared" si="19"/>
        <v>203.28700000000003</v>
      </c>
      <c r="X20" s="37">
        <f t="shared" si="19"/>
        <v>367.90599999999995</v>
      </c>
      <c r="Y20" s="37">
        <f t="shared" si="19"/>
        <v>193.50400000000002</v>
      </c>
      <c r="Z20" s="37">
        <f t="shared" si="19"/>
        <v>139.87300000000002</v>
      </c>
      <c r="AA20" s="37">
        <f t="shared" si="19"/>
        <v>250.33099999999999</v>
      </c>
      <c r="AB20" s="37">
        <f t="shared" si="19"/>
        <v>1014.7239999999999</v>
      </c>
      <c r="AC20" s="37">
        <f t="shared" si="19"/>
        <v>178.89199999999997</v>
      </c>
      <c r="AD20" s="37">
        <f t="shared" si="19"/>
        <v>179.886</v>
      </c>
      <c r="AE20" s="37">
        <f t="shared" si="19"/>
        <v>274.64999999999986</v>
      </c>
      <c r="AF20" s="37">
        <f t="shared" si="19"/>
        <v>367.70199999999977</v>
      </c>
      <c r="AG20" s="37">
        <f t="shared" si="19"/>
        <v>227.78400000000008</v>
      </c>
      <c r="AH20" s="37">
        <f t="shared" si="19"/>
        <v>234.26799999999997</v>
      </c>
      <c r="AI20" s="37">
        <f t="shared" si="19"/>
        <v>444.11099999999988</v>
      </c>
      <c r="AJ20" s="37">
        <f t="shared" si="19"/>
        <v>518.03399999999988</v>
      </c>
      <c r="AK20" s="37">
        <f t="shared" ref="AK20:AP20" si="20">SUM(AK13:AK14,AK17:AK19)</f>
        <v>687.09399999999982</v>
      </c>
      <c r="AL20" s="37">
        <f t="shared" si="20"/>
        <v>349.83300000000003</v>
      </c>
      <c r="AM20" s="37">
        <f t="shared" si="20"/>
        <v>504.24100000000004</v>
      </c>
      <c r="AN20" s="37">
        <f t="shared" si="20"/>
        <v>762.31742919000021</v>
      </c>
      <c r="AO20" s="105">
        <f>SUM(AO13:AO14,AO17:AO19)</f>
        <v>354.44400000000002</v>
      </c>
      <c r="AP20" s="37">
        <f t="shared" si="20"/>
        <v>470.75699999999972</v>
      </c>
      <c r="AQ20" s="37">
        <f t="shared" ref="AQ20" si="21">SUM(AQ13:AQ14,AQ17:AQ19)</f>
        <v>523.47200000000043</v>
      </c>
      <c r="AR20" s="105">
        <f>SUM(AR13:AR14,AR17:AR19)</f>
        <v>657.12699999999995</v>
      </c>
      <c r="AS20" s="105">
        <f>SUM(AS13:AS14,AS17:AS19)</f>
        <v>274.0100000000001</v>
      </c>
      <c r="AU20" s="37">
        <f t="shared" ref="AU20:BD26" si="22">SUMIF($7:$7,AU$9,20:20)</f>
        <v>100.34599999999998</v>
      </c>
      <c r="AV20" s="37">
        <f t="shared" si="22"/>
        <v>292.34300000000007</v>
      </c>
      <c r="AW20" s="37">
        <f t="shared" si="22"/>
        <v>408.01900000000001</v>
      </c>
      <c r="AX20" s="37">
        <f t="shared" si="22"/>
        <v>573.24099999999987</v>
      </c>
      <c r="AY20" s="37">
        <f t="shared" si="22"/>
        <v>802.29200000000003</v>
      </c>
      <c r="AZ20" s="37">
        <f t="shared" si="22"/>
        <v>1598.432</v>
      </c>
      <c r="BA20" s="37">
        <f t="shared" si="22"/>
        <v>1001.1299999999997</v>
      </c>
      <c r="BB20" s="37">
        <f t="shared" si="22"/>
        <v>1424.1969999999997</v>
      </c>
      <c r="BC20" s="37">
        <f t="shared" si="22"/>
        <v>2303.4854291900001</v>
      </c>
      <c r="BD20" s="37">
        <f t="shared" si="22"/>
        <v>2005.8000000000002</v>
      </c>
      <c r="BE20" s="37">
        <f t="shared" si="12"/>
        <v>274.0100000000001</v>
      </c>
    </row>
    <row r="21" spans="2:57" ht="14.9" customHeight="1">
      <c r="B21" s="46" t="s">
        <v>66</v>
      </c>
      <c r="C21" s="47"/>
      <c r="D21" s="47"/>
      <c r="E21" s="66">
        <f>'Operating Costs'!E13+'G&amp;A Expenses'!E11</f>
        <v>-7.3850000000000007</v>
      </c>
      <c r="F21" s="66">
        <f>'Operating Costs'!F13+'G&amp;A Expenses'!F11</f>
        <v>-7.3819999999999988</v>
      </c>
      <c r="G21" s="66">
        <f>'Operating Costs'!G13+'G&amp;A Expenses'!G11</f>
        <v>-7.38</v>
      </c>
      <c r="H21" s="66">
        <f>'Operating Costs'!H13+'G&amp;A Expenses'!H11</f>
        <v>-7.3860000000000001</v>
      </c>
      <c r="I21" s="66">
        <f>'Operating Costs'!I13+'G&amp;A Expenses'!I11</f>
        <v>-7.3849999999999998</v>
      </c>
      <c r="J21" s="66">
        <f>'Operating Costs'!J13+'G&amp;A Expenses'!J11</f>
        <v>-12.747</v>
      </c>
      <c r="K21" s="66">
        <f>'Operating Costs'!K13+'G&amp;A Expenses'!K11</f>
        <v>-13.184000000000001</v>
      </c>
      <c r="L21" s="66">
        <f>'Operating Costs'!L13+'G&amp;A Expenses'!L11</f>
        <v>-26.325000000000003</v>
      </c>
      <c r="M21" s="66">
        <f>'Operating Costs'!M13+'G&amp;A Expenses'!M11</f>
        <v>-29.931000000000001</v>
      </c>
      <c r="N21" s="66">
        <f>'Operating Costs'!N13+'G&amp;A Expenses'!N11</f>
        <v>-30.030999999999999</v>
      </c>
      <c r="O21" s="66">
        <f>'Operating Costs'!O13+'G&amp;A Expenses'!O11</f>
        <v>-30.116</v>
      </c>
      <c r="P21" s="66">
        <f>'Operating Costs'!P13+'G&amp;A Expenses'!P11</f>
        <v>-30.237000000000002</v>
      </c>
      <c r="Q21" s="66">
        <f>'Operating Costs'!Q13+'G&amp;A Expenses'!Q11</f>
        <v>-34.677</v>
      </c>
      <c r="R21" s="66">
        <f>'Operating Costs'!R13+'G&amp;A Expenses'!R11</f>
        <v>-41.323</v>
      </c>
      <c r="S21" s="66">
        <f>'Operating Costs'!S13+'G&amp;A Expenses'!S11</f>
        <v>-54.176000000000002</v>
      </c>
      <c r="T21" s="66">
        <f>'Operating Costs'!T13+'G&amp;A Expenses'!T11</f>
        <v>-56.946999999999996</v>
      </c>
      <c r="U21" s="66">
        <f>'Operating Costs'!U13+'G&amp;A Expenses'!U11</f>
        <v>-58.783000000000001</v>
      </c>
      <c r="V21" s="66">
        <f>'Operating Costs'!V13+'G&amp;A Expenses'!V11</f>
        <v>-63.836999999999996</v>
      </c>
      <c r="W21" s="66">
        <f>'Operating Costs'!W13+'G&amp;A Expenses'!W11</f>
        <v>-62.984999999999999</v>
      </c>
      <c r="X21" s="66">
        <f>'Operating Costs'!X13+'G&amp;A Expenses'!X11</f>
        <v>-77.949999999999989</v>
      </c>
      <c r="Y21" s="66">
        <f>'Operating Costs'!Y13+'G&amp;A Expenses'!Y11</f>
        <v>-99.843999999999994</v>
      </c>
      <c r="Z21" s="66">
        <f>'Operating Costs'!Z13+'G&amp;A Expenses'!Z11</f>
        <v>-100.008</v>
      </c>
      <c r="AA21" s="66">
        <f>'Operating Costs'!AA13+'G&amp;A Expenses'!AA11</f>
        <v>-100.209</v>
      </c>
      <c r="AB21" s="66">
        <f>'Operating Costs'!AB13+'G&amp;A Expenses'!AB11</f>
        <v>-101.96299999999999</v>
      </c>
      <c r="AC21" s="66">
        <f>'Operating Costs'!AC13+'G&amp;A Expenses'!AC11</f>
        <v>-101.67399999999999</v>
      </c>
      <c r="AD21" s="66">
        <f>'Operating Costs'!AD13+'G&amp;A Expenses'!AD11</f>
        <v>-101.74</v>
      </c>
      <c r="AE21" s="66">
        <f>'Operating Costs'!AE13+'G&amp;A Expenses'!AE11</f>
        <v>-102.73500000000001</v>
      </c>
      <c r="AF21" s="66">
        <f>'Operating Costs'!AF13+'G&amp;A Expenses'!AF11</f>
        <v>-103.511</v>
      </c>
      <c r="AG21" s="66">
        <f>'Operating Costs'!AG13+'G&amp;A Expenses'!AG11</f>
        <v>-107.372</v>
      </c>
      <c r="AH21" s="66">
        <f>'Operating Costs'!AH13+'G&amp;A Expenses'!AH11</f>
        <v>-116.00700000000001</v>
      </c>
      <c r="AI21" s="66">
        <f>'Operating Costs'!AI13+'G&amp;A Expenses'!AI11</f>
        <v>-116.47099999999998</v>
      </c>
      <c r="AJ21" s="66">
        <f>'Operating Costs'!AJ13+'G&amp;A Expenses'!AJ11</f>
        <v>-132.26000000000002</v>
      </c>
      <c r="AK21" s="66">
        <f>'Operating Costs'!AK13+'G&amp;A Expenses'!AK11</f>
        <v>-160.94799999999998</v>
      </c>
      <c r="AL21" s="66">
        <f>'Operating Costs'!AL13+'G&amp;A Expenses'!AL11</f>
        <v>-190.18299999999999</v>
      </c>
      <c r="AM21" s="66">
        <f>'Operating Costs'!AM13+'G&amp;A Expenses'!AM11</f>
        <v>-192.82599999999999</v>
      </c>
      <c r="AN21" s="66">
        <f>'Operating Costs'!AN13+'G&amp;A Expenses'!AN11</f>
        <v>-210.02199999999999</v>
      </c>
      <c r="AO21" s="66">
        <f>'Operating Costs'!AO13+'G&amp;A Expenses'!AO11</f>
        <v>-202.25400000000002</v>
      </c>
      <c r="AP21" s="66">
        <f>'Operating Costs'!AP13+'G&amp;A Expenses'!AP11</f>
        <v>-201.94800000000001</v>
      </c>
      <c r="AQ21" s="66">
        <f>'Operating Costs'!AQ13+'G&amp;A Expenses'!AQ11</f>
        <v>-201.60899999999998</v>
      </c>
      <c r="AR21" s="66">
        <f>'Operating Costs'!AR13+'G&amp;A Expenses'!AR11</f>
        <v>-203.786</v>
      </c>
      <c r="AS21" s="66">
        <f>'Operating Costs'!AS13+'G&amp;A Expenses'!AS11</f>
        <v>-200.50299999999999</v>
      </c>
      <c r="AU21" s="66">
        <f t="shared" si="22"/>
        <v>-29.532999999999998</v>
      </c>
      <c r="AV21" s="66">
        <f t="shared" si="22"/>
        <v>-59.641000000000005</v>
      </c>
      <c r="AW21" s="66">
        <f t="shared" si="22"/>
        <v>-120.315</v>
      </c>
      <c r="AX21" s="66">
        <f t="shared" si="22"/>
        <v>-187.12299999999999</v>
      </c>
      <c r="AY21" s="66">
        <f t="shared" si="22"/>
        <v>-263.55500000000001</v>
      </c>
      <c r="AZ21" s="66">
        <f t="shared" si="22"/>
        <v>-402.024</v>
      </c>
      <c r="BA21" s="66">
        <f t="shared" si="22"/>
        <v>-409.65999999999997</v>
      </c>
      <c r="BB21" s="66">
        <f t="shared" si="22"/>
        <v>-472.11</v>
      </c>
      <c r="BC21" s="66">
        <f t="shared" si="22"/>
        <v>-753.97900000000004</v>
      </c>
      <c r="BD21" s="66">
        <f t="shared" si="22"/>
        <v>-809.59699999999998</v>
      </c>
      <c r="BE21" s="66">
        <f t="shared" si="12"/>
        <v>-200.50299999999999</v>
      </c>
    </row>
    <row r="22" spans="2:57" ht="14.9" customHeight="1">
      <c r="B22" s="48" t="s">
        <v>67</v>
      </c>
      <c r="C22" s="36"/>
      <c r="D22" s="36"/>
      <c r="E22" s="37">
        <f>SUM(E20:E21)</f>
        <v>15.556999999999992</v>
      </c>
      <c r="F22" s="37">
        <f t="shared" ref="F22:AJ22" si="23">SUM(F20:F21)</f>
        <v>17.747000000000011</v>
      </c>
      <c r="G22" s="37">
        <f t="shared" si="23"/>
        <v>17.056999999999992</v>
      </c>
      <c r="H22" s="37">
        <f t="shared" si="23"/>
        <v>20.451999999999998</v>
      </c>
      <c r="I22" s="37">
        <f t="shared" si="23"/>
        <v>26.196000000000012</v>
      </c>
      <c r="J22" s="37">
        <f t="shared" si="23"/>
        <v>-3.4499999999999886</v>
      </c>
      <c r="K22" s="37">
        <f t="shared" si="23"/>
        <v>34.014999999999986</v>
      </c>
      <c r="L22" s="37">
        <f t="shared" si="23"/>
        <v>175.94100000000003</v>
      </c>
      <c r="M22" s="37">
        <f t="shared" si="23"/>
        <v>38.940000000000012</v>
      </c>
      <c r="N22" s="37">
        <f t="shared" si="23"/>
        <v>40.091000000000015</v>
      </c>
      <c r="O22" s="37">
        <f t="shared" si="23"/>
        <v>85.187000000000012</v>
      </c>
      <c r="P22" s="37">
        <f t="shared" si="23"/>
        <v>123.48599999999996</v>
      </c>
      <c r="Q22" s="37">
        <f t="shared" si="23"/>
        <v>40.039999999999957</v>
      </c>
      <c r="R22" s="37">
        <f t="shared" si="23"/>
        <v>44.211999999999982</v>
      </c>
      <c r="S22" s="37">
        <f t="shared" si="23"/>
        <v>146.39599999999996</v>
      </c>
      <c r="T22" s="37">
        <f t="shared" si="23"/>
        <v>155.46999999999991</v>
      </c>
      <c r="U22" s="37">
        <f t="shared" si="23"/>
        <v>64.237999999999985</v>
      </c>
      <c r="V22" s="37">
        <f t="shared" si="23"/>
        <v>44.241000000000035</v>
      </c>
      <c r="W22" s="37">
        <f t="shared" si="23"/>
        <v>140.30200000000002</v>
      </c>
      <c r="X22" s="37">
        <f t="shared" si="23"/>
        <v>289.95599999999996</v>
      </c>
      <c r="Y22" s="37">
        <f t="shared" si="23"/>
        <v>93.660000000000025</v>
      </c>
      <c r="Z22" s="37">
        <f t="shared" si="23"/>
        <v>39.865000000000023</v>
      </c>
      <c r="AA22" s="37">
        <f t="shared" si="23"/>
        <v>150.12199999999999</v>
      </c>
      <c r="AB22" s="37">
        <f t="shared" si="23"/>
        <v>912.76099999999997</v>
      </c>
      <c r="AC22" s="37">
        <f t="shared" si="23"/>
        <v>77.217999999999975</v>
      </c>
      <c r="AD22" s="37">
        <f t="shared" si="23"/>
        <v>78.146000000000001</v>
      </c>
      <c r="AE22" s="37">
        <f t="shared" si="23"/>
        <v>171.91499999999985</v>
      </c>
      <c r="AF22" s="37">
        <f t="shared" si="23"/>
        <v>264.1909999999998</v>
      </c>
      <c r="AG22" s="37">
        <f t="shared" si="23"/>
        <v>120.41200000000008</v>
      </c>
      <c r="AH22" s="37">
        <f t="shared" si="23"/>
        <v>118.26099999999997</v>
      </c>
      <c r="AI22" s="37">
        <f t="shared" si="23"/>
        <v>327.63999999999987</v>
      </c>
      <c r="AJ22" s="37">
        <f t="shared" si="23"/>
        <v>385.77399999999989</v>
      </c>
      <c r="AK22" s="37">
        <f t="shared" ref="AK22:AP22" si="24">SUM(AK20:AK21)</f>
        <v>526.14599999999984</v>
      </c>
      <c r="AL22" s="37">
        <f t="shared" si="24"/>
        <v>159.65000000000003</v>
      </c>
      <c r="AM22" s="37">
        <f t="shared" si="24"/>
        <v>311.41500000000008</v>
      </c>
      <c r="AN22" s="37">
        <f t="shared" si="24"/>
        <v>552.29542919000028</v>
      </c>
      <c r="AO22" s="37">
        <f t="shared" si="24"/>
        <v>152.19</v>
      </c>
      <c r="AP22" s="37">
        <f t="shared" si="24"/>
        <v>268.80899999999974</v>
      </c>
      <c r="AQ22" s="37">
        <f t="shared" ref="AQ22:AR22" si="25">SUM(AQ20:AQ21)</f>
        <v>321.86300000000045</v>
      </c>
      <c r="AR22" s="105">
        <f t="shared" si="25"/>
        <v>453.34099999999995</v>
      </c>
      <c r="AS22" s="105">
        <f t="shared" ref="AS22" si="26">SUM(AS20:AS21)</f>
        <v>73.507000000000119</v>
      </c>
      <c r="AU22" s="37">
        <f t="shared" si="22"/>
        <v>70.812999999999988</v>
      </c>
      <c r="AV22" s="37">
        <f t="shared" si="22"/>
        <v>232.70200000000006</v>
      </c>
      <c r="AW22" s="37">
        <f t="shared" si="22"/>
        <v>287.70400000000001</v>
      </c>
      <c r="AX22" s="37">
        <f t="shared" si="22"/>
        <v>386.11799999999982</v>
      </c>
      <c r="AY22" s="37">
        <f t="shared" si="22"/>
        <v>538.73699999999997</v>
      </c>
      <c r="AZ22" s="37">
        <f t="shared" si="22"/>
        <v>1196.4079999999999</v>
      </c>
      <c r="BA22" s="37">
        <f t="shared" si="22"/>
        <v>591.46999999999957</v>
      </c>
      <c r="BB22" s="37">
        <f t="shared" si="22"/>
        <v>952.08699999999976</v>
      </c>
      <c r="BC22" s="37">
        <f t="shared" si="22"/>
        <v>1549.5064291900003</v>
      </c>
      <c r="BD22" s="105">
        <f t="shared" si="22"/>
        <v>1196.2030000000002</v>
      </c>
      <c r="BE22" s="105">
        <f t="shared" si="12"/>
        <v>73.507000000000119</v>
      </c>
    </row>
    <row r="23" spans="2:57" ht="14.9" customHeight="1">
      <c r="B23" s="46" t="s">
        <v>68</v>
      </c>
      <c r="C23" s="47"/>
      <c r="D23" s="47"/>
      <c r="E23" s="66">
        <f>'Income Statement'!E17</f>
        <v>-8.9980000000000011</v>
      </c>
      <c r="F23" s="66">
        <f>'Income Statement'!F17</f>
        <v>-8.4420000000000002</v>
      </c>
      <c r="G23" s="66">
        <f>'Income Statement'!G17</f>
        <v>-9.4309999999999974</v>
      </c>
      <c r="H23" s="66">
        <f>'Income Statement'!H17</f>
        <v>-8.8250000000000011</v>
      </c>
      <c r="I23" s="66">
        <f>'Income Statement'!I17</f>
        <v>-8.0869999999999997</v>
      </c>
      <c r="J23" s="66">
        <f>'Income Statement'!J17</f>
        <v>-23.478999999999999</v>
      </c>
      <c r="K23" s="66">
        <f>'Income Statement'!K17</f>
        <v>-17.422000000000001</v>
      </c>
      <c r="L23" s="66">
        <f>'Income Statement'!L17</f>
        <v>-51.834000000000003</v>
      </c>
      <c r="M23" s="66">
        <f>'Income Statement'!M17</f>
        <v>-51.034999999999997</v>
      </c>
      <c r="N23" s="66">
        <f>'Income Statement'!N17</f>
        <v>-52.778999999999996</v>
      </c>
      <c r="O23" s="66">
        <f>'Income Statement'!O17</f>
        <v>-47.128</v>
      </c>
      <c r="P23" s="66">
        <f>'Income Statement'!P17</f>
        <v>-46.45</v>
      </c>
      <c r="Q23" s="66">
        <f>'Income Statement'!Q17</f>
        <v>-58.915999999999997</v>
      </c>
      <c r="R23" s="66">
        <f>'Income Statement'!R17</f>
        <v>-65.7</v>
      </c>
      <c r="S23" s="66">
        <f>'Income Statement'!S17</f>
        <v>-100.92999999999999</v>
      </c>
      <c r="T23" s="66">
        <f>'Income Statement'!T17</f>
        <v>-94.753</v>
      </c>
      <c r="U23" s="66">
        <f>'Income Statement'!U17</f>
        <v>-104.465</v>
      </c>
      <c r="V23" s="66">
        <f>'Income Statement'!V17</f>
        <v>-69.867000000000004</v>
      </c>
      <c r="W23" s="66">
        <f>'Income Statement'!W17</f>
        <v>-95.619</v>
      </c>
      <c r="X23" s="66">
        <f>'Income Statement'!X17</f>
        <v>-147.767</v>
      </c>
      <c r="Y23" s="66">
        <f>'Income Statement'!Y17</f>
        <v>-176.696</v>
      </c>
      <c r="Z23" s="66">
        <f>'Income Statement'!Z17</f>
        <v>-188.22499999999999</v>
      </c>
      <c r="AA23" s="66">
        <f>'Income Statement'!AA17</f>
        <v>-160.506</v>
      </c>
      <c r="AB23" s="66">
        <f>'Income Statement'!AB17</f>
        <v>-178.09099999999995</v>
      </c>
      <c r="AC23" s="66">
        <f>'Income Statement'!AC17</f>
        <v>-160.078</v>
      </c>
      <c r="AD23" s="66">
        <f>'Income Statement'!AD17</f>
        <v>-166.684</v>
      </c>
      <c r="AE23" s="66">
        <f>'Income Statement'!AE17</f>
        <v>-117.49999999999996</v>
      </c>
      <c r="AF23" s="66">
        <f>'Income Statement'!AF17</f>
        <v>-114.50200000000007</v>
      </c>
      <c r="AG23" s="66">
        <f>'Income Statement'!AG17</f>
        <v>-188.27999999999997</v>
      </c>
      <c r="AH23" s="66">
        <f>'Income Statement'!AH17</f>
        <v>-201.18199999999999</v>
      </c>
      <c r="AI23" s="66">
        <f>'Income Statement'!AI17</f>
        <v>-193.45199999999994</v>
      </c>
      <c r="AJ23" s="66">
        <f>'Income Statement'!AJ17</f>
        <v>-217.66099999999997</v>
      </c>
      <c r="AK23" s="66">
        <f>'Income Statement'!AK17</f>
        <v>-238.852</v>
      </c>
      <c r="AL23" s="66">
        <f>'Income Statement'!AL17</f>
        <v>-244.34799999999998</v>
      </c>
      <c r="AM23" s="66">
        <f>'Income Statement'!AM17</f>
        <v>-248.15600000000006</v>
      </c>
      <c r="AN23" s="66">
        <f>'Income Statement'!AN17</f>
        <v>-279.50400000000002</v>
      </c>
      <c r="AO23" s="66">
        <f>'Income Statement'!AO17</f>
        <v>-289.29299999999995</v>
      </c>
      <c r="AP23" s="66">
        <f>'Income Statement'!AP17</f>
        <v>-275.60300000000001</v>
      </c>
      <c r="AQ23" s="66">
        <f>'Income Statement'!AQ17</f>
        <v>-266.31000000000006</v>
      </c>
      <c r="AR23" s="66">
        <f>'Income Statement'!AR17</f>
        <v>-221.35360000000009</v>
      </c>
      <c r="AS23" s="66">
        <f>'Income Statement'!AS17</f>
        <v>-277.56200000000001</v>
      </c>
      <c r="AU23" s="66">
        <f t="shared" si="22"/>
        <v>-35.695999999999998</v>
      </c>
      <c r="AV23" s="66">
        <f t="shared" si="22"/>
        <v>-100.822</v>
      </c>
      <c r="AW23" s="66">
        <f t="shared" si="22"/>
        <v>-197.392</v>
      </c>
      <c r="AX23" s="66">
        <f t="shared" si="22"/>
        <v>-320.29899999999998</v>
      </c>
      <c r="AY23" s="66">
        <f t="shared" si="22"/>
        <v>-417.71800000000002</v>
      </c>
      <c r="AZ23" s="66">
        <f t="shared" si="22"/>
        <v>-703.51800000000003</v>
      </c>
      <c r="BA23" s="66">
        <f t="shared" si="22"/>
        <v>-558.76400000000001</v>
      </c>
      <c r="BB23" s="66">
        <f t="shared" si="22"/>
        <v>-800.57499999999993</v>
      </c>
      <c r="BC23" s="66">
        <f t="shared" si="22"/>
        <v>-1010.86</v>
      </c>
      <c r="BD23" s="66">
        <f t="shared" si="22"/>
        <v>-1052.5596</v>
      </c>
      <c r="BE23" s="66">
        <f t="shared" si="12"/>
        <v>-277.56200000000001</v>
      </c>
    </row>
    <row r="24" spans="2:57" ht="14.9" customHeight="1">
      <c r="B24" s="48" t="s">
        <v>69</v>
      </c>
      <c r="C24" s="36"/>
      <c r="D24" s="36"/>
      <c r="E24" s="37">
        <f>SUM(E22:E23)</f>
        <v>6.5589999999999904</v>
      </c>
      <c r="F24" s="37">
        <f t="shared" ref="F24:AJ24" si="27">SUM(F22:F23)</f>
        <v>9.3050000000000104</v>
      </c>
      <c r="G24" s="37">
        <f t="shared" si="27"/>
        <v>7.6259999999999941</v>
      </c>
      <c r="H24" s="37">
        <f t="shared" si="27"/>
        <v>11.626999999999997</v>
      </c>
      <c r="I24" s="37">
        <f t="shared" si="27"/>
        <v>18.109000000000012</v>
      </c>
      <c r="J24" s="37">
        <f t="shared" si="27"/>
        <v>-26.928999999999988</v>
      </c>
      <c r="K24" s="37">
        <f t="shared" si="27"/>
        <v>16.592999999999986</v>
      </c>
      <c r="L24" s="37">
        <f t="shared" si="27"/>
        <v>124.10700000000003</v>
      </c>
      <c r="M24" s="37">
        <f t="shared" si="27"/>
        <v>-12.094999999999985</v>
      </c>
      <c r="N24" s="37">
        <f t="shared" si="27"/>
        <v>-12.687999999999981</v>
      </c>
      <c r="O24" s="37">
        <f t="shared" si="27"/>
        <v>38.059000000000012</v>
      </c>
      <c r="P24" s="37">
        <f t="shared" si="27"/>
        <v>77.035999999999959</v>
      </c>
      <c r="Q24" s="37">
        <f t="shared" si="27"/>
        <v>-18.87600000000004</v>
      </c>
      <c r="R24" s="37">
        <f t="shared" si="27"/>
        <v>-21.488000000000021</v>
      </c>
      <c r="S24" s="37">
        <f t="shared" si="27"/>
        <v>45.465999999999966</v>
      </c>
      <c r="T24" s="37">
        <f t="shared" si="27"/>
        <v>60.716999999999913</v>
      </c>
      <c r="U24" s="37">
        <f t="shared" si="27"/>
        <v>-40.227000000000018</v>
      </c>
      <c r="V24" s="37">
        <f t="shared" si="27"/>
        <v>-25.625999999999969</v>
      </c>
      <c r="W24" s="37">
        <f t="shared" si="27"/>
        <v>44.683000000000021</v>
      </c>
      <c r="X24" s="37">
        <f t="shared" si="27"/>
        <v>142.18899999999996</v>
      </c>
      <c r="Y24" s="37">
        <f t="shared" si="27"/>
        <v>-83.035999999999973</v>
      </c>
      <c r="Z24" s="37">
        <f t="shared" si="27"/>
        <v>-148.35999999999996</v>
      </c>
      <c r="AA24" s="37">
        <f t="shared" si="27"/>
        <v>-10.384000000000015</v>
      </c>
      <c r="AB24" s="37">
        <f t="shared" si="27"/>
        <v>734.67000000000007</v>
      </c>
      <c r="AC24" s="37">
        <f t="shared" si="27"/>
        <v>-82.860000000000028</v>
      </c>
      <c r="AD24" s="37">
        <f t="shared" si="27"/>
        <v>-88.537999999999997</v>
      </c>
      <c r="AE24" s="37">
        <f t="shared" si="27"/>
        <v>54.414999999999893</v>
      </c>
      <c r="AF24" s="37">
        <f t="shared" si="27"/>
        <v>149.68899999999974</v>
      </c>
      <c r="AG24" s="37">
        <f t="shared" si="27"/>
        <v>-67.867999999999896</v>
      </c>
      <c r="AH24" s="37">
        <f t="shared" si="27"/>
        <v>-82.921000000000021</v>
      </c>
      <c r="AI24" s="37">
        <f t="shared" si="27"/>
        <v>134.18799999999993</v>
      </c>
      <c r="AJ24" s="37">
        <f t="shared" si="27"/>
        <v>168.11299999999991</v>
      </c>
      <c r="AK24" s="37">
        <f t="shared" ref="AK24:AP24" si="28">SUM(AK22:AK23)</f>
        <v>287.29399999999987</v>
      </c>
      <c r="AL24" s="37">
        <f t="shared" si="28"/>
        <v>-84.697999999999951</v>
      </c>
      <c r="AM24" s="37">
        <f t="shared" si="28"/>
        <v>63.259000000000015</v>
      </c>
      <c r="AN24" s="37">
        <f t="shared" si="28"/>
        <v>272.79142919000026</v>
      </c>
      <c r="AO24" s="37">
        <f t="shared" si="28"/>
        <v>-137.10299999999995</v>
      </c>
      <c r="AP24" s="37">
        <f t="shared" si="28"/>
        <v>-6.7940000000002669</v>
      </c>
      <c r="AQ24" s="37">
        <f t="shared" ref="AQ24:AR24" si="29">SUM(AQ22:AQ23)</f>
        <v>55.553000000000395</v>
      </c>
      <c r="AR24" s="37">
        <f t="shared" si="29"/>
        <v>231.98739999999987</v>
      </c>
      <c r="AS24" s="37">
        <f t="shared" ref="AS24" si="30">SUM(AS22:AS23)</f>
        <v>-204.05499999999989</v>
      </c>
      <c r="AU24" s="37">
        <f t="shared" si="22"/>
        <v>35.11699999999999</v>
      </c>
      <c r="AV24" s="37">
        <f t="shared" si="22"/>
        <v>131.88000000000005</v>
      </c>
      <c r="AW24" s="37">
        <f t="shared" si="22"/>
        <v>90.312000000000012</v>
      </c>
      <c r="AX24" s="37">
        <f t="shared" si="22"/>
        <v>65.818999999999818</v>
      </c>
      <c r="AY24" s="37">
        <f t="shared" si="22"/>
        <v>121.01900000000001</v>
      </c>
      <c r="AZ24" s="37">
        <f t="shared" si="22"/>
        <v>492.8900000000001</v>
      </c>
      <c r="BA24" s="37">
        <f t="shared" si="22"/>
        <v>32.705999999999605</v>
      </c>
      <c r="BB24" s="37">
        <f t="shared" si="22"/>
        <v>151.51199999999992</v>
      </c>
      <c r="BC24" s="37">
        <f t="shared" si="22"/>
        <v>538.64642919000016</v>
      </c>
      <c r="BD24" s="37">
        <f t="shared" si="22"/>
        <v>143.64340000000004</v>
      </c>
      <c r="BE24" s="37">
        <f t="shared" si="12"/>
        <v>-204.05499999999989</v>
      </c>
    </row>
    <row r="25" spans="2:57" ht="14.9" customHeight="1">
      <c r="B25" s="49" t="s">
        <v>70</v>
      </c>
      <c r="C25" s="47"/>
      <c r="D25" s="47"/>
      <c r="E25" s="66">
        <f>'Income Statement'!E21</f>
        <v>-1.8340000000000001</v>
      </c>
      <c r="F25" s="66">
        <f>'Income Statement'!F21</f>
        <v>-1.5640000000000001</v>
      </c>
      <c r="G25" s="66">
        <f>'Income Statement'!G21</f>
        <v>-2.3199999999999998</v>
      </c>
      <c r="H25" s="66">
        <f>'Income Statement'!H21</f>
        <v>-2.798</v>
      </c>
      <c r="I25" s="66">
        <f>'Income Statement'!I21</f>
        <v>-3.2109999999999999</v>
      </c>
      <c r="J25" s="66">
        <f>'Income Statement'!J21</f>
        <v>-2.359</v>
      </c>
      <c r="K25" s="66">
        <f>'Income Statement'!K21</f>
        <v>-4.3029999999999999</v>
      </c>
      <c r="L25" s="66">
        <f>'Income Statement'!L21</f>
        <v>-8.891</v>
      </c>
      <c r="M25" s="66">
        <f>'Income Statement'!M21</f>
        <v>-4.8470000000000004</v>
      </c>
      <c r="N25" s="66">
        <f>'Income Statement'!N21</f>
        <v>-7.6840000000000002</v>
      </c>
      <c r="O25" s="66">
        <f>'Income Statement'!O21</f>
        <v>-9.7089999999999996</v>
      </c>
      <c r="P25" s="66">
        <f>'Income Statement'!P21</f>
        <v>-3.2120000000000002</v>
      </c>
      <c r="Q25" s="66">
        <f>'Income Statement'!Q21</f>
        <v>-5.0810000000000004</v>
      </c>
      <c r="R25" s="66">
        <f>'Income Statement'!R21</f>
        <v>-3.0190000000000001</v>
      </c>
      <c r="S25" s="66">
        <f>'Income Statement'!S21</f>
        <v>-13.837999999999999</v>
      </c>
      <c r="T25" s="66">
        <f>'Income Statement'!T21</f>
        <v>-11.252000000000001</v>
      </c>
      <c r="U25" s="66">
        <f>'Income Statement'!U21</f>
        <v>-11.473000000000001</v>
      </c>
      <c r="V25" s="66">
        <f>'Income Statement'!V21</f>
        <v>-5.0469999999999997</v>
      </c>
      <c r="W25" s="66">
        <f>'Income Statement'!W21</f>
        <v>-7.1150000000000002</v>
      </c>
      <c r="X25" s="66">
        <f>'Income Statement'!X21</f>
        <v>-32.856000000000002</v>
      </c>
      <c r="Y25" s="66">
        <f>'Income Statement'!Y21</f>
        <v>-10.77</v>
      </c>
      <c r="Z25" s="66">
        <f>'Income Statement'!Z21</f>
        <v>-11.25</v>
      </c>
      <c r="AA25" s="66">
        <f>'Income Statement'!AA21</f>
        <v>-15.363</v>
      </c>
      <c r="AB25" s="66">
        <f>'Income Statement'!AB21</f>
        <v>-158.55400000000003</v>
      </c>
      <c r="AC25" s="66">
        <f>'Income Statement'!AC21</f>
        <v>-13.045999999999999</v>
      </c>
      <c r="AD25" s="66">
        <f>'Income Statement'!AD21</f>
        <v>-4.7250000000000014</v>
      </c>
      <c r="AE25" s="66">
        <f>'Income Statement'!AE21</f>
        <v>-18.705999999999996</v>
      </c>
      <c r="AF25" s="66">
        <f>'Income Statement'!AF21</f>
        <v>-4.26</v>
      </c>
      <c r="AG25" s="66">
        <f>'Income Statement'!AG21</f>
        <v>-16.146000000000001</v>
      </c>
      <c r="AH25" s="66">
        <f>'Income Statement'!AH21</f>
        <v>-18.43</v>
      </c>
      <c r="AI25" s="66">
        <f>'Income Statement'!AI21</f>
        <v>-31.669000000000004</v>
      </c>
      <c r="AJ25" s="66">
        <f>'Income Statement'!AJ21</f>
        <v>-23.087999999999994</v>
      </c>
      <c r="AK25" s="66">
        <f>'Income Statement'!AK21</f>
        <v>-151.74600000000001</v>
      </c>
      <c r="AL25" s="66">
        <f>'Income Statement'!AL21</f>
        <v>-17.870000000000005</v>
      </c>
      <c r="AM25" s="66">
        <f>'Income Statement'!AM21</f>
        <v>-25.750999999999976</v>
      </c>
      <c r="AN25" s="66">
        <f>'Income Statement'!AN21</f>
        <v>-45.786000000000001</v>
      </c>
      <c r="AO25" s="66">
        <f>'Income Statement'!AO21</f>
        <v>-18.329999999999998</v>
      </c>
      <c r="AP25" s="66">
        <f>'Income Statement'!AP21</f>
        <v>-27.832999999999995</v>
      </c>
      <c r="AQ25" s="66">
        <f>'Income Statement'!AQ21</f>
        <v>-38.868000000000002</v>
      </c>
      <c r="AR25" s="66">
        <f>'Income Statement'!AR21</f>
        <v>-37.799999999999997</v>
      </c>
      <c r="AS25" s="66">
        <f>'Income Statement'!AS21</f>
        <v>-12.164574802704999</v>
      </c>
      <c r="AU25" s="66">
        <f t="shared" si="22"/>
        <v>-8.516</v>
      </c>
      <c r="AV25" s="66">
        <f t="shared" si="22"/>
        <v>-18.764000000000003</v>
      </c>
      <c r="AW25" s="66">
        <f t="shared" si="22"/>
        <v>-25.452000000000002</v>
      </c>
      <c r="AX25" s="66">
        <f t="shared" si="22"/>
        <v>-33.190000000000005</v>
      </c>
      <c r="AY25" s="66">
        <f t="shared" si="22"/>
        <v>-56.491</v>
      </c>
      <c r="AZ25" s="66">
        <f t="shared" si="22"/>
        <v>-195.93700000000001</v>
      </c>
      <c r="BA25" s="66">
        <f t="shared" si="22"/>
        <v>-40.736999999999995</v>
      </c>
      <c r="BB25" s="66">
        <f t="shared" si="22"/>
        <v>-89.332999999999998</v>
      </c>
      <c r="BC25" s="66">
        <f t="shared" si="22"/>
        <v>-241.15299999999999</v>
      </c>
      <c r="BD25" s="66">
        <f t="shared" si="22"/>
        <v>-122.831</v>
      </c>
      <c r="BE25" s="66">
        <f t="shared" si="12"/>
        <v>-12.164574802704999</v>
      </c>
    </row>
    <row r="26" spans="2:57" ht="14.9" customHeight="1">
      <c r="B26" s="35" t="s">
        <v>71</v>
      </c>
      <c r="C26" s="36"/>
      <c r="D26" s="36"/>
      <c r="E26" s="37">
        <f>SUM(E24:E25)</f>
        <v>4.7249999999999908</v>
      </c>
      <c r="F26" s="37">
        <f t="shared" ref="F26:AJ26" si="31">SUM(F24:F25)</f>
        <v>7.7410000000000103</v>
      </c>
      <c r="G26" s="37">
        <f t="shared" si="31"/>
        <v>5.3059999999999938</v>
      </c>
      <c r="H26" s="37">
        <f t="shared" si="31"/>
        <v>8.8289999999999971</v>
      </c>
      <c r="I26" s="37">
        <f t="shared" si="31"/>
        <v>14.898000000000012</v>
      </c>
      <c r="J26" s="37">
        <f t="shared" si="31"/>
        <v>-29.28799999999999</v>
      </c>
      <c r="K26" s="37">
        <f t="shared" si="31"/>
        <v>12.289999999999985</v>
      </c>
      <c r="L26" s="37">
        <f t="shared" si="31"/>
        <v>115.21600000000002</v>
      </c>
      <c r="M26" s="37">
        <f t="shared" si="31"/>
        <v>-16.941999999999986</v>
      </c>
      <c r="N26" s="37">
        <f t="shared" si="31"/>
        <v>-20.371999999999982</v>
      </c>
      <c r="O26" s="37">
        <f t="shared" si="31"/>
        <v>28.350000000000012</v>
      </c>
      <c r="P26" s="37">
        <f t="shared" si="31"/>
        <v>73.823999999999955</v>
      </c>
      <c r="Q26" s="37">
        <f t="shared" si="31"/>
        <v>-23.95700000000004</v>
      </c>
      <c r="R26" s="37">
        <f t="shared" si="31"/>
        <v>-24.507000000000019</v>
      </c>
      <c r="S26" s="37">
        <f t="shared" si="31"/>
        <v>31.627999999999965</v>
      </c>
      <c r="T26" s="37">
        <f t="shared" si="31"/>
        <v>49.464999999999911</v>
      </c>
      <c r="U26" s="37">
        <f t="shared" si="31"/>
        <v>-51.700000000000017</v>
      </c>
      <c r="V26" s="37">
        <f t="shared" si="31"/>
        <v>-30.67299999999997</v>
      </c>
      <c r="W26" s="37">
        <f t="shared" si="31"/>
        <v>37.568000000000019</v>
      </c>
      <c r="X26" s="37">
        <f t="shared" si="31"/>
        <v>109.33299999999997</v>
      </c>
      <c r="Y26" s="37">
        <f t="shared" si="31"/>
        <v>-93.805999999999969</v>
      </c>
      <c r="Z26" s="37">
        <f t="shared" si="31"/>
        <v>-159.60999999999996</v>
      </c>
      <c r="AA26" s="37">
        <f t="shared" si="31"/>
        <v>-25.747000000000014</v>
      </c>
      <c r="AB26" s="37">
        <f t="shared" si="31"/>
        <v>576.11599999999999</v>
      </c>
      <c r="AC26" s="37">
        <f t="shared" si="31"/>
        <v>-95.906000000000034</v>
      </c>
      <c r="AD26" s="37">
        <f t="shared" si="31"/>
        <v>-93.263000000000005</v>
      </c>
      <c r="AE26" s="37">
        <f t="shared" si="31"/>
        <v>35.708999999999897</v>
      </c>
      <c r="AF26" s="37">
        <f t="shared" si="31"/>
        <v>145.42899999999975</v>
      </c>
      <c r="AG26" s="37">
        <f t="shared" si="31"/>
        <v>-84.013999999999896</v>
      </c>
      <c r="AH26" s="37">
        <f t="shared" si="31"/>
        <v>-101.35100000000003</v>
      </c>
      <c r="AI26" s="37">
        <f t="shared" si="31"/>
        <v>102.51899999999992</v>
      </c>
      <c r="AJ26" s="37">
        <f t="shared" si="31"/>
        <v>145.02499999999992</v>
      </c>
      <c r="AK26" s="37">
        <f t="shared" ref="AK26:AP26" si="32">SUM(AK24:AK25)</f>
        <v>135.54799999999986</v>
      </c>
      <c r="AL26" s="37">
        <f t="shared" si="32"/>
        <v>-102.56799999999996</v>
      </c>
      <c r="AM26" s="37">
        <f t="shared" si="32"/>
        <v>37.508000000000038</v>
      </c>
      <c r="AN26" s="37">
        <f t="shared" si="32"/>
        <v>227.00542919000026</v>
      </c>
      <c r="AO26" s="37">
        <f t="shared" si="32"/>
        <v>-155.43299999999994</v>
      </c>
      <c r="AP26" s="37">
        <f t="shared" si="32"/>
        <v>-34.627000000000265</v>
      </c>
      <c r="AQ26" s="37">
        <f t="shared" ref="AQ26:AR26" si="33">SUM(AQ24:AQ25)</f>
        <v>16.685000000000393</v>
      </c>
      <c r="AR26" s="37">
        <f t="shared" si="33"/>
        <v>194.18739999999985</v>
      </c>
      <c r="AS26" s="37">
        <f t="shared" ref="AS26" si="34">SUM(AS24:AS25)</f>
        <v>-216.2195748027049</v>
      </c>
      <c r="AU26" s="37">
        <f t="shared" si="22"/>
        <v>26.600999999999992</v>
      </c>
      <c r="AV26" s="37">
        <f t="shared" si="22"/>
        <v>113.11600000000003</v>
      </c>
      <c r="AW26" s="37">
        <f t="shared" si="22"/>
        <v>64.86</v>
      </c>
      <c r="AX26" s="37">
        <f t="shared" si="22"/>
        <v>32.62899999999982</v>
      </c>
      <c r="AY26" s="37">
        <f t="shared" si="22"/>
        <v>64.527999999999992</v>
      </c>
      <c r="AZ26" s="37">
        <f t="shared" si="22"/>
        <v>296.95300000000003</v>
      </c>
      <c r="BA26" s="37">
        <f t="shared" si="22"/>
        <v>-8.0310000000004038</v>
      </c>
      <c r="BB26" s="37">
        <f t="shared" si="22"/>
        <v>62.178999999999917</v>
      </c>
      <c r="BC26" s="37">
        <f t="shared" si="22"/>
        <v>297.4934291900002</v>
      </c>
      <c r="BD26" s="37">
        <f t="shared" si="22"/>
        <v>20.812400000000054</v>
      </c>
      <c r="BE26" s="37">
        <f t="shared" si="12"/>
        <v>-216.2195748027049</v>
      </c>
    </row>
    <row r="27" spans="2:57" ht="14.9" customHeight="1">
      <c r="AB27" s="40"/>
      <c r="AR27" s="146"/>
      <c r="BE27" s="9">
        <f t="shared" si="12"/>
        <v>0</v>
      </c>
    </row>
    <row r="28" spans="2:57" ht="14.9" customHeight="1">
      <c r="B28" s="5" t="s">
        <v>72</v>
      </c>
      <c r="C28" s="6"/>
      <c r="D28" s="6"/>
      <c r="E28" s="7" t="str">
        <f>E8</f>
        <v>1Q2016</v>
      </c>
      <c r="F28" s="7" t="str">
        <f t="shared" ref="F28:AS28" si="35">F8</f>
        <v>2Q2016</v>
      </c>
      <c r="G28" s="7" t="str">
        <f t="shared" si="35"/>
        <v>3Q2016</v>
      </c>
      <c r="H28" s="7" t="str">
        <f t="shared" si="35"/>
        <v>4Q2016</v>
      </c>
      <c r="I28" s="7" t="str">
        <f t="shared" si="35"/>
        <v>1Q2017</v>
      </c>
      <c r="J28" s="7" t="str">
        <f t="shared" si="35"/>
        <v>2Q2017</v>
      </c>
      <c r="K28" s="7" t="str">
        <f t="shared" si="35"/>
        <v>3Q2017</v>
      </c>
      <c r="L28" s="7" t="str">
        <f t="shared" si="35"/>
        <v>4Q2017</v>
      </c>
      <c r="M28" s="7" t="str">
        <f t="shared" si="35"/>
        <v>1Q2018</v>
      </c>
      <c r="N28" s="7" t="str">
        <f t="shared" si="35"/>
        <v>2Q2018</v>
      </c>
      <c r="O28" s="7" t="str">
        <f t="shared" si="35"/>
        <v>3Q2018</v>
      </c>
      <c r="P28" s="7" t="str">
        <f t="shared" si="35"/>
        <v>4Q2018</v>
      </c>
      <c r="Q28" s="7" t="str">
        <f t="shared" si="35"/>
        <v>1Q2019</v>
      </c>
      <c r="R28" s="7" t="str">
        <f t="shared" si="35"/>
        <v>2Q2019</v>
      </c>
      <c r="S28" s="7" t="str">
        <f t="shared" si="35"/>
        <v>3Q2019</v>
      </c>
      <c r="T28" s="7" t="str">
        <f t="shared" si="35"/>
        <v>4Q2019</v>
      </c>
      <c r="U28" s="7" t="str">
        <f t="shared" si="35"/>
        <v>1Q2020</v>
      </c>
      <c r="V28" s="7" t="str">
        <f t="shared" si="35"/>
        <v>2Q2020</v>
      </c>
      <c r="W28" s="7" t="str">
        <f t="shared" si="35"/>
        <v>3Q2020</v>
      </c>
      <c r="X28" s="7" t="str">
        <f t="shared" si="35"/>
        <v>4Q2020</v>
      </c>
      <c r="Y28" s="7" t="str">
        <f t="shared" si="35"/>
        <v>1Q2021</v>
      </c>
      <c r="Z28" s="7" t="str">
        <f t="shared" si="35"/>
        <v>2Q2021</v>
      </c>
      <c r="AA28" s="7" t="str">
        <f t="shared" si="35"/>
        <v>3Q2021</v>
      </c>
      <c r="AB28" s="7" t="str">
        <f t="shared" si="35"/>
        <v>4Q2021</v>
      </c>
      <c r="AC28" s="7" t="str">
        <f t="shared" si="35"/>
        <v>1Q2022</v>
      </c>
      <c r="AD28" s="7" t="str">
        <f t="shared" si="35"/>
        <v>2Q2022</v>
      </c>
      <c r="AE28" s="7" t="str">
        <f t="shared" si="35"/>
        <v>3Q2022</v>
      </c>
      <c r="AF28" s="7" t="str">
        <f t="shared" si="35"/>
        <v>4Q2022</v>
      </c>
      <c r="AG28" s="7" t="str">
        <f t="shared" si="35"/>
        <v>1Q2023</v>
      </c>
      <c r="AH28" s="7" t="str">
        <f t="shared" si="35"/>
        <v>2Q2023</v>
      </c>
      <c r="AI28" s="7" t="str">
        <f t="shared" si="35"/>
        <v>3Q2023</v>
      </c>
      <c r="AJ28" s="7" t="str">
        <f t="shared" si="35"/>
        <v>4Q2023</v>
      </c>
      <c r="AK28" s="7" t="str">
        <f t="shared" si="35"/>
        <v>1Q2024</v>
      </c>
      <c r="AL28" s="7" t="str">
        <f t="shared" si="35"/>
        <v>2Q2024</v>
      </c>
      <c r="AM28" s="7" t="str">
        <f t="shared" si="35"/>
        <v>3Q2024</v>
      </c>
      <c r="AN28" s="7" t="str">
        <f t="shared" si="35"/>
        <v>4Q2024</v>
      </c>
      <c r="AO28" s="7" t="str">
        <f t="shared" si="35"/>
        <v>1Q2025</v>
      </c>
      <c r="AP28" s="7" t="str">
        <f t="shared" si="35"/>
        <v>2Q2025</v>
      </c>
      <c r="AQ28" s="7" t="str">
        <f t="shared" si="35"/>
        <v>3Q2025</v>
      </c>
      <c r="AR28" s="7" t="str">
        <f t="shared" si="35"/>
        <v>4Q2025</v>
      </c>
      <c r="AS28" s="7" t="str">
        <f t="shared" si="35"/>
        <v>1Q2026</v>
      </c>
      <c r="AU28" s="6">
        <f>AU8</f>
        <v>2016</v>
      </c>
      <c r="AV28" s="6">
        <f>AU28+1</f>
        <v>2017</v>
      </c>
      <c r="AW28" s="6">
        <f t="shared" ref="AW28:BD28" si="36">AV28+1</f>
        <v>2018</v>
      </c>
      <c r="AX28" s="6">
        <f t="shared" si="36"/>
        <v>2019</v>
      </c>
      <c r="AY28" s="6">
        <f t="shared" si="36"/>
        <v>2020</v>
      </c>
      <c r="AZ28" s="6">
        <f t="shared" si="36"/>
        <v>2021</v>
      </c>
      <c r="BA28" s="6">
        <f t="shared" si="36"/>
        <v>2022</v>
      </c>
      <c r="BB28" s="6">
        <f t="shared" si="36"/>
        <v>2023</v>
      </c>
      <c r="BC28" s="6">
        <f t="shared" si="36"/>
        <v>2024</v>
      </c>
      <c r="BD28" s="6">
        <f t="shared" si="36"/>
        <v>2025</v>
      </c>
      <c r="BE28" s="6" t="str">
        <f t="shared" si="12"/>
        <v>1Q2026</v>
      </c>
    </row>
    <row r="29" spans="2:57" ht="14.9" customHeight="1">
      <c r="B29" s="49" t="s">
        <v>58</v>
      </c>
      <c r="C29" s="47"/>
      <c r="D29" s="47"/>
      <c r="E29" s="66">
        <f>E13</f>
        <v>27.360999999999997</v>
      </c>
      <c r="F29" s="66">
        <f t="shared" ref="F29:AJ29" si="37">F13</f>
        <v>34.965000000000011</v>
      </c>
      <c r="G29" s="66">
        <f t="shared" si="37"/>
        <v>25.506999999999991</v>
      </c>
      <c r="H29" s="66">
        <f t="shared" si="37"/>
        <v>35.269999999999996</v>
      </c>
      <c r="I29" s="66">
        <f t="shared" si="37"/>
        <v>37.948000000000008</v>
      </c>
      <c r="J29" s="66">
        <f t="shared" si="37"/>
        <v>21.077000000000012</v>
      </c>
      <c r="K29" s="66">
        <f t="shared" si="37"/>
        <v>61.855999999999987</v>
      </c>
      <c r="L29" s="66">
        <f t="shared" si="37"/>
        <v>172.50800000000007</v>
      </c>
      <c r="M29" s="66">
        <f t="shared" si="37"/>
        <v>88.115000000000009</v>
      </c>
      <c r="N29" s="66">
        <f t="shared" si="37"/>
        <v>95.916000000000011</v>
      </c>
      <c r="O29" s="66">
        <f t="shared" si="37"/>
        <v>138.46200000000002</v>
      </c>
      <c r="P29" s="66">
        <f t="shared" si="37"/>
        <v>150.71799999999999</v>
      </c>
      <c r="Q29" s="66">
        <f t="shared" si="37"/>
        <v>91.930999999999969</v>
      </c>
      <c r="R29" s="66">
        <f t="shared" si="37"/>
        <v>106.318</v>
      </c>
      <c r="S29" s="66">
        <f t="shared" si="37"/>
        <v>223.61599999999999</v>
      </c>
      <c r="T29" s="66">
        <f t="shared" si="37"/>
        <v>246.98099999999994</v>
      </c>
      <c r="U29" s="66">
        <f t="shared" si="37"/>
        <v>105.11799999999998</v>
      </c>
      <c r="V29" s="66">
        <f t="shared" si="37"/>
        <v>145.57000000000002</v>
      </c>
      <c r="W29" s="66">
        <f t="shared" si="37"/>
        <v>246.51900000000006</v>
      </c>
      <c r="X29" s="66">
        <f t="shared" si="37"/>
        <v>313.83699999999999</v>
      </c>
      <c r="Y29" s="66">
        <f t="shared" si="37"/>
        <v>278.03399999999999</v>
      </c>
      <c r="Z29" s="66">
        <f t="shared" si="37"/>
        <v>255.92400000000001</v>
      </c>
      <c r="AA29" s="66">
        <f t="shared" si="37"/>
        <v>310.04199999999997</v>
      </c>
      <c r="AB29" s="66">
        <f t="shared" si="37"/>
        <v>419.84799999999996</v>
      </c>
      <c r="AC29" s="66">
        <f t="shared" si="37"/>
        <v>285.89</v>
      </c>
      <c r="AD29" s="66">
        <f t="shared" si="37"/>
        <v>290.64</v>
      </c>
      <c r="AE29" s="66">
        <f t="shared" si="37"/>
        <v>386.71499999999986</v>
      </c>
      <c r="AF29" s="66">
        <f t="shared" si="37"/>
        <v>424.21099999999979</v>
      </c>
      <c r="AG29" s="66">
        <f t="shared" si="37"/>
        <v>319.06000000000006</v>
      </c>
      <c r="AH29" s="66">
        <f t="shared" si="37"/>
        <v>351.00299999999999</v>
      </c>
      <c r="AI29" s="66">
        <f t="shared" si="37"/>
        <v>547.16199999999992</v>
      </c>
      <c r="AJ29" s="66">
        <f t="shared" si="37"/>
        <v>625.77299999999968</v>
      </c>
      <c r="AK29" s="66">
        <f t="shared" ref="AK29:AP29" si="38">AK13</f>
        <v>461.85599999999988</v>
      </c>
      <c r="AL29" s="66">
        <f t="shared" si="38"/>
        <v>517.37099999999998</v>
      </c>
      <c r="AM29" s="66">
        <f t="shared" si="38"/>
        <v>683.91600000000005</v>
      </c>
      <c r="AN29" s="66">
        <f t="shared" si="38"/>
        <v>954.60242919000018</v>
      </c>
      <c r="AO29" s="66">
        <f t="shared" si="38"/>
        <v>547.35</v>
      </c>
      <c r="AP29" s="66">
        <f t="shared" si="38"/>
        <v>629.58499999999947</v>
      </c>
      <c r="AQ29" s="66">
        <f t="shared" ref="AQ29:AR29" si="39">AQ13</f>
        <v>727.81700000000035</v>
      </c>
      <c r="AR29" s="66">
        <f t="shared" si="39"/>
        <v>797.44799999999998</v>
      </c>
      <c r="AS29" s="66">
        <f>AS13</f>
        <v>469.37000000000012</v>
      </c>
      <c r="AU29" s="66">
        <f t="shared" ref="AU29:BD31" si="40">SUMIF($7:$7,AU$9,29:29)</f>
        <v>123.10299999999999</v>
      </c>
      <c r="AV29" s="66">
        <f t="shared" si="40"/>
        <v>293.38900000000007</v>
      </c>
      <c r="AW29" s="66">
        <f t="shared" si="40"/>
        <v>473.21100000000001</v>
      </c>
      <c r="AX29" s="66">
        <f t="shared" si="40"/>
        <v>668.84599999999989</v>
      </c>
      <c r="AY29" s="66">
        <f t="shared" si="40"/>
        <v>811.0440000000001</v>
      </c>
      <c r="AZ29" s="66">
        <f t="shared" si="40"/>
        <v>1263.848</v>
      </c>
      <c r="BA29" s="66">
        <f t="shared" si="40"/>
        <v>1387.4559999999997</v>
      </c>
      <c r="BB29" s="66">
        <f t="shared" si="40"/>
        <v>1842.9979999999996</v>
      </c>
      <c r="BC29" s="66">
        <f t="shared" si="40"/>
        <v>2617.7454291900003</v>
      </c>
      <c r="BD29" s="66">
        <f t="shared" si="40"/>
        <v>2702.2</v>
      </c>
      <c r="BE29" s="66">
        <f t="shared" si="12"/>
        <v>469.37000000000012</v>
      </c>
    </row>
    <row r="30" spans="2:57" ht="14.9" customHeight="1">
      <c r="B30" s="49" t="s">
        <v>73</v>
      </c>
      <c r="C30" s="47"/>
      <c r="D30" s="47"/>
      <c r="E30" s="66">
        <v>0</v>
      </c>
      <c r="F30" s="66">
        <v>0</v>
      </c>
      <c r="G30" s="66">
        <v>0</v>
      </c>
      <c r="H30" s="66">
        <v>0</v>
      </c>
      <c r="I30" s="66">
        <v>0</v>
      </c>
      <c r="J30" s="66">
        <v>0</v>
      </c>
      <c r="K30" s="66">
        <v>0</v>
      </c>
      <c r="L30" s="66">
        <v>0</v>
      </c>
      <c r="M30" s="66">
        <v>0</v>
      </c>
      <c r="N30" s="66">
        <v>0</v>
      </c>
      <c r="O30" s="66">
        <v>0</v>
      </c>
      <c r="P30" s="66">
        <v>0</v>
      </c>
      <c r="Q30" s="66">
        <v>0</v>
      </c>
      <c r="R30" s="66">
        <v>0</v>
      </c>
      <c r="S30" s="66">
        <v>0</v>
      </c>
      <c r="T30" s="66">
        <v>0</v>
      </c>
      <c r="U30" s="66">
        <v>0</v>
      </c>
      <c r="V30" s="66">
        <v>0</v>
      </c>
      <c r="W30" s="66">
        <v>0</v>
      </c>
      <c r="X30" s="66">
        <v>-5.1230000000000002</v>
      </c>
      <c r="Y30" s="66">
        <v>-12.365</v>
      </c>
      <c r="Z30" s="66">
        <v>-12.954000000000001</v>
      </c>
      <c r="AA30" s="66">
        <v>-10.311999999999999</v>
      </c>
      <c r="AB30" s="66">
        <v>-4.4880000000000004</v>
      </c>
      <c r="AC30" s="66">
        <v>0</v>
      </c>
      <c r="AD30" s="66">
        <v>0</v>
      </c>
      <c r="AE30" s="66">
        <v>0</v>
      </c>
      <c r="AF30" s="66">
        <v>0</v>
      </c>
      <c r="AG30" s="66">
        <v>0</v>
      </c>
      <c r="AH30" s="66">
        <v>0</v>
      </c>
      <c r="AI30" s="66">
        <v>0</v>
      </c>
      <c r="AJ30" s="66">
        <v>0</v>
      </c>
      <c r="AK30" s="66">
        <v>0</v>
      </c>
      <c r="AL30" s="66">
        <v>0</v>
      </c>
      <c r="AM30" s="66">
        <v>0</v>
      </c>
      <c r="AN30" s="66">
        <v>0</v>
      </c>
      <c r="AO30" s="66">
        <v>0</v>
      </c>
      <c r="AP30" s="66">
        <v>0</v>
      </c>
      <c r="AQ30" s="66">
        <v>0</v>
      </c>
      <c r="AR30" s="66">
        <v>0</v>
      </c>
      <c r="AS30" s="66">
        <v>0</v>
      </c>
      <c r="AU30" s="66">
        <f t="shared" si="40"/>
        <v>0</v>
      </c>
      <c r="AV30" s="66">
        <f t="shared" si="40"/>
        <v>0</v>
      </c>
      <c r="AW30" s="66">
        <f t="shared" si="40"/>
        <v>0</v>
      </c>
      <c r="AX30" s="66">
        <f t="shared" si="40"/>
        <v>0</v>
      </c>
      <c r="AY30" s="66">
        <f t="shared" si="40"/>
        <v>-5.1230000000000002</v>
      </c>
      <c r="AZ30" s="66">
        <f t="shared" si="40"/>
        <v>-40.119</v>
      </c>
      <c r="BA30" s="66">
        <f t="shared" si="40"/>
        <v>0</v>
      </c>
      <c r="BB30" s="66">
        <f t="shared" si="40"/>
        <v>0</v>
      </c>
      <c r="BC30" s="66">
        <f t="shared" si="40"/>
        <v>0</v>
      </c>
      <c r="BD30" s="66">
        <f t="shared" si="40"/>
        <v>0</v>
      </c>
      <c r="BE30" s="66">
        <f t="shared" si="12"/>
        <v>0</v>
      </c>
    </row>
    <row r="31" spans="2:57" ht="14.9" customHeight="1">
      <c r="B31" s="49" t="s">
        <v>74</v>
      </c>
      <c r="C31" s="47"/>
      <c r="D31" s="47"/>
      <c r="E31" s="66">
        <v>0</v>
      </c>
      <c r="F31" s="66">
        <v>0</v>
      </c>
      <c r="G31" s="66">
        <v>0</v>
      </c>
      <c r="H31" s="66">
        <v>0</v>
      </c>
      <c r="I31" s="66">
        <v>0</v>
      </c>
      <c r="J31" s="66">
        <v>0</v>
      </c>
      <c r="K31" s="66">
        <v>0</v>
      </c>
      <c r="L31" s="66">
        <v>0</v>
      </c>
      <c r="M31" s="66">
        <v>0</v>
      </c>
      <c r="N31" s="66">
        <v>0</v>
      </c>
      <c r="O31" s="66">
        <v>0</v>
      </c>
      <c r="P31" s="66">
        <v>0</v>
      </c>
      <c r="Q31" s="66">
        <v>0</v>
      </c>
      <c r="R31" s="66">
        <v>0</v>
      </c>
      <c r="S31" s="66">
        <v>0</v>
      </c>
      <c r="T31" s="66">
        <v>0</v>
      </c>
      <c r="U31" s="66">
        <v>0</v>
      </c>
      <c r="V31" s="66">
        <v>0</v>
      </c>
      <c r="W31" s="66">
        <v>0</v>
      </c>
      <c r="X31" s="66">
        <v>0</v>
      </c>
      <c r="Y31" s="66">
        <v>0</v>
      </c>
      <c r="Z31" s="66">
        <v>0</v>
      </c>
      <c r="AA31" s="66">
        <v>0</v>
      </c>
      <c r="AB31" s="66">
        <v>0</v>
      </c>
      <c r="AC31" s="66">
        <v>0</v>
      </c>
      <c r="AD31" s="66">
        <v>0</v>
      </c>
      <c r="AE31" s="66">
        <v>0</v>
      </c>
      <c r="AF31" s="66">
        <v>0</v>
      </c>
      <c r="AG31" s="66">
        <v>0</v>
      </c>
      <c r="AH31" s="66">
        <v>0</v>
      </c>
      <c r="AI31" s="66">
        <v>0</v>
      </c>
      <c r="AJ31" s="66">
        <v>0</v>
      </c>
      <c r="AK31" s="66">
        <v>-10.473749461999999</v>
      </c>
      <c r="AL31" s="66">
        <v>-15.728806041999997</v>
      </c>
      <c r="AM31" s="66">
        <v>-12.2588282465</v>
      </c>
      <c r="AN31" s="66">
        <v>-15.174594719</v>
      </c>
      <c r="AO31" s="66">
        <v>-41.812535986</v>
      </c>
      <c r="AP31" s="66">
        <f>-48.351530498-2.37109886100001</f>
        <v>-50.72262935900001</v>
      </c>
      <c r="AQ31" s="66">
        <f>-40.664834655+3.1</f>
        <v>-37.564834654999999</v>
      </c>
      <c r="AR31" s="66">
        <v>-166.9</v>
      </c>
      <c r="AS31" s="66">
        <v>-51.866059835500003</v>
      </c>
      <c r="AU31" s="66">
        <f t="shared" si="40"/>
        <v>0</v>
      </c>
      <c r="AV31" s="66">
        <f t="shared" si="40"/>
        <v>0</v>
      </c>
      <c r="AW31" s="66">
        <f t="shared" si="40"/>
        <v>0</v>
      </c>
      <c r="AX31" s="66">
        <f t="shared" si="40"/>
        <v>0</v>
      </c>
      <c r="AY31" s="66">
        <f t="shared" si="40"/>
        <v>0</v>
      </c>
      <c r="AZ31" s="66">
        <f t="shared" si="40"/>
        <v>0</v>
      </c>
      <c r="BA31" s="66">
        <f t="shared" si="40"/>
        <v>0</v>
      </c>
      <c r="BB31" s="66">
        <f t="shared" si="40"/>
        <v>0</v>
      </c>
      <c r="BC31" s="66">
        <f t="shared" si="40"/>
        <v>-53.635978469499996</v>
      </c>
      <c r="BD31" s="66">
        <f t="shared" si="40"/>
        <v>-297</v>
      </c>
      <c r="BE31" s="66">
        <f t="shared" si="12"/>
        <v>-51.866059835500003</v>
      </c>
    </row>
    <row r="32" spans="2:57" ht="14.9" customHeight="1">
      <c r="B32" s="49" t="s">
        <v>549</v>
      </c>
      <c r="C32" s="47"/>
      <c r="D32" s="66">
        <v>0</v>
      </c>
      <c r="E32" s="66">
        <v>0</v>
      </c>
      <c r="F32" s="66">
        <v>0</v>
      </c>
      <c r="G32" s="66">
        <v>0</v>
      </c>
      <c r="H32" s="66">
        <v>0</v>
      </c>
      <c r="I32" s="66">
        <v>0</v>
      </c>
      <c r="J32" s="66">
        <v>0</v>
      </c>
      <c r="K32" s="66">
        <v>0</v>
      </c>
      <c r="L32" s="66">
        <v>0</v>
      </c>
      <c r="M32" s="66">
        <v>0</v>
      </c>
      <c r="N32" s="66">
        <v>0</v>
      </c>
      <c r="O32" s="66">
        <v>0</v>
      </c>
      <c r="P32" s="66">
        <v>0</v>
      </c>
      <c r="Q32" s="66">
        <v>0</v>
      </c>
      <c r="R32" s="66">
        <v>0</v>
      </c>
      <c r="S32" s="66">
        <v>0</v>
      </c>
      <c r="T32" s="66">
        <v>0</v>
      </c>
      <c r="U32" s="66">
        <v>0</v>
      </c>
      <c r="V32" s="66">
        <v>0</v>
      </c>
      <c r="W32" s="66">
        <v>0</v>
      </c>
      <c r="X32" s="66">
        <v>0</v>
      </c>
      <c r="Y32" s="66">
        <v>0</v>
      </c>
      <c r="Z32" s="66">
        <v>0</v>
      </c>
      <c r="AA32" s="66">
        <v>0</v>
      </c>
      <c r="AB32" s="66">
        <v>0</v>
      </c>
      <c r="AC32" s="66">
        <v>0</v>
      </c>
      <c r="AD32" s="66">
        <v>0</v>
      </c>
      <c r="AE32" s="66">
        <v>0</v>
      </c>
      <c r="AF32" s="66">
        <v>0</v>
      </c>
      <c r="AG32" s="66">
        <v>0</v>
      </c>
      <c r="AH32" s="66">
        <v>0</v>
      </c>
      <c r="AI32" s="66">
        <v>0</v>
      </c>
      <c r="AJ32" s="66">
        <v>0</v>
      </c>
      <c r="AK32" s="66">
        <v>0</v>
      </c>
      <c r="AL32" s="66">
        <v>0</v>
      </c>
      <c r="AM32" s="66">
        <v>0</v>
      </c>
      <c r="AN32" s="66">
        <v>0</v>
      </c>
      <c r="AO32" s="66">
        <v>0</v>
      </c>
      <c r="AP32" s="66">
        <v>6.15</v>
      </c>
      <c r="AQ32" s="66">
        <v>3.05</v>
      </c>
      <c r="AR32" s="66">
        <v>3.2</v>
      </c>
      <c r="AS32" s="66">
        <v>0</v>
      </c>
      <c r="AU32" s="66"/>
      <c r="AV32" s="66"/>
      <c r="AW32" s="66"/>
      <c r="AX32" s="66"/>
      <c r="AY32" s="66"/>
      <c r="AZ32" s="66"/>
      <c r="BA32" s="66"/>
      <c r="BB32" s="66"/>
      <c r="BC32" s="66"/>
      <c r="BD32" s="66"/>
      <c r="BE32" s="66"/>
    </row>
    <row r="33" spans="2:57" ht="14.9" customHeight="1">
      <c r="B33" s="49" t="s">
        <v>75</v>
      </c>
      <c r="C33" s="47"/>
      <c r="D33" s="47"/>
      <c r="E33" s="66">
        <f t="shared" ref="E33:AJ33" si="41">SUM(E34:E37)</f>
        <v>2.9588925000000001</v>
      </c>
      <c r="F33" s="66">
        <f t="shared" si="41"/>
        <v>2.9588925000000001</v>
      </c>
      <c r="G33" s="66">
        <f t="shared" si="41"/>
        <v>2.9588925000000001</v>
      </c>
      <c r="H33" s="66">
        <f t="shared" si="41"/>
        <v>2.9590000000000001</v>
      </c>
      <c r="I33" s="66">
        <f t="shared" si="41"/>
        <v>2.5299999999999998</v>
      </c>
      <c r="J33" s="66">
        <f t="shared" si="41"/>
        <v>2.5299999999999998</v>
      </c>
      <c r="K33" s="66">
        <f t="shared" si="41"/>
        <v>2.5299999999999998</v>
      </c>
      <c r="L33" s="66">
        <f t="shared" si="41"/>
        <v>1.8140000000000001</v>
      </c>
      <c r="M33" s="66">
        <f t="shared" si="41"/>
        <v>2.7349999999999999</v>
      </c>
      <c r="N33" s="66">
        <f t="shared" si="41"/>
        <v>2.609</v>
      </c>
      <c r="O33" s="66">
        <f t="shared" si="41"/>
        <v>3.1429999999999998</v>
      </c>
      <c r="P33" s="66">
        <f t="shared" si="41"/>
        <v>21.131999999999998</v>
      </c>
      <c r="Q33" s="66">
        <f t="shared" si="41"/>
        <v>38.406999999999996</v>
      </c>
      <c r="R33" s="66">
        <f t="shared" si="41"/>
        <v>37.185999999999993</v>
      </c>
      <c r="S33" s="66">
        <f t="shared" si="41"/>
        <v>40.779000000000003</v>
      </c>
      <c r="T33" s="66">
        <f t="shared" si="41"/>
        <v>38.916000000000004</v>
      </c>
      <c r="U33" s="66">
        <f t="shared" si="41"/>
        <v>39.167999999999999</v>
      </c>
      <c r="V33" s="66">
        <f t="shared" si="41"/>
        <v>36.627000000000002</v>
      </c>
      <c r="W33" s="66">
        <f t="shared" si="41"/>
        <v>38.582000000000001</v>
      </c>
      <c r="X33" s="66">
        <f t="shared" si="41"/>
        <v>44.361000000000004</v>
      </c>
      <c r="Y33" s="66">
        <f t="shared" si="41"/>
        <v>53.504000000000005</v>
      </c>
      <c r="Z33" s="66">
        <f t="shared" si="41"/>
        <v>37.124000000000002</v>
      </c>
      <c r="AA33" s="66">
        <f t="shared" si="41"/>
        <v>93.625</v>
      </c>
      <c r="AB33" s="66">
        <f t="shared" si="41"/>
        <v>61.152999999999999</v>
      </c>
      <c r="AC33" s="66">
        <f t="shared" si="41"/>
        <v>63.980000000000004</v>
      </c>
      <c r="AD33" s="66">
        <f t="shared" si="41"/>
        <v>66.723000000000013</v>
      </c>
      <c r="AE33" s="66">
        <f t="shared" si="41"/>
        <v>73.801000000000002</v>
      </c>
      <c r="AF33" s="66">
        <f t="shared" si="41"/>
        <v>68.075999999999993</v>
      </c>
      <c r="AG33" s="66">
        <f t="shared" si="41"/>
        <v>88.936000000000007</v>
      </c>
      <c r="AH33" s="66">
        <f t="shared" si="41"/>
        <v>80.231999999999999</v>
      </c>
      <c r="AI33" s="66">
        <f t="shared" si="41"/>
        <v>92.744</v>
      </c>
      <c r="AJ33" s="66">
        <f t="shared" si="41"/>
        <v>89.943870000000004</v>
      </c>
      <c r="AK33" s="66">
        <f t="shared" ref="AK33:AP33" si="42">SUM(AK34:AK37)</f>
        <v>73.21305000000001</v>
      </c>
      <c r="AL33" s="66">
        <f t="shared" si="42"/>
        <v>4.743339134699994</v>
      </c>
      <c r="AM33" s="66">
        <f t="shared" si="42"/>
        <v>4.6341214142850049</v>
      </c>
      <c r="AN33" s="66">
        <f t="shared" si="42"/>
        <v>5.0945561606049949</v>
      </c>
      <c r="AO33" s="66">
        <f t="shared" si="42"/>
        <v>1.3735288099999998</v>
      </c>
      <c r="AP33" s="66">
        <f t="shared" si="42"/>
        <v>1.1599999999999999</v>
      </c>
      <c r="AQ33" s="66">
        <f t="shared" ref="AQ33:AR33" si="43">SUM(AQ34:AQ37)</f>
        <v>-0.26791193630928523</v>
      </c>
      <c r="AR33" s="66">
        <f t="shared" si="43"/>
        <v>-5.0523467169100034</v>
      </c>
      <c r="AS33" s="66">
        <v>0.76586158844000041</v>
      </c>
      <c r="AU33" s="66">
        <f t="shared" ref="AU33:BD38" si="44">SUMIF($7:$7,AU$9,33:33)</f>
        <v>11.835677499999999</v>
      </c>
      <c r="AV33" s="66">
        <f t="shared" si="44"/>
        <v>9.4039999999999999</v>
      </c>
      <c r="AW33" s="66">
        <f t="shared" si="44"/>
        <v>29.618999999999996</v>
      </c>
      <c r="AX33" s="66">
        <f t="shared" si="44"/>
        <v>155.28799999999998</v>
      </c>
      <c r="AY33" s="66">
        <f t="shared" si="44"/>
        <v>158.738</v>
      </c>
      <c r="AZ33" s="66">
        <f t="shared" si="44"/>
        <v>245.40600000000001</v>
      </c>
      <c r="BA33" s="66">
        <f t="shared" si="44"/>
        <v>272.58000000000004</v>
      </c>
      <c r="BB33" s="66">
        <f t="shared" si="44"/>
        <v>351.85587000000004</v>
      </c>
      <c r="BC33" s="66">
        <f t="shared" si="44"/>
        <v>87.685066709590004</v>
      </c>
      <c r="BD33" s="66">
        <f t="shared" si="44"/>
        <v>-2.7867298432192884</v>
      </c>
      <c r="BE33" s="66">
        <f t="shared" si="12"/>
        <v>0.76586158844000041</v>
      </c>
    </row>
    <row r="34" spans="2:57" ht="14.9" customHeight="1">
      <c r="B34" s="29" t="s">
        <v>76</v>
      </c>
      <c r="E34" s="28">
        <v>0</v>
      </c>
      <c r="F34" s="28">
        <v>0</v>
      </c>
      <c r="G34" s="28">
        <v>0</v>
      </c>
      <c r="H34" s="28">
        <v>0</v>
      </c>
      <c r="I34" s="28">
        <v>0</v>
      </c>
      <c r="J34" s="28">
        <v>0</v>
      </c>
      <c r="K34" s="28">
        <v>0</v>
      </c>
      <c r="L34" s="28">
        <v>0</v>
      </c>
      <c r="M34" s="28">
        <v>0</v>
      </c>
      <c r="N34" s="28">
        <v>0</v>
      </c>
      <c r="O34" s="28">
        <v>0.21099999999999999</v>
      </c>
      <c r="P34" s="28">
        <v>6.9829999999999997</v>
      </c>
      <c r="Q34" s="28">
        <v>0.42499999999999999</v>
      </c>
      <c r="R34" s="28">
        <v>5.5789999999999997</v>
      </c>
      <c r="S34" s="28">
        <v>2.7370000000000001</v>
      </c>
      <c r="T34" s="28">
        <v>0.218</v>
      </c>
      <c r="U34" s="28">
        <v>6.7789999999999999</v>
      </c>
      <c r="V34" s="28">
        <v>3.9409999999999998</v>
      </c>
      <c r="W34" s="28">
        <v>0.24</v>
      </c>
      <c r="X34" s="28">
        <v>0.59799999999999998</v>
      </c>
      <c r="Y34" s="28">
        <v>-5.0780000000000003</v>
      </c>
      <c r="Z34" s="28">
        <v>-17.841000000000001</v>
      </c>
      <c r="AA34" s="28">
        <v>27.765000000000001</v>
      </c>
      <c r="AB34" s="28">
        <v>2.5789999999999997</v>
      </c>
      <c r="AC34" s="28">
        <v>0</v>
      </c>
      <c r="AD34" s="28">
        <v>0</v>
      </c>
      <c r="AE34" s="28">
        <v>0</v>
      </c>
      <c r="AF34" s="28">
        <v>0</v>
      </c>
      <c r="AG34" s="28">
        <v>0</v>
      </c>
      <c r="AH34" s="28">
        <v>0</v>
      </c>
      <c r="AI34" s="28">
        <v>0</v>
      </c>
      <c r="AJ34" s="28">
        <v>0</v>
      </c>
      <c r="AK34" s="28">
        <v>0</v>
      </c>
      <c r="AL34" s="28">
        <v>0</v>
      </c>
      <c r="AM34" s="28">
        <v>0</v>
      </c>
      <c r="AN34" s="28">
        <v>0</v>
      </c>
      <c r="AO34" s="28">
        <v>0</v>
      </c>
      <c r="AP34" s="28">
        <v>0</v>
      </c>
      <c r="AQ34" s="28">
        <v>0</v>
      </c>
      <c r="AR34" s="28">
        <v>0</v>
      </c>
      <c r="AS34" s="28">
        <v>0</v>
      </c>
      <c r="AU34" s="28">
        <f t="shared" si="44"/>
        <v>0</v>
      </c>
      <c r="AV34" s="28">
        <f t="shared" si="44"/>
        <v>0</v>
      </c>
      <c r="AW34" s="28">
        <f t="shared" si="44"/>
        <v>7.194</v>
      </c>
      <c r="AX34" s="28">
        <f t="shared" si="44"/>
        <v>8.9589999999999996</v>
      </c>
      <c r="AY34" s="28">
        <f t="shared" si="44"/>
        <v>11.558</v>
      </c>
      <c r="AZ34" s="28">
        <f t="shared" si="44"/>
        <v>7.4249999999999998</v>
      </c>
      <c r="BA34" s="28">
        <f t="shared" si="44"/>
        <v>0</v>
      </c>
      <c r="BB34" s="28">
        <f t="shared" si="44"/>
        <v>0</v>
      </c>
      <c r="BC34" s="28">
        <f t="shared" si="44"/>
        <v>0</v>
      </c>
      <c r="BD34" s="28">
        <f t="shared" si="44"/>
        <v>0</v>
      </c>
      <c r="BE34" s="28">
        <f t="shared" si="12"/>
        <v>0</v>
      </c>
    </row>
    <row r="35" spans="2:57" ht="14.9" customHeight="1">
      <c r="B35" s="29" t="s">
        <v>77</v>
      </c>
      <c r="E35" s="28">
        <v>0</v>
      </c>
      <c r="F35" s="28">
        <v>0</v>
      </c>
      <c r="G35" s="28">
        <v>0</v>
      </c>
      <c r="H35" s="28">
        <v>0</v>
      </c>
      <c r="I35" s="28">
        <v>0</v>
      </c>
      <c r="J35" s="28">
        <v>0</v>
      </c>
      <c r="K35" s="28">
        <v>0</v>
      </c>
      <c r="L35" s="28">
        <v>0</v>
      </c>
      <c r="M35" s="28">
        <v>0</v>
      </c>
      <c r="N35" s="28">
        <v>0</v>
      </c>
      <c r="O35" s="28">
        <v>0</v>
      </c>
      <c r="P35" s="28">
        <v>11.494999999999999</v>
      </c>
      <c r="Q35" s="28">
        <v>35.799999999999997</v>
      </c>
      <c r="R35" s="28">
        <v>28.38</v>
      </c>
      <c r="S35" s="28">
        <v>34.457999999999998</v>
      </c>
      <c r="T35" s="28">
        <v>35.219000000000001</v>
      </c>
      <c r="U35" s="28">
        <v>28.602</v>
      </c>
      <c r="V35" s="28">
        <v>29.067</v>
      </c>
      <c r="W35" s="28">
        <v>35.082999999999998</v>
      </c>
      <c r="X35" s="28">
        <v>32.673000000000002</v>
      </c>
      <c r="Y35" s="28">
        <v>34.340000000000003</v>
      </c>
      <c r="Z35" s="28">
        <v>30.43</v>
      </c>
      <c r="AA35" s="28">
        <v>36.386000000000003</v>
      </c>
      <c r="AB35" s="28">
        <v>34.725000000000001</v>
      </c>
      <c r="AC35" s="28">
        <v>37.06</v>
      </c>
      <c r="AD35" s="28">
        <v>36.722000000000001</v>
      </c>
      <c r="AE35" s="28">
        <v>38.521999999999998</v>
      </c>
      <c r="AF35" s="28">
        <v>37.966000000000001</v>
      </c>
      <c r="AG35" s="28">
        <v>42.295000000000002</v>
      </c>
      <c r="AH35" s="28">
        <v>35.475999999999999</v>
      </c>
      <c r="AI35" s="28">
        <v>39.164000000000001</v>
      </c>
      <c r="AJ35" s="28">
        <v>43.286999999999999</v>
      </c>
      <c r="AK35" s="28">
        <v>38.755499999999998</v>
      </c>
      <c r="AL35" s="28">
        <v>0</v>
      </c>
      <c r="AM35" s="28">
        <v>0</v>
      </c>
      <c r="AN35" s="28">
        <v>0</v>
      </c>
      <c r="AO35" s="28">
        <v>0</v>
      </c>
      <c r="AP35" s="28">
        <v>0</v>
      </c>
      <c r="AQ35" s="28">
        <v>0</v>
      </c>
      <c r="AR35" s="28">
        <v>0</v>
      </c>
      <c r="AS35" s="28">
        <v>0</v>
      </c>
      <c r="AU35" s="28">
        <f t="shared" si="44"/>
        <v>0</v>
      </c>
      <c r="AV35" s="28">
        <f t="shared" si="44"/>
        <v>0</v>
      </c>
      <c r="AW35" s="28">
        <f t="shared" si="44"/>
        <v>11.494999999999999</v>
      </c>
      <c r="AX35" s="28">
        <f t="shared" si="44"/>
        <v>133.857</v>
      </c>
      <c r="AY35" s="28">
        <f t="shared" si="44"/>
        <v>125.425</v>
      </c>
      <c r="AZ35" s="28">
        <f t="shared" si="44"/>
        <v>135.881</v>
      </c>
      <c r="BA35" s="28">
        <f t="shared" si="44"/>
        <v>150.27000000000001</v>
      </c>
      <c r="BB35" s="28">
        <f t="shared" si="44"/>
        <v>160.22200000000001</v>
      </c>
      <c r="BC35" s="28">
        <f t="shared" si="44"/>
        <v>38.755499999999998</v>
      </c>
      <c r="BD35" s="28">
        <f t="shared" si="44"/>
        <v>0</v>
      </c>
      <c r="BE35" s="28">
        <f t="shared" si="12"/>
        <v>0</v>
      </c>
    </row>
    <row r="36" spans="2:57" ht="14.9" customHeight="1">
      <c r="B36" s="29" t="s">
        <v>78</v>
      </c>
      <c r="E36" s="28">
        <v>0</v>
      </c>
      <c r="F36" s="28">
        <v>0</v>
      </c>
      <c r="G36" s="28">
        <v>0</v>
      </c>
      <c r="H36" s="28">
        <v>0</v>
      </c>
      <c r="I36" s="28">
        <v>0</v>
      </c>
      <c r="J36" s="28">
        <v>0</v>
      </c>
      <c r="K36" s="28">
        <v>0</v>
      </c>
      <c r="L36" s="28">
        <v>0</v>
      </c>
      <c r="M36" s="28">
        <v>0</v>
      </c>
      <c r="N36" s="28">
        <v>0</v>
      </c>
      <c r="O36" s="28">
        <v>0</v>
      </c>
      <c r="P36" s="28">
        <v>0</v>
      </c>
      <c r="Q36" s="28">
        <v>0</v>
      </c>
      <c r="R36" s="28">
        <v>0</v>
      </c>
      <c r="S36" s="28">
        <v>0</v>
      </c>
      <c r="T36" s="28">
        <v>0</v>
      </c>
      <c r="U36" s="28">
        <v>0</v>
      </c>
      <c r="V36" s="28">
        <v>0</v>
      </c>
      <c r="W36" s="28">
        <v>0</v>
      </c>
      <c r="X36" s="28">
        <v>7.569</v>
      </c>
      <c r="Y36" s="28">
        <v>20.042999999999999</v>
      </c>
      <c r="Z36" s="28">
        <v>21.007000000000001</v>
      </c>
      <c r="AA36" s="28">
        <v>26.277999999999999</v>
      </c>
      <c r="AB36" s="28">
        <v>18.773</v>
      </c>
      <c r="AC36" s="28">
        <v>20.741</v>
      </c>
      <c r="AD36" s="28">
        <v>23.949000000000002</v>
      </c>
      <c r="AE36" s="28">
        <v>30.158999999999999</v>
      </c>
      <c r="AF36" s="28">
        <v>24.946999999999999</v>
      </c>
      <c r="AG36" s="28">
        <v>39.899000000000001</v>
      </c>
      <c r="AH36" s="28">
        <v>38.130000000000003</v>
      </c>
      <c r="AI36" s="28">
        <v>48.899000000000001</v>
      </c>
      <c r="AJ36" s="28">
        <v>41.869500000000002</v>
      </c>
      <c r="AK36" s="28">
        <v>29.457000000000001</v>
      </c>
      <c r="AL36" s="28">
        <v>0</v>
      </c>
      <c r="AM36" s="28">
        <v>0</v>
      </c>
      <c r="AN36" s="28">
        <v>0</v>
      </c>
      <c r="AO36" s="28">
        <v>0</v>
      </c>
      <c r="AP36" s="28">
        <v>0</v>
      </c>
      <c r="AQ36" s="28">
        <v>0</v>
      </c>
      <c r="AR36" s="28">
        <v>0</v>
      </c>
      <c r="AS36" s="28">
        <v>0</v>
      </c>
      <c r="AU36" s="28">
        <f t="shared" si="44"/>
        <v>0</v>
      </c>
      <c r="AV36" s="28">
        <f t="shared" si="44"/>
        <v>0</v>
      </c>
      <c r="AW36" s="28">
        <f t="shared" si="44"/>
        <v>0</v>
      </c>
      <c r="AX36" s="28">
        <f t="shared" si="44"/>
        <v>0</v>
      </c>
      <c r="AY36" s="28">
        <f t="shared" si="44"/>
        <v>7.569</v>
      </c>
      <c r="AZ36" s="28">
        <f t="shared" si="44"/>
        <v>86.100999999999999</v>
      </c>
      <c r="BA36" s="28">
        <f t="shared" si="44"/>
        <v>99.795999999999992</v>
      </c>
      <c r="BB36" s="28">
        <f t="shared" si="44"/>
        <v>168.79750000000001</v>
      </c>
      <c r="BC36" s="28">
        <f t="shared" si="44"/>
        <v>29.457000000000001</v>
      </c>
      <c r="BD36" s="28">
        <f t="shared" si="44"/>
        <v>0</v>
      </c>
      <c r="BE36" s="28">
        <f t="shared" si="12"/>
        <v>0</v>
      </c>
    </row>
    <row r="37" spans="2:57" ht="14.9" customHeight="1">
      <c r="B37" s="29" t="s">
        <v>79</v>
      </c>
      <c r="E37" s="28">
        <v>2.9588925000000001</v>
      </c>
      <c r="F37" s="28">
        <v>2.9588925000000001</v>
      </c>
      <c r="G37" s="28">
        <v>2.9588925000000001</v>
      </c>
      <c r="H37" s="28">
        <v>2.9590000000000001</v>
      </c>
      <c r="I37" s="28">
        <v>2.5299999999999998</v>
      </c>
      <c r="J37" s="28">
        <v>2.5299999999999998</v>
      </c>
      <c r="K37" s="28">
        <v>2.5299999999999998</v>
      </c>
      <c r="L37" s="28">
        <v>1.8140000000000001</v>
      </c>
      <c r="M37" s="28">
        <v>2.7349999999999999</v>
      </c>
      <c r="N37" s="28">
        <v>2.609</v>
      </c>
      <c r="O37" s="28">
        <v>2.9319999999999999</v>
      </c>
      <c r="P37" s="28">
        <v>2.6539999999999999</v>
      </c>
      <c r="Q37" s="28">
        <v>2.1819999999999999</v>
      </c>
      <c r="R37" s="28">
        <v>3.2269999999999999</v>
      </c>
      <c r="S37" s="28">
        <v>3.5840000000000001</v>
      </c>
      <c r="T37" s="28">
        <v>3.4790000000000001</v>
      </c>
      <c r="U37" s="28">
        <v>3.7869999999999999</v>
      </c>
      <c r="V37" s="28">
        <v>3.6190000000000002</v>
      </c>
      <c r="W37" s="28">
        <v>3.2589999999999999</v>
      </c>
      <c r="X37" s="28">
        <v>3.5209999999999999</v>
      </c>
      <c r="Y37" s="28">
        <v>4.1989999999999998</v>
      </c>
      <c r="Z37" s="28">
        <v>3.528</v>
      </c>
      <c r="AA37" s="28">
        <v>3.1960000000000002</v>
      </c>
      <c r="AB37" s="28">
        <v>5.0759999999999996</v>
      </c>
      <c r="AC37" s="28">
        <v>6.1790000000000003</v>
      </c>
      <c r="AD37" s="28">
        <v>6.0519999999999996</v>
      </c>
      <c r="AE37" s="28">
        <v>5.12</v>
      </c>
      <c r="AF37" s="28">
        <v>5.1630000000000003</v>
      </c>
      <c r="AG37" s="28">
        <v>6.742</v>
      </c>
      <c r="AH37" s="28">
        <v>6.6260000000000003</v>
      </c>
      <c r="AI37" s="28">
        <v>4.681</v>
      </c>
      <c r="AJ37" s="28">
        <v>4.7873700000000055</v>
      </c>
      <c r="AK37" s="28">
        <v>5.0005500000000005</v>
      </c>
      <c r="AL37" s="28">
        <v>4.743339134699994</v>
      </c>
      <c r="AM37" s="28">
        <v>4.6341214142850049</v>
      </c>
      <c r="AN37" s="28">
        <v>5.0945561606049949</v>
      </c>
      <c r="AO37" s="28">
        <v>1.3735288099999998</v>
      </c>
      <c r="AP37" s="28">
        <v>1.1599999999999999</v>
      </c>
      <c r="AQ37" s="28">
        <v>-0.26791193630928523</v>
      </c>
      <c r="AR37" s="28">
        <v>-5.0523467169100034</v>
      </c>
      <c r="AS37" s="28">
        <v>0.76586158844000041</v>
      </c>
      <c r="AU37" s="28">
        <f t="shared" si="44"/>
        <v>11.835677499999999</v>
      </c>
      <c r="AV37" s="28">
        <f t="shared" si="44"/>
        <v>9.4039999999999999</v>
      </c>
      <c r="AW37" s="28">
        <f t="shared" si="44"/>
        <v>10.93</v>
      </c>
      <c r="AX37" s="28">
        <f t="shared" si="44"/>
        <v>12.472000000000001</v>
      </c>
      <c r="AY37" s="28">
        <f t="shared" si="44"/>
        <v>14.186</v>
      </c>
      <c r="AZ37" s="28">
        <f t="shared" si="44"/>
        <v>15.998999999999999</v>
      </c>
      <c r="BA37" s="28">
        <f t="shared" si="44"/>
        <v>22.513999999999999</v>
      </c>
      <c r="BB37" s="28">
        <f t="shared" si="44"/>
        <v>22.836370000000006</v>
      </c>
      <c r="BC37" s="28">
        <f t="shared" si="44"/>
        <v>19.472566709589994</v>
      </c>
      <c r="BD37" s="28">
        <f t="shared" si="44"/>
        <v>-2.7867298432192884</v>
      </c>
      <c r="BE37" s="28">
        <f t="shared" si="12"/>
        <v>0.76586158844000041</v>
      </c>
    </row>
    <row r="38" spans="2:57" ht="14.9" customHeight="1">
      <c r="B38" s="35" t="s">
        <v>80</v>
      </c>
      <c r="C38" s="36"/>
      <c r="D38" s="36"/>
      <c r="E38" s="37">
        <f t="shared" ref="E38:AR38" si="45">SUM(E29:E33)</f>
        <v>30.319892499999998</v>
      </c>
      <c r="F38" s="37">
        <f t="shared" si="45"/>
        <v>37.923892500000008</v>
      </c>
      <c r="G38" s="37">
        <f t="shared" si="45"/>
        <v>28.465892499999992</v>
      </c>
      <c r="H38" s="37">
        <f t="shared" si="45"/>
        <v>38.228999999999999</v>
      </c>
      <c r="I38" s="37">
        <f t="shared" si="45"/>
        <v>40.478000000000009</v>
      </c>
      <c r="J38" s="37">
        <f t="shared" si="45"/>
        <v>23.607000000000014</v>
      </c>
      <c r="K38" s="37">
        <f t="shared" si="45"/>
        <v>64.385999999999981</v>
      </c>
      <c r="L38" s="37">
        <f t="shared" si="45"/>
        <v>174.32200000000006</v>
      </c>
      <c r="M38" s="37">
        <f t="shared" si="45"/>
        <v>90.850000000000009</v>
      </c>
      <c r="N38" s="37">
        <f t="shared" si="45"/>
        <v>98.525000000000006</v>
      </c>
      <c r="O38" s="37">
        <f t="shared" si="45"/>
        <v>141.60500000000002</v>
      </c>
      <c r="P38" s="37">
        <f t="shared" si="45"/>
        <v>171.85</v>
      </c>
      <c r="Q38" s="37">
        <f t="shared" si="45"/>
        <v>130.33799999999997</v>
      </c>
      <c r="R38" s="37">
        <f t="shared" si="45"/>
        <v>143.50399999999999</v>
      </c>
      <c r="S38" s="37">
        <f t="shared" si="45"/>
        <v>264.39499999999998</v>
      </c>
      <c r="T38" s="37">
        <f t="shared" si="45"/>
        <v>285.89699999999993</v>
      </c>
      <c r="U38" s="37">
        <f t="shared" si="45"/>
        <v>144.28599999999997</v>
      </c>
      <c r="V38" s="37">
        <f t="shared" si="45"/>
        <v>182.19700000000003</v>
      </c>
      <c r="W38" s="37">
        <f t="shared" si="45"/>
        <v>285.10100000000006</v>
      </c>
      <c r="X38" s="37">
        <f t="shared" si="45"/>
        <v>353.07499999999999</v>
      </c>
      <c r="Y38" s="37">
        <f t="shared" si="45"/>
        <v>319.173</v>
      </c>
      <c r="Z38" s="37">
        <f t="shared" si="45"/>
        <v>280.09399999999999</v>
      </c>
      <c r="AA38" s="37">
        <f t="shared" si="45"/>
        <v>393.35499999999996</v>
      </c>
      <c r="AB38" s="37">
        <f t="shared" si="45"/>
        <v>476.51299999999998</v>
      </c>
      <c r="AC38" s="37">
        <f t="shared" si="45"/>
        <v>349.87</v>
      </c>
      <c r="AD38" s="37">
        <f t="shared" si="45"/>
        <v>357.363</v>
      </c>
      <c r="AE38" s="37">
        <f t="shared" si="45"/>
        <v>460.51599999999985</v>
      </c>
      <c r="AF38" s="37">
        <f t="shared" si="45"/>
        <v>492.28699999999981</v>
      </c>
      <c r="AG38" s="37">
        <f t="shared" si="45"/>
        <v>407.99600000000009</v>
      </c>
      <c r="AH38" s="37">
        <f t="shared" si="45"/>
        <v>431.23500000000001</v>
      </c>
      <c r="AI38" s="37">
        <f t="shared" si="45"/>
        <v>639.90599999999995</v>
      </c>
      <c r="AJ38" s="37">
        <f t="shared" si="45"/>
        <v>715.71686999999974</v>
      </c>
      <c r="AK38" s="37">
        <f t="shared" si="45"/>
        <v>524.59530053799995</v>
      </c>
      <c r="AL38" s="37">
        <f t="shared" si="45"/>
        <v>506.38553309270003</v>
      </c>
      <c r="AM38" s="37">
        <f t="shared" si="45"/>
        <v>676.29129316778506</v>
      </c>
      <c r="AN38" s="37">
        <f t="shared" si="45"/>
        <v>944.52239063160516</v>
      </c>
      <c r="AO38" s="144">
        <f t="shared" si="45"/>
        <v>506.910992824</v>
      </c>
      <c r="AP38" s="144">
        <f t="shared" si="45"/>
        <v>586.17237064099936</v>
      </c>
      <c r="AQ38" s="144">
        <f t="shared" si="45"/>
        <v>693.03425340869103</v>
      </c>
      <c r="AR38" s="144">
        <f t="shared" si="45"/>
        <v>628.69565328309</v>
      </c>
      <c r="AS38" s="37">
        <f>SUM(AS29:AS33)</f>
        <v>418.26980175294011</v>
      </c>
      <c r="AU38" s="37">
        <f t="shared" si="44"/>
        <v>134.93867749999998</v>
      </c>
      <c r="AV38" s="37">
        <f t="shared" si="44"/>
        <v>302.79300000000006</v>
      </c>
      <c r="AW38" s="37">
        <f t="shared" si="44"/>
        <v>502.83000000000004</v>
      </c>
      <c r="AX38" s="37">
        <f t="shared" si="44"/>
        <v>824.1339999999999</v>
      </c>
      <c r="AY38" s="37">
        <f t="shared" si="44"/>
        <v>964.65900000000011</v>
      </c>
      <c r="AZ38" s="37">
        <f t="shared" si="44"/>
        <v>1469.135</v>
      </c>
      <c r="BA38" s="37">
        <f t="shared" si="44"/>
        <v>1660.0359999999996</v>
      </c>
      <c r="BB38" s="37">
        <f t="shared" si="44"/>
        <v>2194.8538699999999</v>
      </c>
      <c r="BC38" s="37">
        <f t="shared" si="44"/>
        <v>2651.7945174300903</v>
      </c>
      <c r="BD38" s="37">
        <f t="shared" si="44"/>
        <v>2414.8132701567802</v>
      </c>
      <c r="BE38" s="37">
        <f t="shared" si="12"/>
        <v>418.26980175294011</v>
      </c>
    </row>
    <row r="39" spans="2:57" ht="14.9" customHeight="1">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v>0.90602740459530651</v>
      </c>
      <c r="AS39" s="50"/>
      <c r="BE39" s="9">
        <f t="shared" si="12"/>
        <v>0</v>
      </c>
    </row>
    <row r="40" spans="2:57" ht="14.9" customHeight="1">
      <c r="B40" s="5" t="s">
        <v>81</v>
      </c>
      <c r="C40" s="6"/>
      <c r="D40" s="6"/>
      <c r="E40" s="7" t="str">
        <f>MONTH(E$6)/3&amp;"Q"&amp;E$7</f>
        <v>1Q2016</v>
      </c>
      <c r="F40" s="7" t="str">
        <f>MONTH(F$6)/3&amp;"Q"&amp;F$7</f>
        <v>2Q2016</v>
      </c>
      <c r="G40" s="7" t="str">
        <f>MONTH(G$6)/3&amp;"Q"&amp;G$7</f>
        <v>3Q2016</v>
      </c>
      <c r="H40" s="7" t="str">
        <f>MONTH(H$6)/3&amp;"Q"&amp;H$7</f>
        <v>4Q2016</v>
      </c>
      <c r="I40" s="7" t="str">
        <f t="shared" ref="I40:AJ40" si="46">MONTH(I$6)/3&amp;"Q"&amp;I$7</f>
        <v>1Q2017</v>
      </c>
      <c r="J40" s="7" t="str">
        <f t="shared" si="46"/>
        <v>2Q2017</v>
      </c>
      <c r="K40" s="7" t="str">
        <f t="shared" si="46"/>
        <v>3Q2017</v>
      </c>
      <c r="L40" s="7" t="str">
        <f t="shared" si="46"/>
        <v>4Q2017</v>
      </c>
      <c r="M40" s="7" t="str">
        <f t="shared" si="46"/>
        <v>1Q2018</v>
      </c>
      <c r="N40" s="7" t="str">
        <f t="shared" si="46"/>
        <v>2Q2018</v>
      </c>
      <c r="O40" s="7" t="str">
        <f t="shared" si="46"/>
        <v>3Q2018</v>
      </c>
      <c r="P40" s="7" t="str">
        <f t="shared" si="46"/>
        <v>4Q2018</v>
      </c>
      <c r="Q40" s="7" t="str">
        <f t="shared" si="46"/>
        <v>1Q2019</v>
      </c>
      <c r="R40" s="7" t="str">
        <f t="shared" si="46"/>
        <v>2Q2019</v>
      </c>
      <c r="S40" s="7" t="str">
        <f t="shared" si="46"/>
        <v>3Q2019</v>
      </c>
      <c r="T40" s="7" t="str">
        <f t="shared" si="46"/>
        <v>4Q2019</v>
      </c>
      <c r="U40" s="7" t="str">
        <f t="shared" si="46"/>
        <v>1Q2020</v>
      </c>
      <c r="V40" s="7" t="str">
        <f t="shared" si="46"/>
        <v>2Q2020</v>
      </c>
      <c r="W40" s="7" t="str">
        <f t="shared" si="46"/>
        <v>3Q2020</v>
      </c>
      <c r="X40" s="7" t="str">
        <f t="shared" si="46"/>
        <v>4Q2020</v>
      </c>
      <c r="Y40" s="7" t="str">
        <f t="shared" si="46"/>
        <v>1Q2021</v>
      </c>
      <c r="Z40" s="7" t="str">
        <f t="shared" si="46"/>
        <v>2Q2021</v>
      </c>
      <c r="AA40" s="7" t="str">
        <f t="shared" si="46"/>
        <v>3Q2021</v>
      </c>
      <c r="AB40" s="7" t="str">
        <f t="shared" si="46"/>
        <v>4Q2021</v>
      </c>
      <c r="AC40" s="7" t="str">
        <f t="shared" si="46"/>
        <v>1Q2022</v>
      </c>
      <c r="AD40" s="7" t="str">
        <f t="shared" si="46"/>
        <v>2Q2022</v>
      </c>
      <c r="AE40" s="7" t="str">
        <f t="shared" si="46"/>
        <v>3Q2022</v>
      </c>
      <c r="AF40" s="7" t="str">
        <f t="shared" si="46"/>
        <v>4Q2022</v>
      </c>
      <c r="AG40" s="7" t="str">
        <f t="shared" si="46"/>
        <v>1Q2023</v>
      </c>
      <c r="AH40" s="7" t="str">
        <f t="shared" si="46"/>
        <v>2Q2023</v>
      </c>
      <c r="AI40" s="7" t="str">
        <f t="shared" si="46"/>
        <v>3Q2023</v>
      </c>
      <c r="AJ40" s="7" t="str">
        <f t="shared" si="46"/>
        <v>4Q2023</v>
      </c>
      <c r="AK40" s="7" t="str">
        <f t="shared" ref="AK40:AS40" si="47">MONTH(AK$6)/3&amp;"Q"&amp;AK$7</f>
        <v>1Q2024</v>
      </c>
      <c r="AL40" s="7" t="str">
        <f t="shared" si="47"/>
        <v>2Q2024</v>
      </c>
      <c r="AM40" s="7" t="str">
        <f t="shared" si="47"/>
        <v>3Q2024</v>
      </c>
      <c r="AN40" s="7" t="str">
        <f t="shared" si="47"/>
        <v>4Q2024</v>
      </c>
      <c r="AO40" s="7" t="str">
        <f t="shared" si="47"/>
        <v>1Q2025</v>
      </c>
      <c r="AP40" s="7" t="str">
        <f t="shared" si="47"/>
        <v>2Q2025</v>
      </c>
      <c r="AQ40" s="7" t="str">
        <f t="shared" si="47"/>
        <v>3Q2025</v>
      </c>
      <c r="AR40" s="7" t="str">
        <f t="shared" si="47"/>
        <v>4Q2025</v>
      </c>
      <c r="AS40" s="7" t="str">
        <f t="shared" si="47"/>
        <v>1Q2026</v>
      </c>
      <c r="AU40" s="6">
        <f>AU8</f>
        <v>2016</v>
      </c>
      <c r="AV40" s="6">
        <f>AU40+1</f>
        <v>2017</v>
      </c>
      <c r="AW40" s="6">
        <f t="shared" ref="AW40:BD40" si="48">AV40+1</f>
        <v>2018</v>
      </c>
      <c r="AX40" s="6">
        <f t="shared" si="48"/>
        <v>2019</v>
      </c>
      <c r="AY40" s="6">
        <f t="shared" si="48"/>
        <v>2020</v>
      </c>
      <c r="AZ40" s="6">
        <f t="shared" si="48"/>
        <v>2021</v>
      </c>
      <c r="BA40" s="6">
        <f t="shared" si="48"/>
        <v>2022</v>
      </c>
      <c r="BB40" s="6">
        <f t="shared" si="48"/>
        <v>2023</v>
      </c>
      <c r="BC40" s="6">
        <f t="shared" si="48"/>
        <v>2024</v>
      </c>
      <c r="BD40" s="6">
        <f t="shared" si="48"/>
        <v>2025</v>
      </c>
      <c r="BE40" s="6" t="str">
        <f t="shared" si="12"/>
        <v>1Q2026</v>
      </c>
    </row>
    <row r="41" spans="2:57" ht="14.9" customHeight="1">
      <c r="B41" s="49" t="s">
        <v>65</v>
      </c>
      <c r="C41" s="47"/>
      <c r="D41" s="47"/>
      <c r="E41" s="66">
        <f t="shared" ref="E41:AR41" si="49">E20</f>
        <v>22.941999999999993</v>
      </c>
      <c r="F41" s="66">
        <f t="shared" si="49"/>
        <v>25.129000000000008</v>
      </c>
      <c r="G41" s="66">
        <f t="shared" si="49"/>
        <v>24.436999999999991</v>
      </c>
      <c r="H41" s="66">
        <f t="shared" si="49"/>
        <v>27.837999999999997</v>
      </c>
      <c r="I41" s="66">
        <f t="shared" si="49"/>
        <v>33.58100000000001</v>
      </c>
      <c r="J41" s="66">
        <f t="shared" si="49"/>
        <v>9.2970000000000113</v>
      </c>
      <c r="K41" s="66">
        <f t="shared" si="49"/>
        <v>47.198999999999984</v>
      </c>
      <c r="L41" s="66">
        <f t="shared" si="49"/>
        <v>202.26600000000005</v>
      </c>
      <c r="M41" s="66">
        <f t="shared" si="49"/>
        <v>68.871000000000009</v>
      </c>
      <c r="N41" s="66">
        <f t="shared" si="49"/>
        <v>70.122000000000014</v>
      </c>
      <c r="O41" s="66">
        <f t="shared" si="49"/>
        <v>115.30300000000001</v>
      </c>
      <c r="P41" s="66">
        <f t="shared" si="49"/>
        <v>153.72299999999996</v>
      </c>
      <c r="Q41" s="66">
        <f t="shared" si="49"/>
        <v>74.716999999999956</v>
      </c>
      <c r="R41" s="66">
        <f t="shared" si="49"/>
        <v>85.534999999999982</v>
      </c>
      <c r="S41" s="66">
        <f t="shared" si="49"/>
        <v>200.57199999999997</v>
      </c>
      <c r="T41" s="66">
        <f t="shared" si="49"/>
        <v>212.41699999999992</v>
      </c>
      <c r="U41" s="66">
        <f t="shared" si="49"/>
        <v>123.02099999999999</v>
      </c>
      <c r="V41" s="66">
        <f t="shared" si="49"/>
        <v>108.07800000000003</v>
      </c>
      <c r="W41" s="66">
        <f t="shared" si="49"/>
        <v>203.28700000000003</v>
      </c>
      <c r="X41" s="66">
        <f t="shared" si="49"/>
        <v>367.90599999999995</v>
      </c>
      <c r="Y41" s="66">
        <f t="shared" si="49"/>
        <v>193.50400000000002</v>
      </c>
      <c r="Z41" s="66">
        <f t="shared" si="49"/>
        <v>139.87300000000002</v>
      </c>
      <c r="AA41" s="66">
        <f t="shared" si="49"/>
        <v>250.33099999999999</v>
      </c>
      <c r="AB41" s="66">
        <f t="shared" si="49"/>
        <v>1014.7239999999999</v>
      </c>
      <c r="AC41" s="66">
        <f t="shared" si="49"/>
        <v>178.89199999999997</v>
      </c>
      <c r="AD41" s="66">
        <f t="shared" si="49"/>
        <v>179.886</v>
      </c>
      <c r="AE41" s="66">
        <f t="shared" si="49"/>
        <v>274.64999999999986</v>
      </c>
      <c r="AF41" s="66">
        <f t="shared" si="49"/>
        <v>367.70199999999977</v>
      </c>
      <c r="AG41" s="66">
        <f t="shared" si="49"/>
        <v>227.78400000000008</v>
      </c>
      <c r="AH41" s="66">
        <f t="shared" si="49"/>
        <v>234.26799999999997</v>
      </c>
      <c r="AI41" s="66">
        <f t="shared" si="49"/>
        <v>444.11099999999988</v>
      </c>
      <c r="AJ41" s="66">
        <f t="shared" si="49"/>
        <v>518.03399999999988</v>
      </c>
      <c r="AK41" s="66">
        <f t="shared" si="49"/>
        <v>687.09399999999982</v>
      </c>
      <c r="AL41" s="66">
        <f t="shared" si="49"/>
        <v>349.83300000000003</v>
      </c>
      <c r="AM41" s="66">
        <f t="shared" si="49"/>
        <v>504.24100000000004</v>
      </c>
      <c r="AN41" s="66">
        <f t="shared" si="49"/>
        <v>762.31742919000021</v>
      </c>
      <c r="AO41" s="66">
        <f t="shared" si="49"/>
        <v>354.44400000000002</v>
      </c>
      <c r="AP41" s="66">
        <f t="shared" si="49"/>
        <v>470.75699999999972</v>
      </c>
      <c r="AQ41" s="66">
        <f t="shared" si="49"/>
        <v>523.47200000000043</v>
      </c>
      <c r="AR41" s="66">
        <f t="shared" si="49"/>
        <v>657.12699999999995</v>
      </c>
      <c r="AS41" s="66">
        <f t="shared" ref="AS41" si="50">AS20</f>
        <v>274.0100000000001</v>
      </c>
      <c r="AU41" s="66">
        <f t="shared" ref="AU41:BD51" si="51">SUMIF($7:$7,AU$9,41:41)</f>
        <v>100.34599999999998</v>
      </c>
      <c r="AV41" s="66">
        <f t="shared" si="51"/>
        <v>292.34300000000007</v>
      </c>
      <c r="AW41" s="66">
        <f t="shared" si="51"/>
        <v>408.01900000000001</v>
      </c>
      <c r="AX41" s="66">
        <f t="shared" si="51"/>
        <v>573.24099999999987</v>
      </c>
      <c r="AY41" s="66">
        <f t="shared" si="51"/>
        <v>802.29200000000003</v>
      </c>
      <c r="AZ41" s="66">
        <f t="shared" si="51"/>
        <v>1598.432</v>
      </c>
      <c r="BA41" s="66">
        <f t="shared" si="51"/>
        <v>1001.1299999999997</v>
      </c>
      <c r="BB41" s="66">
        <f t="shared" si="51"/>
        <v>1424.1969999999997</v>
      </c>
      <c r="BC41" s="66">
        <f t="shared" si="51"/>
        <v>2303.4854291900001</v>
      </c>
      <c r="BD41" s="106">
        <f t="shared" si="51"/>
        <v>2005.8000000000002</v>
      </c>
      <c r="BE41" s="66">
        <f t="shared" si="12"/>
        <v>274.0100000000001</v>
      </c>
    </row>
    <row r="42" spans="2:57" ht="14.9" customHeight="1">
      <c r="B42" s="49" t="s">
        <v>64</v>
      </c>
      <c r="C42" s="47"/>
      <c r="D42" s="47"/>
      <c r="E42" s="66">
        <f t="shared" ref="E42:AQ42" si="52">-E19</f>
        <v>-1.4990000000000001</v>
      </c>
      <c r="F42" s="66">
        <f t="shared" si="52"/>
        <v>3.2829999999999999</v>
      </c>
      <c r="G42" s="66">
        <f t="shared" si="52"/>
        <v>-5.9240000000000004</v>
      </c>
      <c r="H42" s="66">
        <f t="shared" si="52"/>
        <v>-1.486</v>
      </c>
      <c r="I42" s="66">
        <f t="shared" si="52"/>
        <v>-2.2370000000000001</v>
      </c>
      <c r="J42" s="66">
        <f t="shared" si="52"/>
        <v>-0.76100000000000001</v>
      </c>
      <c r="K42" s="66">
        <f t="shared" si="52"/>
        <v>-0.53400000000000003</v>
      </c>
      <c r="L42" s="66">
        <f t="shared" si="52"/>
        <v>1E-3</v>
      </c>
      <c r="M42" s="66">
        <f t="shared" si="52"/>
        <v>-1.2709999999999999</v>
      </c>
      <c r="N42" s="66">
        <f t="shared" si="52"/>
        <v>-1.196</v>
      </c>
      <c r="O42" s="66">
        <f t="shared" si="52"/>
        <v>0.17699999999999999</v>
      </c>
      <c r="P42" s="66">
        <f t="shared" si="52"/>
        <v>-6.82</v>
      </c>
      <c r="Q42" s="66">
        <f t="shared" si="52"/>
        <v>-5.6829999999999998</v>
      </c>
      <c r="R42" s="66">
        <f t="shared" si="52"/>
        <v>-3.2909999999999999</v>
      </c>
      <c r="S42" s="66">
        <f t="shared" si="52"/>
        <v>-9.7370000000000001</v>
      </c>
      <c r="T42" s="66">
        <f t="shared" si="52"/>
        <v>-7.6459999999999999</v>
      </c>
      <c r="U42" s="66">
        <f t="shared" si="52"/>
        <v>0.86199999999999999</v>
      </c>
      <c r="V42" s="66">
        <f t="shared" si="52"/>
        <v>-11.047000000000001</v>
      </c>
      <c r="W42" s="66">
        <f t="shared" si="52"/>
        <v>-5.5570000000000004</v>
      </c>
      <c r="X42" s="66">
        <f t="shared" si="52"/>
        <v>6.2489999999999997</v>
      </c>
      <c r="Y42" s="66">
        <f t="shared" si="52"/>
        <v>3.2080000000000002</v>
      </c>
      <c r="Z42" s="66">
        <f t="shared" si="52"/>
        <v>24.652999999999999</v>
      </c>
      <c r="AA42" s="66">
        <f t="shared" si="52"/>
        <v>-36.49</v>
      </c>
      <c r="AB42" s="66">
        <f t="shared" si="52"/>
        <v>7.4089999999999998</v>
      </c>
      <c r="AC42" s="66">
        <f t="shared" si="52"/>
        <v>-7.4260000000000002</v>
      </c>
      <c r="AD42" s="66">
        <f t="shared" si="52"/>
        <v>-4.2639999999999993</v>
      </c>
      <c r="AE42" s="66">
        <f t="shared" si="52"/>
        <v>-23.876000000000005</v>
      </c>
      <c r="AF42" s="66">
        <f t="shared" si="52"/>
        <v>-9.2879999999999967</v>
      </c>
      <c r="AG42" s="66">
        <f t="shared" si="52"/>
        <v>-18.643000000000001</v>
      </c>
      <c r="AH42" s="66">
        <f t="shared" si="52"/>
        <v>-7.3580000000000005</v>
      </c>
      <c r="AI42" s="66">
        <f t="shared" si="52"/>
        <v>-30.514999999999997</v>
      </c>
      <c r="AJ42" s="66">
        <f t="shared" si="52"/>
        <v>-26.422999999999995</v>
      </c>
      <c r="AK42" s="66">
        <f t="shared" si="52"/>
        <v>-2.915</v>
      </c>
      <c r="AL42" s="66">
        <f t="shared" si="52"/>
        <v>-3.444</v>
      </c>
      <c r="AM42" s="66">
        <f t="shared" si="52"/>
        <v>-4.016</v>
      </c>
      <c r="AN42" s="66">
        <f t="shared" si="52"/>
        <v>-3.7889999999999997</v>
      </c>
      <c r="AO42" s="66">
        <f t="shared" si="52"/>
        <v>-3.2930000000000001</v>
      </c>
      <c r="AP42" s="66">
        <f t="shared" si="52"/>
        <v>-1.3140000000000001</v>
      </c>
      <c r="AQ42" s="66">
        <f t="shared" si="52"/>
        <v>-0.35899999999999999</v>
      </c>
      <c r="AR42" s="66">
        <f>-AR19</f>
        <v>-1.0779999999999994</v>
      </c>
      <c r="AS42" s="66">
        <f>-AS19</f>
        <v>-2.1320000000000001</v>
      </c>
      <c r="AU42" s="66">
        <f t="shared" si="51"/>
        <v>-5.6260000000000003</v>
      </c>
      <c r="AV42" s="66">
        <f t="shared" si="51"/>
        <v>-3.5310000000000001</v>
      </c>
      <c r="AW42" s="66">
        <f t="shared" si="51"/>
        <v>-9.11</v>
      </c>
      <c r="AX42" s="66">
        <f t="shared" si="51"/>
        <v>-26.356999999999999</v>
      </c>
      <c r="AY42" s="66">
        <f t="shared" si="51"/>
        <v>-9.4930000000000021</v>
      </c>
      <c r="AZ42" s="66">
        <f t="shared" si="51"/>
        <v>-1.2200000000000051</v>
      </c>
      <c r="BA42" s="66">
        <f t="shared" si="51"/>
        <v>-44.853999999999999</v>
      </c>
      <c r="BB42" s="66">
        <f t="shared" si="51"/>
        <v>-82.938999999999993</v>
      </c>
      <c r="BC42" s="66">
        <f t="shared" si="51"/>
        <v>-14.164</v>
      </c>
      <c r="BD42" s="106">
        <f>SUMIF($7:$7,BD$9,42:42)</f>
        <v>-6.0439999999999996</v>
      </c>
      <c r="BE42" s="66">
        <f t="shared" si="12"/>
        <v>-2.1320000000000001</v>
      </c>
    </row>
    <row r="43" spans="2:57" ht="14.9" customHeight="1">
      <c r="B43" s="49" t="s">
        <v>82</v>
      </c>
      <c r="C43" s="47"/>
      <c r="D43" s="47"/>
      <c r="E43" s="66">
        <v>0</v>
      </c>
      <c r="F43" s="66">
        <v>0</v>
      </c>
      <c r="G43" s="66">
        <v>0</v>
      </c>
      <c r="H43" s="66">
        <v>0</v>
      </c>
      <c r="I43" s="66">
        <v>0</v>
      </c>
      <c r="J43" s="66">
        <v>0</v>
      </c>
      <c r="K43" s="66">
        <v>0</v>
      </c>
      <c r="L43" s="66">
        <v>-61.6</v>
      </c>
      <c r="M43" s="66">
        <v>1.3979999999999999</v>
      </c>
      <c r="N43" s="66">
        <v>4.6909999999999998</v>
      </c>
      <c r="O43" s="66">
        <v>1.4</v>
      </c>
      <c r="P43" s="66">
        <v>-14.95</v>
      </c>
      <c r="Q43" s="66">
        <v>0</v>
      </c>
      <c r="R43" s="82">
        <v>1.107</v>
      </c>
      <c r="S43" s="82">
        <v>-0.109</v>
      </c>
      <c r="T43" s="82">
        <v>0.29899999999999999</v>
      </c>
      <c r="U43" s="66">
        <v>-58.097000000000001</v>
      </c>
      <c r="V43" s="66">
        <v>2.6040000000000001</v>
      </c>
      <c r="W43" s="66">
        <v>1.871</v>
      </c>
      <c r="X43" s="66">
        <v>-99.655000000000001</v>
      </c>
      <c r="Y43" s="66">
        <v>3.83</v>
      </c>
      <c r="Z43" s="66">
        <v>0</v>
      </c>
      <c r="AA43" s="66">
        <v>14.824</v>
      </c>
      <c r="AB43" s="66">
        <v>-661.61699999999996</v>
      </c>
      <c r="AC43" s="66">
        <v>0</v>
      </c>
      <c r="AD43" s="66">
        <v>2.4460000000000002</v>
      </c>
      <c r="AE43" s="66">
        <v>0</v>
      </c>
      <c r="AF43" s="66">
        <v>-17.812999999999999</v>
      </c>
      <c r="AG43" s="66">
        <v>0</v>
      </c>
      <c r="AH43" s="66">
        <v>-2.504</v>
      </c>
      <c r="AI43" s="66">
        <v>0</v>
      </c>
      <c r="AJ43" s="66">
        <v>0</v>
      </c>
      <c r="AK43" s="66">
        <v>-364.91206905000001</v>
      </c>
      <c r="AL43" s="66">
        <v>0</v>
      </c>
      <c r="AM43" s="66">
        <v>0</v>
      </c>
      <c r="AN43" s="66">
        <v>9.276024619999987</v>
      </c>
      <c r="AO43" s="66">
        <v>0</v>
      </c>
      <c r="AP43" s="66">
        <v>0.18486292000000001</v>
      </c>
      <c r="AQ43" s="66">
        <v>2.28050182</v>
      </c>
      <c r="AR43" s="66">
        <v>1.5549999999999999</v>
      </c>
      <c r="AS43" s="66">
        <v>0</v>
      </c>
      <c r="AU43" s="66">
        <f t="shared" si="51"/>
        <v>0</v>
      </c>
      <c r="AV43" s="66">
        <f t="shared" si="51"/>
        <v>-61.6</v>
      </c>
      <c r="AW43" s="66">
        <f t="shared" si="51"/>
        <v>-7.4610000000000003</v>
      </c>
      <c r="AX43" s="66">
        <f t="shared" si="51"/>
        <v>1.2969999999999999</v>
      </c>
      <c r="AY43" s="66">
        <f t="shared" si="51"/>
        <v>-153.27699999999999</v>
      </c>
      <c r="AZ43" s="66">
        <f t="shared" si="51"/>
        <v>-642.96299999999997</v>
      </c>
      <c r="BA43" s="66">
        <f t="shared" si="51"/>
        <v>-15.366999999999999</v>
      </c>
      <c r="BB43" s="66">
        <f t="shared" si="51"/>
        <v>-2.504</v>
      </c>
      <c r="BC43" s="66">
        <f t="shared" si="51"/>
        <v>-355.63604443000003</v>
      </c>
      <c r="BD43" s="106">
        <f t="shared" si="51"/>
        <v>4.0203647399999998</v>
      </c>
      <c r="BE43" s="66">
        <f t="shared" si="12"/>
        <v>0</v>
      </c>
    </row>
    <row r="44" spans="2:57" ht="14.9" customHeight="1">
      <c r="B44" s="49" t="s">
        <v>73</v>
      </c>
      <c r="C44" s="47"/>
      <c r="D44" s="47"/>
      <c r="E44" s="66">
        <v>0</v>
      </c>
      <c r="F44" s="66">
        <v>0</v>
      </c>
      <c r="G44" s="66">
        <v>0</v>
      </c>
      <c r="H44" s="66">
        <v>0</v>
      </c>
      <c r="I44" s="66">
        <v>0</v>
      </c>
      <c r="J44" s="66">
        <v>0</v>
      </c>
      <c r="K44" s="66">
        <v>0</v>
      </c>
      <c r="L44" s="66">
        <v>0</v>
      </c>
      <c r="M44" s="66">
        <v>0</v>
      </c>
      <c r="N44" s="66">
        <v>0</v>
      </c>
      <c r="O44" s="66">
        <v>0</v>
      </c>
      <c r="P44" s="66">
        <v>0</v>
      </c>
      <c r="Q44" s="66">
        <v>0</v>
      </c>
      <c r="R44" s="66">
        <v>0</v>
      </c>
      <c r="S44" s="66">
        <v>0</v>
      </c>
      <c r="T44" s="66">
        <v>0</v>
      </c>
      <c r="U44" s="66">
        <v>0</v>
      </c>
      <c r="V44" s="66">
        <v>0</v>
      </c>
      <c r="W44" s="66">
        <v>0</v>
      </c>
      <c r="X44" s="66">
        <v>-4.6289999999999996</v>
      </c>
      <c r="Y44" s="66">
        <v>-8.3759999999999994</v>
      </c>
      <c r="Z44" s="66">
        <v>-9.0749999999999993</v>
      </c>
      <c r="AA44" s="66">
        <v>-6.5460000000000003</v>
      </c>
      <c r="AB44" s="66">
        <v>-2.411</v>
      </c>
      <c r="AC44" s="66">
        <v>0</v>
      </c>
      <c r="AD44" s="66">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U44" s="66">
        <f t="shared" si="51"/>
        <v>0</v>
      </c>
      <c r="AV44" s="66">
        <f t="shared" si="51"/>
        <v>0</v>
      </c>
      <c r="AW44" s="66">
        <f t="shared" si="51"/>
        <v>0</v>
      </c>
      <c r="AX44" s="66">
        <f t="shared" si="51"/>
        <v>0</v>
      </c>
      <c r="AY44" s="66">
        <f t="shared" si="51"/>
        <v>-4.6289999999999996</v>
      </c>
      <c r="AZ44" s="66">
        <f t="shared" si="51"/>
        <v>-26.408000000000001</v>
      </c>
      <c r="BA44" s="66">
        <f t="shared" si="51"/>
        <v>0</v>
      </c>
      <c r="BB44" s="66">
        <f t="shared" si="51"/>
        <v>0</v>
      </c>
      <c r="BC44" s="66">
        <f t="shared" si="51"/>
        <v>0</v>
      </c>
      <c r="BD44" s="106">
        <f>SUMIF($7:$7,BD$9,44:44)</f>
        <v>0</v>
      </c>
      <c r="BE44" s="66">
        <f t="shared" si="12"/>
        <v>0</v>
      </c>
    </row>
    <row r="45" spans="2:57" ht="14.9" customHeight="1">
      <c r="B45" s="49" t="s">
        <v>74</v>
      </c>
      <c r="C45" s="47"/>
      <c r="D45" s="47"/>
      <c r="E45" s="66">
        <v>0</v>
      </c>
      <c r="F45" s="66">
        <v>0</v>
      </c>
      <c r="G45" s="66">
        <v>0</v>
      </c>
      <c r="H45" s="66">
        <v>0</v>
      </c>
      <c r="I45" s="66">
        <v>0</v>
      </c>
      <c r="J45" s="66">
        <v>0</v>
      </c>
      <c r="K45" s="66">
        <v>0</v>
      </c>
      <c r="L45" s="66">
        <v>0</v>
      </c>
      <c r="M45" s="66">
        <v>0</v>
      </c>
      <c r="N45" s="66">
        <v>0</v>
      </c>
      <c r="O45" s="66">
        <v>0</v>
      </c>
      <c r="P45" s="66">
        <v>0</v>
      </c>
      <c r="Q45" s="66">
        <v>0</v>
      </c>
      <c r="R45" s="66">
        <v>0</v>
      </c>
      <c r="S45" s="66">
        <v>0</v>
      </c>
      <c r="T45" s="66">
        <v>0</v>
      </c>
      <c r="U45" s="66">
        <v>0</v>
      </c>
      <c r="V45" s="66">
        <v>0</v>
      </c>
      <c r="W45" s="66">
        <v>0</v>
      </c>
      <c r="X45" s="66">
        <v>0</v>
      </c>
      <c r="Y45" s="66">
        <v>0</v>
      </c>
      <c r="Z45" s="66">
        <v>0</v>
      </c>
      <c r="AA45" s="66">
        <v>0</v>
      </c>
      <c r="AB45" s="66">
        <v>0</v>
      </c>
      <c r="AC45" s="66">
        <v>0</v>
      </c>
      <c r="AD45" s="66">
        <v>0</v>
      </c>
      <c r="AE45" s="66">
        <v>0</v>
      </c>
      <c r="AF45" s="66">
        <v>0</v>
      </c>
      <c r="AG45" s="66">
        <v>0</v>
      </c>
      <c r="AH45" s="66">
        <v>0</v>
      </c>
      <c r="AI45" s="66">
        <v>0</v>
      </c>
      <c r="AJ45" s="66">
        <v>0</v>
      </c>
      <c r="AK45" s="66">
        <v>-10.277693979499999</v>
      </c>
      <c r="AL45" s="66">
        <v>-15.311696581499998</v>
      </c>
      <c r="AM45" s="66">
        <v>-11.787512535499999</v>
      </c>
      <c r="AN45" s="66">
        <v>-13.720920333</v>
      </c>
      <c r="AO45" s="66">
        <v>-41.365610588999999</v>
      </c>
      <c r="AP45" s="66">
        <f>-47.095282412-0.05</f>
        <v>-47.145282412</v>
      </c>
      <c r="AQ45" s="66">
        <v>-39.989106999000001</v>
      </c>
      <c r="AR45" s="66">
        <v>-166.7</v>
      </c>
      <c r="AS45" s="66">
        <v>-51.708952736000001</v>
      </c>
      <c r="AU45" s="66">
        <f t="shared" si="51"/>
        <v>0</v>
      </c>
      <c r="AV45" s="66">
        <f t="shared" si="51"/>
        <v>0</v>
      </c>
      <c r="AW45" s="66">
        <f t="shared" si="51"/>
        <v>0</v>
      </c>
      <c r="AX45" s="66">
        <f t="shared" si="51"/>
        <v>0</v>
      </c>
      <c r="AY45" s="66">
        <f t="shared" si="51"/>
        <v>0</v>
      </c>
      <c r="AZ45" s="66">
        <f t="shared" si="51"/>
        <v>0</v>
      </c>
      <c r="BA45" s="66">
        <f t="shared" si="51"/>
        <v>0</v>
      </c>
      <c r="BB45" s="66">
        <f t="shared" si="51"/>
        <v>0</v>
      </c>
      <c r="BC45" s="66">
        <f t="shared" si="51"/>
        <v>-51.097823429499996</v>
      </c>
      <c r="BD45" s="106">
        <f>SUMIF($7:$7,BD$9,45:45)</f>
        <v>-295.2</v>
      </c>
      <c r="BE45" s="66">
        <f t="shared" si="12"/>
        <v>-51.708952736000001</v>
      </c>
    </row>
    <row r="46" spans="2:57" ht="14.9" customHeight="1">
      <c r="B46" s="49" t="s">
        <v>83</v>
      </c>
      <c r="C46" s="47"/>
      <c r="D46" s="47"/>
      <c r="E46" s="66">
        <f t="shared" ref="E46:AF46" si="53">SUM(E47:E50)</f>
        <v>2.4510000000000001</v>
      </c>
      <c r="F46" s="66">
        <f t="shared" si="53"/>
        <v>2.4510000000000001</v>
      </c>
      <c r="G46" s="66">
        <f t="shared" si="53"/>
        <v>2.4510000000000001</v>
      </c>
      <c r="H46" s="66">
        <f t="shared" si="53"/>
        <v>2.4510000000000001</v>
      </c>
      <c r="I46" s="66">
        <f t="shared" si="53"/>
        <v>1.889</v>
      </c>
      <c r="J46" s="66">
        <f t="shared" si="53"/>
        <v>1.889</v>
      </c>
      <c r="K46" s="66">
        <f t="shared" si="53"/>
        <v>1.889</v>
      </c>
      <c r="L46" s="66">
        <f t="shared" si="53"/>
        <v>1.6559999999999999</v>
      </c>
      <c r="M46" s="66">
        <f t="shared" si="53"/>
        <v>2.2650000000000001</v>
      </c>
      <c r="N46" s="66">
        <f t="shared" si="53"/>
        <v>2.194</v>
      </c>
      <c r="O46" s="66">
        <f t="shared" si="53"/>
        <v>1.657</v>
      </c>
      <c r="P46" s="66">
        <f t="shared" si="53"/>
        <v>13.996000000000002</v>
      </c>
      <c r="Q46" s="66">
        <f t="shared" si="53"/>
        <v>32.899000000000001</v>
      </c>
      <c r="R46" s="66">
        <f t="shared" si="53"/>
        <v>32.663000000000004</v>
      </c>
      <c r="S46" s="66">
        <f t="shared" si="53"/>
        <v>39.710999999999999</v>
      </c>
      <c r="T46" s="66">
        <f t="shared" si="53"/>
        <v>38.725999999999999</v>
      </c>
      <c r="U46" s="66">
        <f t="shared" si="53"/>
        <v>33.923000000000002</v>
      </c>
      <c r="V46" s="66">
        <f t="shared" si="53"/>
        <v>35.75</v>
      </c>
      <c r="W46" s="66">
        <f t="shared" si="53"/>
        <v>30.986999999999998</v>
      </c>
      <c r="X46" s="66">
        <f t="shared" si="53"/>
        <v>32.009</v>
      </c>
      <c r="Y46" s="66">
        <f t="shared" si="53"/>
        <v>44.584999999999994</v>
      </c>
      <c r="Z46" s="66">
        <f t="shared" si="53"/>
        <v>24.692999999999998</v>
      </c>
      <c r="AA46" s="66">
        <f t="shared" si="53"/>
        <v>81.664000000000001</v>
      </c>
      <c r="AB46" s="66">
        <f t="shared" si="53"/>
        <v>46.664000000000001</v>
      </c>
      <c r="AC46" s="66">
        <f t="shared" si="53"/>
        <v>56.262</v>
      </c>
      <c r="AD46" s="66">
        <f t="shared" si="53"/>
        <v>58.538000000000004</v>
      </c>
      <c r="AE46" s="66">
        <f t="shared" si="53"/>
        <v>65.113</v>
      </c>
      <c r="AF46" s="66">
        <f t="shared" si="53"/>
        <v>56.696000000000005</v>
      </c>
      <c r="AG46" s="66">
        <f t="shared" ref="AG46:AN46" si="54">SUM(AG47:AG50)</f>
        <v>76.070999999999998</v>
      </c>
      <c r="AH46" s="66">
        <f t="shared" si="54"/>
        <v>66.106000000000009</v>
      </c>
      <c r="AI46" s="66">
        <f t="shared" si="54"/>
        <v>79.53</v>
      </c>
      <c r="AJ46" s="66">
        <f t="shared" si="54"/>
        <v>77.013757131889392</v>
      </c>
      <c r="AK46" s="66">
        <f t="shared" si="54"/>
        <v>58.868883159540005</v>
      </c>
      <c r="AL46" s="66">
        <f t="shared" si="54"/>
        <v>4.1835050977549884</v>
      </c>
      <c r="AM46" s="66">
        <f t="shared" si="54"/>
        <v>2.5225198367900106</v>
      </c>
      <c r="AN46" s="66">
        <f t="shared" si="54"/>
        <v>3.7329897585049991</v>
      </c>
      <c r="AO46" s="66">
        <f>SUM(AO47:AO50)</f>
        <v>0.54871432158142941</v>
      </c>
      <c r="AP46" s="66">
        <f>SUM(AP47:AP50)</f>
        <v>-0.36261085032642904</v>
      </c>
      <c r="AQ46" s="66">
        <f>SUM(AQ47:AQ50)</f>
        <v>-1.800063040302857</v>
      </c>
      <c r="AR46" s="66">
        <v>-6.1</v>
      </c>
      <c r="AS46" s="66">
        <v>-0.97782716396999947</v>
      </c>
      <c r="AU46" s="66">
        <f t="shared" si="51"/>
        <v>9.8040000000000003</v>
      </c>
      <c r="AV46" s="66">
        <f t="shared" si="51"/>
        <v>7.3229999999999995</v>
      </c>
      <c r="AW46" s="66">
        <f t="shared" si="51"/>
        <v>20.112000000000002</v>
      </c>
      <c r="AX46" s="66">
        <f t="shared" si="51"/>
        <v>143.99900000000002</v>
      </c>
      <c r="AY46" s="66">
        <f t="shared" si="51"/>
        <v>132.66899999999998</v>
      </c>
      <c r="AZ46" s="66">
        <f t="shared" si="51"/>
        <v>197.60599999999999</v>
      </c>
      <c r="BA46" s="66">
        <f t="shared" si="51"/>
        <v>236.60900000000001</v>
      </c>
      <c r="BB46" s="66">
        <f t="shared" si="51"/>
        <v>298.7207571318894</v>
      </c>
      <c r="BC46" s="66">
        <f t="shared" si="51"/>
        <v>69.307897852590003</v>
      </c>
      <c r="BD46" s="106">
        <f>SUMIF($7:$7,BD$9,46:46)</f>
        <v>-7.7139595690478568</v>
      </c>
      <c r="BE46" s="66">
        <f t="shared" si="12"/>
        <v>-0.97782716396999947</v>
      </c>
    </row>
    <row r="47" spans="2:57" ht="14.9" customHeight="1">
      <c r="B47" s="29" t="s">
        <v>76</v>
      </c>
      <c r="E47" s="28">
        <v>0</v>
      </c>
      <c r="F47" s="28">
        <v>0</v>
      </c>
      <c r="G47" s="28">
        <v>0</v>
      </c>
      <c r="H47" s="28">
        <v>0</v>
      </c>
      <c r="I47" s="28">
        <v>0</v>
      </c>
      <c r="J47" s="28">
        <v>0</v>
      </c>
      <c r="K47" s="28">
        <v>0</v>
      </c>
      <c r="L47" s="28">
        <v>0</v>
      </c>
      <c r="M47" s="28">
        <v>0</v>
      </c>
      <c r="N47" s="28">
        <v>0</v>
      </c>
      <c r="O47" s="28">
        <v>-0.54</v>
      </c>
      <c r="P47" s="28">
        <v>1.9510000000000001</v>
      </c>
      <c r="Q47" s="28">
        <v>-0.21099999999999999</v>
      </c>
      <c r="R47" s="28">
        <v>4.9429999999999996</v>
      </c>
      <c r="S47" s="28">
        <v>2.5</v>
      </c>
      <c r="T47" s="28">
        <v>-0.22900000000000001</v>
      </c>
      <c r="U47" s="28">
        <v>5.8860000000000001</v>
      </c>
      <c r="V47" s="28">
        <v>3.4430000000000001</v>
      </c>
      <c r="W47" s="28">
        <v>-2.31</v>
      </c>
      <c r="X47" s="28">
        <v>-4.2859999999999996</v>
      </c>
      <c r="Y47" s="28">
        <v>-5.8890000000000002</v>
      </c>
      <c r="Z47" s="28">
        <v>-22.059000000000001</v>
      </c>
      <c r="AA47" s="28">
        <v>21.353999999999999</v>
      </c>
      <c r="AB47" s="28">
        <v>-5.1240000000000006</v>
      </c>
      <c r="AC47" s="28">
        <v>0</v>
      </c>
      <c r="AD47" s="28">
        <v>0</v>
      </c>
      <c r="AE47" s="28">
        <v>0</v>
      </c>
      <c r="AF47" s="28">
        <v>0</v>
      </c>
      <c r="AG47" s="28">
        <v>0</v>
      </c>
      <c r="AH47" s="28">
        <v>0</v>
      </c>
      <c r="AI47" s="28">
        <v>0</v>
      </c>
      <c r="AJ47" s="28">
        <v>0</v>
      </c>
      <c r="AK47" s="28">
        <v>0</v>
      </c>
      <c r="AL47" s="28">
        <v>0</v>
      </c>
      <c r="AM47" s="28">
        <v>0</v>
      </c>
      <c r="AN47" s="28">
        <v>0</v>
      </c>
      <c r="AO47" s="28">
        <v>0</v>
      </c>
      <c r="AP47" s="28">
        <v>0</v>
      </c>
      <c r="AQ47" s="28">
        <v>0</v>
      </c>
      <c r="AR47" s="28">
        <v>0</v>
      </c>
      <c r="AS47" s="28">
        <v>0</v>
      </c>
      <c r="AU47" s="28">
        <f t="shared" si="51"/>
        <v>0</v>
      </c>
      <c r="AV47" s="28">
        <f t="shared" si="51"/>
        <v>0</v>
      </c>
      <c r="AW47" s="28">
        <f t="shared" si="51"/>
        <v>1.411</v>
      </c>
      <c r="AX47" s="28">
        <f t="shared" si="51"/>
        <v>7.0029999999999992</v>
      </c>
      <c r="AY47" s="28">
        <f t="shared" si="51"/>
        <v>2.7330000000000005</v>
      </c>
      <c r="AZ47" s="28">
        <f t="shared" si="51"/>
        <v>-11.718000000000002</v>
      </c>
      <c r="BA47" s="28">
        <f t="shared" si="51"/>
        <v>0</v>
      </c>
      <c r="BB47" s="28">
        <f t="shared" si="51"/>
        <v>0</v>
      </c>
      <c r="BC47" s="28">
        <f t="shared" si="51"/>
        <v>0</v>
      </c>
      <c r="BD47" s="40">
        <f>SUMIF($7:$7,BD$9,47:47)</f>
        <v>0</v>
      </c>
      <c r="BE47" s="28">
        <f t="shared" si="12"/>
        <v>0</v>
      </c>
    </row>
    <row r="48" spans="2:57" ht="14.9" customHeight="1">
      <c r="B48" s="29" t="s">
        <v>77</v>
      </c>
      <c r="E48" s="28">
        <v>0</v>
      </c>
      <c r="F48" s="28">
        <v>0</v>
      </c>
      <c r="G48" s="28">
        <v>0</v>
      </c>
      <c r="H48" s="28">
        <v>0</v>
      </c>
      <c r="I48" s="28">
        <v>0</v>
      </c>
      <c r="J48" s="28">
        <v>0</v>
      </c>
      <c r="K48" s="28">
        <v>0</v>
      </c>
      <c r="L48" s="28">
        <v>0</v>
      </c>
      <c r="M48" s="28">
        <v>0</v>
      </c>
      <c r="N48" s="28">
        <v>0</v>
      </c>
      <c r="O48" s="28">
        <v>0</v>
      </c>
      <c r="P48" s="28">
        <v>9.7469999999999999</v>
      </c>
      <c r="Q48" s="28">
        <v>31.457999999999998</v>
      </c>
      <c r="R48" s="28">
        <v>25.12</v>
      </c>
      <c r="S48" s="28">
        <v>34.613999999999997</v>
      </c>
      <c r="T48" s="28">
        <v>36.235999999999997</v>
      </c>
      <c r="U48" s="28">
        <v>24.803000000000001</v>
      </c>
      <c r="V48" s="28">
        <v>29.201000000000001</v>
      </c>
      <c r="W48" s="28">
        <v>30.617999999999999</v>
      </c>
      <c r="X48" s="28">
        <v>24.466999999999999</v>
      </c>
      <c r="Y48" s="28">
        <v>30.48</v>
      </c>
      <c r="Z48" s="28">
        <v>27.170999999999999</v>
      </c>
      <c r="AA48" s="28">
        <v>33.031999999999996</v>
      </c>
      <c r="AB48" s="28">
        <v>31.288</v>
      </c>
      <c r="AC48" s="28">
        <v>33.673000000000002</v>
      </c>
      <c r="AD48" s="28">
        <v>32.703000000000003</v>
      </c>
      <c r="AE48" s="28">
        <v>34.886000000000003</v>
      </c>
      <c r="AF48" s="28">
        <v>33.893999999999998</v>
      </c>
      <c r="AG48" s="28">
        <v>38.101999999999997</v>
      </c>
      <c r="AH48" s="28">
        <v>31.321999999999999</v>
      </c>
      <c r="AI48" s="28">
        <v>35.686999999999998</v>
      </c>
      <c r="AJ48" s="28">
        <v>38.41193212367849</v>
      </c>
      <c r="AK48" s="28">
        <v>34.599140610189288</v>
      </c>
      <c r="AL48" s="28">
        <v>0</v>
      </c>
      <c r="AM48" s="28">
        <v>0</v>
      </c>
      <c r="AN48" s="28">
        <v>0</v>
      </c>
      <c r="AO48" s="28">
        <v>0</v>
      </c>
      <c r="AP48" s="28">
        <v>0</v>
      </c>
      <c r="AQ48" s="28">
        <v>0</v>
      </c>
      <c r="AR48" s="28">
        <v>0</v>
      </c>
      <c r="AS48" s="28">
        <v>0</v>
      </c>
      <c r="AU48" s="28">
        <f t="shared" si="51"/>
        <v>0</v>
      </c>
      <c r="AV48" s="28">
        <f t="shared" si="51"/>
        <v>0</v>
      </c>
      <c r="AW48" s="28">
        <f t="shared" si="51"/>
        <v>9.7469999999999999</v>
      </c>
      <c r="AX48" s="28">
        <f t="shared" si="51"/>
        <v>127.428</v>
      </c>
      <c r="AY48" s="28">
        <f t="shared" si="51"/>
        <v>109.089</v>
      </c>
      <c r="AZ48" s="28">
        <f t="shared" si="51"/>
        <v>121.97099999999999</v>
      </c>
      <c r="BA48" s="28">
        <f t="shared" si="51"/>
        <v>135.15600000000001</v>
      </c>
      <c r="BB48" s="28">
        <f t="shared" si="51"/>
        <v>143.52293212367849</v>
      </c>
      <c r="BC48" s="28">
        <f t="shared" si="51"/>
        <v>34.599140610189288</v>
      </c>
      <c r="BD48" s="40">
        <f>SUMIF($7:$7,BD$9,48:48)</f>
        <v>0</v>
      </c>
      <c r="BE48" s="28">
        <f t="shared" si="12"/>
        <v>0</v>
      </c>
    </row>
    <row r="49" spans="2:57" ht="14.9" customHeight="1">
      <c r="B49" s="29" t="s">
        <v>78</v>
      </c>
      <c r="E49" s="28">
        <v>0</v>
      </c>
      <c r="F49" s="28">
        <v>0</v>
      </c>
      <c r="G49" s="28">
        <v>0</v>
      </c>
      <c r="H49" s="28">
        <v>0</v>
      </c>
      <c r="I49" s="28">
        <v>0</v>
      </c>
      <c r="J49" s="28">
        <v>0</v>
      </c>
      <c r="K49" s="28">
        <v>0</v>
      </c>
      <c r="L49" s="28">
        <v>0</v>
      </c>
      <c r="M49" s="28">
        <v>0</v>
      </c>
      <c r="N49" s="28">
        <v>0</v>
      </c>
      <c r="O49" s="28">
        <v>0</v>
      </c>
      <c r="P49" s="28">
        <v>0</v>
      </c>
      <c r="Q49" s="28">
        <v>0</v>
      </c>
      <c r="R49" s="28">
        <v>0</v>
      </c>
      <c r="S49" s="28">
        <v>0</v>
      </c>
      <c r="T49" s="28">
        <v>0</v>
      </c>
      <c r="U49" s="28">
        <v>0</v>
      </c>
      <c r="V49" s="28">
        <v>0</v>
      </c>
      <c r="W49" s="28">
        <v>0</v>
      </c>
      <c r="X49" s="28">
        <v>6.2240000000000002</v>
      </c>
      <c r="Y49" s="28">
        <v>16.462</v>
      </c>
      <c r="Z49" s="28">
        <v>16.791</v>
      </c>
      <c r="AA49" s="28">
        <v>22.908000000000001</v>
      </c>
      <c r="AB49" s="28">
        <v>15.423999999999999</v>
      </c>
      <c r="AC49" s="28">
        <v>16.741</v>
      </c>
      <c r="AD49" s="28">
        <v>20.475999999999999</v>
      </c>
      <c r="AE49" s="28">
        <v>25.878</v>
      </c>
      <c r="AF49" s="28">
        <v>18.693000000000001</v>
      </c>
      <c r="AG49" s="28">
        <v>31.814</v>
      </c>
      <c r="AH49" s="28">
        <v>29.012</v>
      </c>
      <c r="AI49" s="28">
        <v>40.174999999999997</v>
      </c>
      <c r="AJ49" s="28">
        <v>35.213830120351695</v>
      </c>
      <c r="AK49" s="28">
        <v>19.919239151468265</v>
      </c>
      <c r="AL49" s="28">
        <v>0</v>
      </c>
      <c r="AM49" s="28">
        <v>0</v>
      </c>
      <c r="AN49" s="28">
        <v>0</v>
      </c>
      <c r="AO49" s="28">
        <v>0</v>
      </c>
      <c r="AP49" s="28">
        <v>0</v>
      </c>
      <c r="AQ49" s="28">
        <v>0</v>
      </c>
      <c r="AR49" s="28">
        <v>0</v>
      </c>
      <c r="AS49" s="28">
        <v>0</v>
      </c>
      <c r="AU49" s="28">
        <f t="shared" si="51"/>
        <v>0</v>
      </c>
      <c r="AV49" s="28">
        <f t="shared" si="51"/>
        <v>0</v>
      </c>
      <c r="AW49" s="28">
        <f t="shared" si="51"/>
        <v>0</v>
      </c>
      <c r="AX49" s="28">
        <f t="shared" si="51"/>
        <v>0</v>
      </c>
      <c r="AY49" s="28">
        <f t="shared" si="51"/>
        <v>6.2240000000000002</v>
      </c>
      <c r="AZ49" s="28">
        <f t="shared" si="51"/>
        <v>71.585000000000008</v>
      </c>
      <c r="BA49" s="28">
        <f t="shared" si="51"/>
        <v>81.787999999999997</v>
      </c>
      <c r="BB49" s="28">
        <f t="shared" si="51"/>
        <v>136.21483012035171</v>
      </c>
      <c r="BC49" s="28">
        <f t="shared" si="51"/>
        <v>19.919239151468265</v>
      </c>
      <c r="BD49" s="40">
        <f>SUMIF($7:$7,BD$9,49:49)</f>
        <v>0</v>
      </c>
      <c r="BE49" s="28">
        <f t="shared" si="12"/>
        <v>0</v>
      </c>
    </row>
    <row r="50" spans="2:57" ht="14.9" customHeight="1">
      <c r="B50" s="29" t="s">
        <v>79</v>
      </c>
      <c r="E50" s="28">
        <v>2.4510000000000001</v>
      </c>
      <c r="F50" s="28">
        <v>2.4510000000000001</v>
      </c>
      <c r="G50" s="28">
        <v>2.4510000000000001</v>
      </c>
      <c r="H50" s="28">
        <v>2.4510000000000001</v>
      </c>
      <c r="I50" s="28">
        <v>1.889</v>
      </c>
      <c r="J50" s="28">
        <v>1.889</v>
      </c>
      <c r="K50" s="28">
        <v>1.889</v>
      </c>
      <c r="L50" s="28">
        <v>1.6559999999999999</v>
      </c>
      <c r="M50" s="28">
        <v>2.2650000000000001</v>
      </c>
      <c r="N50" s="28">
        <v>2.194</v>
      </c>
      <c r="O50" s="28">
        <v>2.1970000000000001</v>
      </c>
      <c r="P50" s="28">
        <v>2.2980000000000009</v>
      </c>
      <c r="Q50" s="28">
        <v>1.6519999999999999</v>
      </c>
      <c r="R50" s="28">
        <v>2.6</v>
      </c>
      <c r="S50" s="28">
        <v>2.597</v>
      </c>
      <c r="T50" s="28">
        <v>2.7189999999999999</v>
      </c>
      <c r="U50" s="28">
        <v>3.234</v>
      </c>
      <c r="V50" s="28">
        <v>3.1059999999999999</v>
      </c>
      <c r="W50" s="28">
        <v>2.6789999999999998</v>
      </c>
      <c r="X50" s="28">
        <v>5.6040000000000001</v>
      </c>
      <c r="Y50" s="28">
        <v>3.532</v>
      </c>
      <c r="Z50" s="28">
        <v>2.79</v>
      </c>
      <c r="AA50" s="28">
        <v>4.37</v>
      </c>
      <c r="AB50" s="28">
        <v>5.0759999999999996</v>
      </c>
      <c r="AC50" s="28">
        <v>5.8479999999999999</v>
      </c>
      <c r="AD50" s="28">
        <v>5.359</v>
      </c>
      <c r="AE50" s="28">
        <v>4.3490000000000002</v>
      </c>
      <c r="AF50" s="28">
        <v>4.109</v>
      </c>
      <c r="AG50" s="28">
        <v>6.1550000000000002</v>
      </c>
      <c r="AH50" s="28">
        <v>5.7720000000000002</v>
      </c>
      <c r="AI50" s="28">
        <v>3.6680000000000001</v>
      </c>
      <c r="AJ50" s="28">
        <v>3.3879948878592105</v>
      </c>
      <c r="AK50" s="28">
        <v>4.3505033978824503</v>
      </c>
      <c r="AL50" s="28">
        <v>4.1835050977549884</v>
      </c>
      <c r="AM50" s="28">
        <v>2.5225198367900106</v>
      </c>
      <c r="AN50" s="28">
        <v>3.7329897585049991</v>
      </c>
      <c r="AO50" s="28">
        <v>0.54871432158142941</v>
      </c>
      <c r="AP50" s="28">
        <f>-0.412610850326429+0.05</f>
        <v>-0.36261085032642904</v>
      </c>
      <c r="AQ50" s="28">
        <v>-1.800063040302857</v>
      </c>
      <c r="AR50" s="28">
        <v>-6.1</v>
      </c>
      <c r="AS50" s="28">
        <v>-0.97782716396999947</v>
      </c>
      <c r="AU50" s="28">
        <f t="shared" si="51"/>
        <v>9.8040000000000003</v>
      </c>
      <c r="AV50" s="28">
        <f t="shared" si="51"/>
        <v>7.3229999999999995</v>
      </c>
      <c r="AW50" s="28">
        <f t="shared" si="51"/>
        <v>8.9540000000000006</v>
      </c>
      <c r="AX50" s="28">
        <f t="shared" si="51"/>
        <v>9.5679999999999996</v>
      </c>
      <c r="AY50" s="28">
        <f t="shared" si="51"/>
        <v>14.623000000000001</v>
      </c>
      <c r="AZ50" s="28">
        <f t="shared" si="51"/>
        <v>15.768000000000001</v>
      </c>
      <c r="BA50" s="28">
        <f t="shared" si="51"/>
        <v>19.664999999999999</v>
      </c>
      <c r="BB50" s="28">
        <f t="shared" si="51"/>
        <v>18.98299488785921</v>
      </c>
      <c r="BC50" s="28">
        <f t="shared" si="51"/>
        <v>14.789518090932448</v>
      </c>
      <c r="BD50" s="40">
        <f>SUMIF($7:$7,BD$9,50:50)</f>
        <v>-7.7139595690478568</v>
      </c>
      <c r="BE50" s="28">
        <f t="shared" si="12"/>
        <v>-0.97782716396999947</v>
      </c>
    </row>
    <row r="51" spans="2:57" ht="14.9" customHeight="1">
      <c r="B51" s="35" t="s">
        <v>84</v>
      </c>
      <c r="C51" s="36"/>
      <c r="D51" s="36"/>
      <c r="E51" s="37">
        <f t="shared" ref="E51:AJ51" si="55">SUM(E41:E46)</f>
        <v>23.893999999999995</v>
      </c>
      <c r="F51" s="37">
        <f t="shared" si="55"/>
        <v>30.86300000000001</v>
      </c>
      <c r="G51" s="37">
        <f t="shared" si="55"/>
        <v>20.963999999999992</v>
      </c>
      <c r="H51" s="37">
        <f t="shared" si="55"/>
        <v>28.802999999999997</v>
      </c>
      <c r="I51" s="37">
        <f t="shared" si="55"/>
        <v>33.233000000000011</v>
      </c>
      <c r="J51" s="37">
        <f t="shared" si="55"/>
        <v>10.425000000000011</v>
      </c>
      <c r="K51" s="37">
        <f t="shared" si="55"/>
        <v>48.553999999999988</v>
      </c>
      <c r="L51" s="37">
        <f t="shared" si="55"/>
        <v>142.32300000000006</v>
      </c>
      <c r="M51" s="37">
        <f t="shared" si="55"/>
        <v>71.263000000000005</v>
      </c>
      <c r="N51" s="37">
        <f t="shared" si="55"/>
        <v>75.811000000000021</v>
      </c>
      <c r="O51" s="37">
        <f t="shared" si="55"/>
        <v>118.53700000000002</v>
      </c>
      <c r="P51" s="37">
        <f t="shared" si="55"/>
        <v>145.94899999999998</v>
      </c>
      <c r="Q51" s="37">
        <f t="shared" si="55"/>
        <v>101.93299999999996</v>
      </c>
      <c r="R51" s="37">
        <f t="shared" si="55"/>
        <v>116.01399999999998</v>
      </c>
      <c r="S51" s="37">
        <f t="shared" si="55"/>
        <v>230.43699999999995</v>
      </c>
      <c r="T51" s="37">
        <f t="shared" si="55"/>
        <v>243.79599999999994</v>
      </c>
      <c r="U51" s="37">
        <f t="shared" si="55"/>
        <v>99.708999999999975</v>
      </c>
      <c r="V51" s="37">
        <f t="shared" si="55"/>
        <v>135.38500000000005</v>
      </c>
      <c r="W51" s="37">
        <f t="shared" si="55"/>
        <v>230.58800000000005</v>
      </c>
      <c r="X51" s="37">
        <f t="shared" si="55"/>
        <v>301.88</v>
      </c>
      <c r="Y51" s="37">
        <f t="shared" si="55"/>
        <v>236.75100000000003</v>
      </c>
      <c r="Z51" s="37">
        <f t="shared" si="55"/>
        <v>180.14400000000001</v>
      </c>
      <c r="AA51" s="37">
        <f t="shared" si="55"/>
        <v>303.78300000000002</v>
      </c>
      <c r="AB51" s="37">
        <f t="shared" si="55"/>
        <v>404.76899999999995</v>
      </c>
      <c r="AC51" s="37">
        <f t="shared" si="55"/>
        <v>227.72799999999998</v>
      </c>
      <c r="AD51" s="37">
        <f t="shared" si="55"/>
        <v>236.60599999999999</v>
      </c>
      <c r="AE51" s="37">
        <f t="shared" si="55"/>
        <v>315.88699999999983</v>
      </c>
      <c r="AF51" s="37">
        <f t="shared" si="55"/>
        <v>397.2969999999998</v>
      </c>
      <c r="AG51" s="37">
        <f t="shared" si="55"/>
        <v>285.2120000000001</v>
      </c>
      <c r="AH51" s="37">
        <f t="shared" si="55"/>
        <v>290.512</v>
      </c>
      <c r="AI51" s="37">
        <f t="shared" si="55"/>
        <v>493.12599999999986</v>
      </c>
      <c r="AJ51" s="37">
        <f t="shared" si="55"/>
        <v>568.62475713188928</v>
      </c>
      <c r="AK51" s="37">
        <f t="shared" ref="AK51:AQ51" si="56">SUM(AK41:AK46)</f>
        <v>367.85812013003988</v>
      </c>
      <c r="AL51" s="37">
        <f t="shared" si="56"/>
        <v>335.260808516255</v>
      </c>
      <c r="AM51" s="105">
        <f t="shared" si="56"/>
        <v>490.96000730129003</v>
      </c>
      <c r="AN51" s="105">
        <f t="shared" si="56"/>
        <v>757.81652323550531</v>
      </c>
      <c r="AO51" s="105">
        <f t="shared" si="56"/>
        <v>310.33410373258141</v>
      </c>
      <c r="AP51" s="105">
        <f t="shared" si="56"/>
        <v>422.11996965767332</v>
      </c>
      <c r="AQ51" s="105">
        <f t="shared" si="56"/>
        <v>483.60433178069758</v>
      </c>
      <c r="AR51" s="105">
        <f>SUM(AR41:AR46)</f>
        <v>484.80399999999992</v>
      </c>
      <c r="AS51" s="105">
        <f>SUM(AS41:AS46)</f>
        <v>219.19122010003008</v>
      </c>
      <c r="AU51" s="37">
        <f t="shared" si="51"/>
        <v>104.524</v>
      </c>
      <c r="AV51" s="37">
        <f t="shared" si="51"/>
        <v>234.53500000000008</v>
      </c>
      <c r="AW51" s="37">
        <f t="shared" si="51"/>
        <v>411.56000000000006</v>
      </c>
      <c r="AX51" s="37">
        <f t="shared" si="51"/>
        <v>692.17999999999984</v>
      </c>
      <c r="AY51" s="37">
        <f t="shared" si="51"/>
        <v>767.56200000000013</v>
      </c>
      <c r="AZ51" s="37">
        <f t="shared" si="51"/>
        <v>1125.4470000000001</v>
      </c>
      <c r="BA51" s="37">
        <f t="shared" si="51"/>
        <v>1177.5179999999996</v>
      </c>
      <c r="BB51" s="37">
        <f t="shared" si="51"/>
        <v>1637.4747571318892</v>
      </c>
      <c r="BC51" s="37">
        <f t="shared" si="51"/>
        <v>1951.8954591830902</v>
      </c>
      <c r="BD51" s="105">
        <f>SUMIF($7:$7,BD$9,51:51)</f>
        <v>1700.8624051709521</v>
      </c>
      <c r="BE51" s="37">
        <f t="shared" si="12"/>
        <v>219.19122010003008</v>
      </c>
    </row>
    <row r="52" spans="2:57" ht="14.9" customHeight="1">
      <c r="BE52" s="9">
        <f t="shared" si="12"/>
        <v>0</v>
      </c>
    </row>
    <row r="53" spans="2:57" ht="14.9" customHeight="1">
      <c r="B53" s="35" t="s">
        <v>85</v>
      </c>
      <c r="C53" s="36"/>
      <c r="D53" s="36"/>
      <c r="E53" s="71">
        <f t="shared" ref="E53:AJ53" si="57">E51/E38</f>
        <v>0.78806348010633598</v>
      </c>
      <c r="F53" s="71">
        <f t="shared" si="57"/>
        <v>0.81381414104578009</v>
      </c>
      <c r="G53" s="71">
        <f t="shared" si="57"/>
        <v>0.73646030947387287</v>
      </c>
      <c r="H53" s="71">
        <f t="shared" si="57"/>
        <v>0.75343325747469192</v>
      </c>
      <c r="I53" s="71">
        <f t="shared" si="57"/>
        <v>0.82101388408518217</v>
      </c>
      <c r="J53" s="71">
        <f t="shared" si="57"/>
        <v>0.44160630321514827</v>
      </c>
      <c r="K53" s="71">
        <f t="shared" si="57"/>
        <v>0.75410803590842734</v>
      </c>
      <c r="L53" s="71">
        <f t="shared" si="57"/>
        <v>0.8164373974598732</v>
      </c>
      <c r="M53" s="71">
        <f t="shared" si="57"/>
        <v>0.78440286186020913</v>
      </c>
      <c r="N53" s="71">
        <f t="shared" si="57"/>
        <v>0.7694595280385691</v>
      </c>
      <c r="O53" s="71">
        <f t="shared" si="57"/>
        <v>0.83709614773489638</v>
      </c>
      <c r="P53" s="71">
        <f t="shared" si="57"/>
        <v>0.84928135001454752</v>
      </c>
      <c r="Q53" s="71">
        <f t="shared" si="57"/>
        <v>0.78206662677039696</v>
      </c>
      <c r="R53" s="71">
        <f t="shared" si="57"/>
        <v>0.80843739547329685</v>
      </c>
      <c r="S53" s="71">
        <f t="shared" si="57"/>
        <v>0.8715633805480435</v>
      </c>
      <c r="T53" s="71">
        <f t="shared" si="57"/>
        <v>0.85274067234003847</v>
      </c>
      <c r="U53" s="71">
        <f t="shared" si="57"/>
        <v>0.69105110682949134</v>
      </c>
      <c r="V53" s="71">
        <f t="shared" si="57"/>
        <v>0.74306931508202678</v>
      </c>
      <c r="W53" s="71">
        <f t="shared" si="57"/>
        <v>0.80879407648517543</v>
      </c>
      <c r="X53" s="71">
        <f t="shared" si="57"/>
        <v>0.85500247822700559</v>
      </c>
      <c r="Y53" s="71">
        <f t="shared" si="57"/>
        <v>0.74176387100412644</v>
      </c>
      <c r="Z53" s="71">
        <f t="shared" si="57"/>
        <v>0.64315551207808808</v>
      </c>
      <c r="AA53" s="71">
        <f t="shared" si="57"/>
        <v>0.77228711977730047</v>
      </c>
      <c r="AB53" s="71">
        <f t="shared" si="57"/>
        <v>0.8494395745761395</v>
      </c>
      <c r="AC53" s="71">
        <f t="shared" si="57"/>
        <v>0.65089318889873371</v>
      </c>
      <c r="AD53" s="71">
        <f t="shared" si="57"/>
        <v>0.66208868853238867</v>
      </c>
      <c r="AE53" s="71">
        <f t="shared" si="57"/>
        <v>0.68594142223071497</v>
      </c>
      <c r="AF53" s="71">
        <f t="shared" si="57"/>
        <v>0.80704345229510421</v>
      </c>
      <c r="AG53" s="71">
        <f t="shared" si="57"/>
        <v>0.69905587309679518</v>
      </c>
      <c r="AH53" s="71">
        <f t="shared" si="57"/>
        <v>0.6736744466474196</v>
      </c>
      <c r="AI53" s="71">
        <f t="shared" si="57"/>
        <v>0.77062256018852748</v>
      </c>
      <c r="AJ53" s="71">
        <f t="shared" si="57"/>
        <v>0.7944828199059909</v>
      </c>
      <c r="AK53" s="71">
        <f t="shared" ref="AK53:AR53" si="58">AK51/AK38</f>
        <v>0.70122267537048488</v>
      </c>
      <c r="AL53" s="71">
        <f t="shared" si="58"/>
        <v>0.6620663241871908</v>
      </c>
      <c r="AM53" s="71">
        <f t="shared" si="58"/>
        <v>0.72595937913322339</v>
      </c>
      <c r="AN53" s="71">
        <f t="shared" si="58"/>
        <v>0.80232774866115242</v>
      </c>
      <c r="AO53" s="71">
        <f t="shared" si="58"/>
        <v>0.61220630076240967</v>
      </c>
      <c r="AP53" s="71">
        <f t="shared" si="58"/>
        <v>0.72012942062770857</v>
      </c>
      <c r="AQ53" s="71">
        <f t="shared" si="58"/>
        <v>0.69780725758083129</v>
      </c>
      <c r="AR53" s="71">
        <f t="shared" si="58"/>
        <v>0.77112669296872272</v>
      </c>
      <c r="AS53" s="71">
        <f t="shared" ref="AS53" si="59">AS51/AS38</f>
        <v>0.52404266141474876</v>
      </c>
      <c r="AU53" s="71">
        <f t="shared" ref="AU53:BB53" si="60">AU51/AU38</f>
        <v>0.7746037084141425</v>
      </c>
      <c r="AV53" s="71">
        <f t="shared" si="60"/>
        <v>0.77457206738597006</v>
      </c>
      <c r="AW53" s="71">
        <f t="shared" si="60"/>
        <v>0.81848736153371915</v>
      </c>
      <c r="AX53" s="71">
        <f t="shared" si="60"/>
        <v>0.83988768816721537</v>
      </c>
      <c r="AY53" s="71">
        <f t="shared" si="60"/>
        <v>0.79568220479983087</v>
      </c>
      <c r="AZ53" s="71">
        <f t="shared" si="60"/>
        <v>0.76606098146188073</v>
      </c>
      <c r="BA53" s="71">
        <f t="shared" si="60"/>
        <v>0.70933280964991108</v>
      </c>
      <c r="BB53" s="71">
        <f t="shared" si="60"/>
        <v>0.74605183493691507</v>
      </c>
      <c r="BC53" s="71">
        <f>BC51/BC38</f>
        <v>0.73606587778705912</v>
      </c>
      <c r="BD53" s="71">
        <f>BD51/BD38</f>
        <v>0.70434531157786984</v>
      </c>
      <c r="BE53" s="71">
        <f t="shared" si="12"/>
        <v>0.52404266141474876</v>
      </c>
    </row>
    <row r="54" spans="2:57" ht="14.9" customHeight="1">
      <c r="B54" s="98"/>
      <c r="C54" s="77"/>
      <c r="D54" s="77"/>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127"/>
      <c r="AN54" s="99"/>
      <c r="AO54" s="99"/>
      <c r="AP54" s="99"/>
      <c r="AQ54" s="99"/>
      <c r="AR54" s="99"/>
      <c r="AS54" s="99"/>
      <c r="AU54" s="99"/>
      <c r="AV54" s="99"/>
      <c r="AW54" s="99"/>
      <c r="AX54" s="99"/>
      <c r="AY54" s="99"/>
      <c r="AZ54" s="99"/>
      <c r="BA54" s="99"/>
      <c r="BB54" s="99"/>
      <c r="BC54" s="99"/>
      <c r="BD54" s="99"/>
      <c r="BE54" s="99">
        <f t="shared" si="12"/>
        <v>0</v>
      </c>
    </row>
    <row r="55" spans="2:57" ht="14.9" customHeight="1">
      <c r="B55" s="5" t="s">
        <v>86</v>
      </c>
      <c r="C55" s="6"/>
      <c r="D55" s="6"/>
      <c r="E55" s="7" t="str">
        <f t="shared" ref="E55:AN55" si="61">MONTH(E$6)/3&amp;"Q"&amp;E$7</f>
        <v>1Q2016</v>
      </c>
      <c r="F55" s="7" t="str">
        <f t="shared" si="61"/>
        <v>2Q2016</v>
      </c>
      <c r="G55" s="7" t="str">
        <f t="shared" si="61"/>
        <v>3Q2016</v>
      </c>
      <c r="H55" s="7" t="str">
        <f t="shared" si="61"/>
        <v>4Q2016</v>
      </c>
      <c r="I55" s="7" t="str">
        <f t="shared" si="61"/>
        <v>1Q2017</v>
      </c>
      <c r="J55" s="7" t="str">
        <f t="shared" si="61"/>
        <v>2Q2017</v>
      </c>
      <c r="K55" s="7" t="str">
        <f t="shared" si="61"/>
        <v>3Q2017</v>
      </c>
      <c r="L55" s="7" t="str">
        <f t="shared" si="61"/>
        <v>4Q2017</v>
      </c>
      <c r="M55" s="7" t="str">
        <f t="shared" si="61"/>
        <v>1Q2018</v>
      </c>
      <c r="N55" s="7" t="str">
        <f t="shared" si="61"/>
        <v>2Q2018</v>
      </c>
      <c r="O55" s="7" t="str">
        <f t="shared" si="61"/>
        <v>3Q2018</v>
      </c>
      <c r="P55" s="7" t="str">
        <f t="shared" si="61"/>
        <v>4Q2018</v>
      </c>
      <c r="Q55" s="7" t="str">
        <f t="shared" si="61"/>
        <v>1Q2019</v>
      </c>
      <c r="R55" s="7" t="str">
        <f t="shared" si="61"/>
        <v>2Q2019</v>
      </c>
      <c r="S55" s="7" t="str">
        <f t="shared" si="61"/>
        <v>3Q2019</v>
      </c>
      <c r="T55" s="7" t="str">
        <f t="shared" si="61"/>
        <v>4Q2019</v>
      </c>
      <c r="U55" s="7" t="str">
        <f t="shared" si="61"/>
        <v>1Q2020</v>
      </c>
      <c r="V55" s="7" t="str">
        <f t="shared" si="61"/>
        <v>2Q2020</v>
      </c>
      <c r="W55" s="7" t="str">
        <f t="shared" si="61"/>
        <v>3Q2020</v>
      </c>
      <c r="X55" s="7" t="str">
        <f t="shared" si="61"/>
        <v>4Q2020</v>
      </c>
      <c r="Y55" s="7" t="str">
        <f t="shared" si="61"/>
        <v>1Q2021</v>
      </c>
      <c r="Z55" s="7" t="str">
        <f t="shared" si="61"/>
        <v>2Q2021</v>
      </c>
      <c r="AA55" s="7" t="str">
        <f t="shared" si="61"/>
        <v>3Q2021</v>
      </c>
      <c r="AB55" s="7" t="str">
        <f t="shared" si="61"/>
        <v>4Q2021</v>
      </c>
      <c r="AC55" s="7" t="str">
        <f t="shared" si="61"/>
        <v>1Q2022</v>
      </c>
      <c r="AD55" s="7" t="str">
        <f t="shared" si="61"/>
        <v>2Q2022</v>
      </c>
      <c r="AE55" s="7" t="str">
        <f t="shared" si="61"/>
        <v>3Q2022</v>
      </c>
      <c r="AF55" s="7" t="str">
        <f t="shared" si="61"/>
        <v>4Q2022</v>
      </c>
      <c r="AG55" s="7" t="str">
        <f t="shared" si="61"/>
        <v>1Q2023</v>
      </c>
      <c r="AH55" s="7" t="str">
        <f t="shared" si="61"/>
        <v>2Q2023</v>
      </c>
      <c r="AI55" s="7" t="str">
        <f t="shared" si="61"/>
        <v>3Q2023</v>
      </c>
      <c r="AJ55" s="7" t="str">
        <f t="shared" si="61"/>
        <v>4Q2023</v>
      </c>
      <c r="AK55" s="7" t="str">
        <f t="shared" si="61"/>
        <v>1Q2024</v>
      </c>
      <c r="AL55" s="7" t="str">
        <f t="shared" si="61"/>
        <v>2Q2024</v>
      </c>
      <c r="AM55" s="7" t="str">
        <f t="shared" si="61"/>
        <v>3Q2024</v>
      </c>
      <c r="AN55" s="7" t="str">
        <f t="shared" si="61"/>
        <v>4Q2024</v>
      </c>
      <c r="AO55" s="7" t="str">
        <f>MONTH(AO$6)/3&amp;"Q"&amp;AO$7</f>
        <v>1Q2025</v>
      </c>
      <c r="AP55" s="7" t="str">
        <f>MONTH(AP$6)/3&amp;"Q"&amp;AP$7</f>
        <v>2Q2025</v>
      </c>
      <c r="AQ55" s="7" t="str">
        <f>MONTH(AQ$6)/3&amp;"Q"&amp;AQ$7</f>
        <v>3Q2025</v>
      </c>
      <c r="AR55" s="7" t="str">
        <f>MONTH(AR$6)/3&amp;"Q"&amp;AR$7</f>
        <v>4Q2025</v>
      </c>
      <c r="AS55" s="7" t="str">
        <f>MONTH(AS$6)/3&amp;"Q"&amp;AS$7</f>
        <v>1Q2026</v>
      </c>
      <c r="AU55" s="6">
        <f>AU8</f>
        <v>2016</v>
      </c>
      <c r="AV55" s="6">
        <f>AU55+1</f>
        <v>2017</v>
      </c>
      <c r="AW55" s="6">
        <f t="shared" ref="AW55:BD55" si="62">AV55+1</f>
        <v>2018</v>
      </c>
      <c r="AX55" s="6">
        <f t="shared" si="62"/>
        <v>2019</v>
      </c>
      <c r="AY55" s="6">
        <f t="shared" si="62"/>
        <v>2020</v>
      </c>
      <c r="AZ55" s="6">
        <f t="shared" si="62"/>
        <v>2021</v>
      </c>
      <c r="BA55" s="6">
        <f t="shared" si="62"/>
        <v>2022</v>
      </c>
      <c r="BB55" s="6">
        <f t="shared" si="62"/>
        <v>2023</v>
      </c>
      <c r="BC55" s="6">
        <f t="shared" si="62"/>
        <v>2024</v>
      </c>
      <c r="BD55" s="6">
        <f t="shared" si="62"/>
        <v>2025</v>
      </c>
      <c r="BE55" s="6" t="str">
        <f t="shared" si="12"/>
        <v>1Q2026</v>
      </c>
    </row>
    <row r="56" spans="2:57" ht="14.9" customHeight="1">
      <c r="B56" s="49" t="s">
        <v>71</v>
      </c>
      <c r="C56" s="47"/>
      <c r="D56" s="47"/>
      <c r="E56" s="66">
        <f t="shared" ref="E56:AN56" si="63">E26</f>
        <v>4.7249999999999908</v>
      </c>
      <c r="F56" s="66">
        <f t="shared" si="63"/>
        <v>7.7410000000000103</v>
      </c>
      <c r="G56" s="66">
        <f t="shared" si="63"/>
        <v>5.3059999999999938</v>
      </c>
      <c r="H56" s="66">
        <f t="shared" si="63"/>
        <v>8.8289999999999971</v>
      </c>
      <c r="I56" s="66">
        <f t="shared" si="63"/>
        <v>14.898000000000012</v>
      </c>
      <c r="J56" s="66">
        <f t="shared" si="63"/>
        <v>-29.28799999999999</v>
      </c>
      <c r="K56" s="66">
        <f t="shared" si="63"/>
        <v>12.289999999999985</v>
      </c>
      <c r="L56" s="66">
        <f t="shared" si="63"/>
        <v>115.21600000000002</v>
      </c>
      <c r="M56" s="66">
        <f t="shared" si="63"/>
        <v>-16.941999999999986</v>
      </c>
      <c r="N56" s="66">
        <f t="shared" si="63"/>
        <v>-20.371999999999982</v>
      </c>
      <c r="O56" s="66">
        <f t="shared" si="63"/>
        <v>28.350000000000012</v>
      </c>
      <c r="P56" s="66">
        <f t="shared" si="63"/>
        <v>73.823999999999955</v>
      </c>
      <c r="Q56" s="66">
        <f t="shared" si="63"/>
        <v>-23.95700000000004</v>
      </c>
      <c r="R56" s="66">
        <f t="shared" si="63"/>
        <v>-24.507000000000019</v>
      </c>
      <c r="S56" s="66">
        <f t="shared" si="63"/>
        <v>31.627999999999965</v>
      </c>
      <c r="T56" s="66">
        <f t="shared" si="63"/>
        <v>49.464999999999911</v>
      </c>
      <c r="U56" s="66">
        <f t="shared" si="63"/>
        <v>-51.700000000000017</v>
      </c>
      <c r="V56" s="66">
        <f t="shared" si="63"/>
        <v>-30.67299999999997</v>
      </c>
      <c r="W56" s="66">
        <f t="shared" si="63"/>
        <v>37.568000000000019</v>
      </c>
      <c r="X56" s="66">
        <f t="shared" si="63"/>
        <v>109.33299999999997</v>
      </c>
      <c r="Y56" s="66">
        <f t="shared" si="63"/>
        <v>-93.805999999999969</v>
      </c>
      <c r="Z56" s="66">
        <f t="shared" si="63"/>
        <v>-159.60999999999996</v>
      </c>
      <c r="AA56" s="66">
        <f t="shared" si="63"/>
        <v>-25.747000000000014</v>
      </c>
      <c r="AB56" s="66">
        <f t="shared" si="63"/>
        <v>576.11599999999999</v>
      </c>
      <c r="AC56" s="66">
        <f t="shared" si="63"/>
        <v>-95.906000000000034</v>
      </c>
      <c r="AD56" s="66">
        <f t="shared" si="63"/>
        <v>-93.263000000000005</v>
      </c>
      <c r="AE56" s="66">
        <f t="shared" si="63"/>
        <v>35.708999999999897</v>
      </c>
      <c r="AF56" s="66">
        <f t="shared" si="63"/>
        <v>145.42899999999975</v>
      </c>
      <c r="AG56" s="66">
        <f t="shared" si="63"/>
        <v>-84.013999999999896</v>
      </c>
      <c r="AH56" s="66">
        <f t="shared" si="63"/>
        <v>-101.35100000000003</v>
      </c>
      <c r="AI56" s="66">
        <f t="shared" si="63"/>
        <v>102.51899999999992</v>
      </c>
      <c r="AJ56" s="66">
        <f t="shared" si="63"/>
        <v>145.02499999999992</v>
      </c>
      <c r="AK56" s="66">
        <f t="shared" si="63"/>
        <v>135.54799999999986</v>
      </c>
      <c r="AL56" s="66">
        <f t="shared" si="63"/>
        <v>-102.56799999999996</v>
      </c>
      <c r="AM56" s="66">
        <f t="shared" si="63"/>
        <v>37.508000000000038</v>
      </c>
      <c r="AN56" s="66">
        <f t="shared" si="63"/>
        <v>227.00542919000026</v>
      </c>
      <c r="AO56" s="66">
        <f t="shared" ref="AO56:AQ56" si="64">AO26-AO19</f>
        <v>-158.72599999999994</v>
      </c>
      <c r="AP56" s="66">
        <f t="shared" si="64"/>
        <v>-35.941000000000265</v>
      </c>
      <c r="AQ56" s="66">
        <f t="shared" si="64"/>
        <v>16.326000000000391</v>
      </c>
      <c r="AR56" s="66">
        <f>AR26-AR19</f>
        <v>193.10939999999985</v>
      </c>
      <c r="AS56" s="66">
        <f>AS26-AS19</f>
        <v>-218.3515748027049</v>
      </c>
      <c r="AU56" s="66">
        <f t="shared" ref="AU56:BD61" si="65">SUMIF($7:$7,AU$9,56:56)</f>
        <v>26.600999999999992</v>
      </c>
      <c r="AV56" s="66">
        <f t="shared" si="65"/>
        <v>113.11600000000003</v>
      </c>
      <c r="AW56" s="66">
        <f t="shared" si="65"/>
        <v>64.86</v>
      </c>
      <c r="AX56" s="66">
        <f t="shared" si="65"/>
        <v>32.62899999999982</v>
      </c>
      <c r="AY56" s="66">
        <f t="shared" si="65"/>
        <v>64.527999999999992</v>
      </c>
      <c r="AZ56" s="66">
        <f t="shared" si="65"/>
        <v>296.95300000000003</v>
      </c>
      <c r="BA56" s="66">
        <f t="shared" si="65"/>
        <v>-8.0310000000004038</v>
      </c>
      <c r="BB56" s="66">
        <f t="shared" si="65"/>
        <v>62.178999999999917</v>
      </c>
      <c r="BC56" s="66">
        <f t="shared" si="65"/>
        <v>297.4934291900002</v>
      </c>
      <c r="BD56" s="66">
        <f t="shared" si="65"/>
        <v>14.768400000000042</v>
      </c>
      <c r="BE56" s="66">
        <f t="shared" si="12"/>
        <v>-218.3515748027049</v>
      </c>
    </row>
    <row r="57" spans="2:57" ht="14.9" customHeight="1">
      <c r="B57" s="49" t="s">
        <v>82</v>
      </c>
      <c r="C57" s="47"/>
      <c r="D57" s="47"/>
      <c r="E57" s="66">
        <v>0</v>
      </c>
      <c r="F57" s="66">
        <v>0</v>
      </c>
      <c r="G57" s="66">
        <v>0</v>
      </c>
      <c r="H57" s="66">
        <v>0</v>
      </c>
      <c r="I57" s="66">
        <v>0</v>
      </c>
      <c r="J57" s="66">
        <v>0</v>
      </c>
      <c r="K57" s="66">
        <v>0</v>
      </c>
      <c r="L57" s="66">
        <v>0</v>
      </c>
      <c r="M57" s="66">
        <v>0</v>
      </c>
      <c r="N57" s="66">
        <v>0</v>
      </c>
      <c r="O57" s="66">
        <v>0</v>
      </c>
      <c r="P57" s="66">
        <v>0</v>
      </c>
      <c r="Q57" s="66">
        <v>0</v>
      </c>
      <c r="R57" s="66">
        <v>0</v>
      </c>
      <c r="S57" s="66">
        <v>0</v>
      </c>
      <c r="T57" s="66">
        <v>0</v>
      </c>
      <c r="U57" s="66">
        <v>0</v>
      </c>
      <c r="V57" s="66">
        <v>0</v>
      </c>
      <c r="W57" s="66">
        <v>0</v>
      </c>
      <c r="X57" s="66">
        <v>0</v>
      </c>
      <c r="Y57" s="66">
        <v>0</v>
      </c>
      <c r="Z57" s="66">
        <v>0</v>
      </c>
      <c r="AA57" s="66">
        <v>0</v>
      </c>
      <c r="AB57" s="66">
        <v>0</v>
      </c>
      <c r="AC57" s="66">
        <v>0</v>
      </c>
      <c r="AD57" s="66">
        <v>0</v>
      </c>
      <c r="AE57" s="66">
        <v>0</v>
      </c>
      <c r="AF57" s="66">
        <v>0</v>
      </c>
      <c r="AG57" s="66">
        <v>0</v>
      </c>
      <c r="AH57" s="66">
        <v>0</v>
      </c>
      <c r="AI57" s="66">
        <v>0</v>
      </c>
      <c r="AJ57" s="66">
        <v>0</v>
      </c>
      <c r="AK57" s="66">
        <v>-240.84196557000001</v>
      </c>
      <c r="AL57" s="66">
        <v>0</v>
      </c>
      <c r="AM57" s="66">
        <v>0</v>
      </c>
      <c r="AN57" s="66">
        <v>5.793666619999982</v>
      </c>
      <c r="AO57" s="66">
        <v>0</v>
      </c>
      <c r="AP57" s="66">
        <v>0</v>
      </c>
      <c r="AQ57" s="66">
        <v>21.8</v>
      </c>
      <c r="AR57" s="66">
        <v>4.54708749</v>
      </c>
      <c r="AS57" s="66">
        <v>0</v>
      </c>
      <c r="AU57" s="66">
        <f t="shared" si="65"/>
        <v>0</v>
      </c>
      <c r="AV57" s="66">
        <f t="shared" si="65"/>
        <v>0</v>
      </c>
      <c r="AW57" s="66">
        <f t="shared" si="65"/>
        <v>0</v>
      </c>
      <c r="AX57" s="66">
        <f t="shared" si="65"/>
        <v>0</v>
      </c>
      <c r="AY57" s="66">
        <f t="shared" si="65"/>
        <v>0</v>
      </c>
      <c r="AZ57" s="66">
        <f t="shared" si="65"/>
        <v>0</v>
      </c>
      <c r="BA57" s="66">
        <f t="shared" si="65"/>
        <v>0</v>
      </c>
      <c r="BB57" s="66">
        <f t="shared" si="65"/>
        <v>0</v>
      </c>
      <c r="BC57" s="66">
        <f t="shared" si="65"/>
        <v>-235.04829895000003</v>
      </c>
      <c r="BD57" s="66">
        <f t="shared" si="65"/>
        <v>26.34708749</v>
      </c>
      <c r="BE57" s="66">
        <f t="shared" si="12"/>
        <v>0</v>
      </c>
    </row>
    <row r="58" spans="2:57" ht="14.9" customHeight="1">
      <c r="B58" s="49" t="s">
        <v>74</v>
      </c>
      <c r="C58" s="47"/>
      <c r="D58" s="47"/>
      <c r="E58" s="66">
        <v>0</v>
      </c>
      <c r="F58" s="66">
        <v>0</v>
      </c>
      <c r="G58" s="66">
        <v>0</v>
      </c>
      <c r="H58" s="66">
        <v>0</v>
      </c>
      <c r="I58" s="66">
        <v>0</v>
      </c>
      <c r="J58" s="66">
        <v>0</v>
      </c>
      <c r="K58" s="66">
        <v>0</v>
      </c>
      <c r="L58" s="66">
        <v>0</v>
      </c>
      <c r="M58" s="66">
        <v>0</v>
      </c>
      <c r="N58" s="66">
        <v>0</v>
      </c>
      <c r="O58" s="66">
        <v>0</v>
      </c>
      <c r="P58" s="66">
        <v>0</v>
      </c>
      <c r="Q58" s="66">
        <v>0</v>
      </c>
      <c r="R58" s="66">
        <v>0</v>
      </c>
      <c r="S58" s="66">
        <v>0</v>
      </c>
      <c r="T58" s="66">
        <v>0</v>
      </c>
      <c r="U58" s="66">
        <v>0</v>
      </c>
      <c r="V58" s="66">
        <v>0</v>
      </c>
      <c r="W58" s="66">
        <v>0</v>
      </c>
      <c r="X58" s="66">
        <v>0</v>
      </c>
      <c r="Y58" s="66">
        <v>0</v>
      </c>
      <c r="Z58" s="66">
        <v>0</v>
      </c>
      <c r="AA58" s="66">
        <v>0</v>
      </c>
      <c r="AB58" s="66">
        <v>0</v>
      </c>
      <c r="AC58" s="66">
        <v>0</v>
      </c>
      <c r="AD58" s="66">
        <v>0</v>
      </c>
      <c r="AE58" s="66">
        <v>0</v>
      </c>
      <c r="AF58" s="66">
        <v>0</v>
      </c>
      <c r="AG58" s="66">
        <v>0</v>
      </c>
      <c r="AH58" s="66">
        <v>0</v>
      </c>
      <c r="AI58" s="66">
        <v>0</v>
      </c>
      <c r="AJ58" s="66">
        <v>0</v>
      </c>
      <c r="AK58" s="66">
        <v>-10.277693979499999</v>
      </c>
      <c r="AL58" s="66">
        <v>-15.311696581499998</v>
      </c>
      <c r="AM58" s="66">
        <v>-11.787512535499999</v>
      </c>
      <c r="AN58" s="66">
        <v>-13.720920333</v>
      </c>
      <c r="AO58" s="66">
        <v>-41.365610588999999</v>
      </c>
      <c r="AP58" s="66">
        <f>-48.0013098165953+0.870182219595279</f>
        <v>-47.131127597000024</v>
      </c>
      <c r="AQ58" s="66">
        <v>-40.039106999000005</v>
      </c>
      <c r="AR58" s="66">
        <v>-166.66415481499999</v>
      </c>
      <c r="AS58" s="66">
        <v>-51.708952736000001</v>
      </c>
      <c r="AU58" s="66">
        <f t="shared" si="65"/>
        <v>0</v>
      </c>
      <c r="AV58" s="66">
        <f t="shared" si="65"/>
        <v>0</v>
      </c>
      <c r="AW58" s="66">
        <f t="shared" si="65"/>
        <v>0</v>
      </c>
      <c r="AX58" s="66">
        <f t="shared" si="65"/>
        <v>0</v>
      </c>
      <c r="AY58" s="66">
        <f t="shared" si="65"/>
        <v>0</v>
      </c>
      <c r="AZ58" s="66">
        <f t="shared" si="65"/>
        <v>0</v>
      </c>
      <c r="BA58" s="66">
        <f t="shared" si="65"/>
        <v>0</v>
      </c>
      <c r="BB58" s="66">
        <f t="shared" si="65"/>
        <v>0</v>
      </c>
      <c r="BC58" s="66">
        <f t="shared" si="65"/>
        <v>-51.097823429499996</v>
      </c>
      <c r="BD58" s="66">
        <f t="shared" si="65"/>
        <v>-295.20000000000005</v>
      </c>
      <c r="BE58" s="66">
        <f t="shared" si="12"/>
        <v>-51.708952736000001</v>
      </c>
    </row>
    <row r="59" spans="2:57" ht="14.9" customHeight="1">
      <c r="B59" s="49" t="s">
        <v>87</v>
      </c>
      <c r="C59" s="47"/>
      <c r="D59" s="47"/>
      <c r="E59" s="66">
        <v>0</v>
      </c>
      <c r="F59" s="66">
        <v>0</v>
      </c>
      <c r="G59" s="66">
        <v>0</v>
      </c>
      <c r="H59" s="66">
        <v>0</v>
      </c>
      <c r="I59" s="66">
        <v>0</v>
      </c>
      <c r="J59" s="66">
        <v>0</v>
      </c>
      <c r="K59" s="66">
        <v>0</v>
      </c>
      <c r="L59" s="66">
        <v>0</v>
      </c>
      <c r="M59" s="66">
        <v>0</v>
      </c>
      <c r="N59" s="66">
        <v>0</v>
      </c>
      <c r="O59" s="66">
        <v>0</v>
      </c>
      <c r="P59" s="66">
        <v>0</v>
      </c>
      <c r="Q59" s="66">
        <v>0</v>
      </c>
      <c r="R59" s="66">
        <v>0</v>
      </c>
      <c r="S59" s="66">
        <v>0</v>
      </c>
      <c r="T59" s="66">
        <v>0</v>
      </c>
      <c r="U59" s="66">
        <v>0</v>
      </c>
      <c r="V59" s="66">
        <v>0</v>
      </c>
      <c r="W59" s="66">
        <v>0</v>
      </c>
      <c r="X59" s="66">
        <v>0</v>
      </c>
      <c r="Y59" s="66">
        <v>0</v>
      </c>
      <c r="Z59" s="66">
        <v>0</v>
      </c>
      <c r="AA59" s="66">
        <v>0</v>
      </c>
      <c r="AB59" s="66">
        <v>0</v>
      </c>
      <c r="AC59" s="66">
        <v>0</v>
      </c>
      <c r="AD59" s="66">
        <v>0</v>
      </c>
      <c r="AE59" s="66">
        <v>0</v>
      </c>
      <c r="AF59" s="66">
        <v>0</v>
      </c>
      <c r="AG59" s="66">
        <v>0</v>
      </c>
      <c r="AH59" s="66">
        <v>0</v>
      </c>
      <c r="AI59" s="66">
        <v>0</v>
      </c>
      <c r="AJ59" s="66">
        <v>0</v>
      </c>
      <c r="AK59" s="66">
        <v>11.125058079999999</v>
      </c>
      <c r="AL59" s="66">
        <v>20.27306626</v>
      </c>
      <c r="AM59" s="66">
        <v>20.840786380000008</v>
      </c>
      <c r="AN59" s="66">
        <v>22.734600330000006</v>
      </c>
      <c r="AO59" s="66">
        <v>21.561817940000001</v>
      </c>
      <c r="AP59" s="66">
        <v>20.681494999999998</v>
      </c>
      <c r="AQ59" s="66">
        <v>19.849528159999998</v>
      </c>
      <c r="AR59" s="66">
        <v>19.3</v>
      </c>
      <c r="AS59" s="66">
        <v>15.32188259</v>
      </c>
      <c r="AU59" s="66">
        <f t="shared" si="65"/>
        <v>0</v>
      </c>
      <c r="AV59" s="66">
        <f t="shared" si="65"/>
        <v>0</v>
      </c>
      <c r="AW59" s="66">
        <f t="shared" si="65"/>
        <v>0</v>
      </c>
      <c r="AX59" s="66">
        <f t="shared" si="65"/>
        <v>0</v>
      </c>
      <c r="AY59" s="66">
        <f t="shared" si="65"/>
        <v>0</v>
      </c>
      <c r="AZ59" s="66">
        <f t="shared" si="65"/>
        <v>0</v>
      </c>
      <c r="BA59" s="66">
        <f t="shared" si="65"/>
        <v>0</v>
      </c>
      <c r="BB59" s="66">
        <f t="shared" si="65"/>
        <v>0</v>
      </c>
      <c r="BC59" s="66">
        <f t="shared" si="65"/>
        <v>74.973511050000013</v>
      </c>
      <c r="BD59" s="66">
        <f t="shared" si="65"/>
        <v>81.392841099999998</v>
      </c>
      <c r="BE59" s="66">
        <f t="shared" si="12"/>
        <v>15.32188259</v>
      </c>
    </row>
    <row r="60" spans="2:57" ht="14.9" customHeight="1">
      <c r="B60" s="49" t="s">
        <v>529</v>
      </c>
      <c r="C60" s="47"/>
      <c r="D60" s="47"/>
      <c r="E60" s="66">
        <v>0</v>
      </c>
      <c r="F60" s="66">
        <v>0</v>
      </c>
      <c r="G60" s="66">
        <v>0</v>
      </c>
      <c r="H60" s="66">
        <v>0</v>
      </c>
      <c r="I60" s="66">
        <v>0</v>
      </c>
      <c r="J60" s="66">
        <v>0</v>
      </c>
      <c r="K60" s="66">
        <v>0</v>
      </c>
      <c r="L60" s="66">
        <v>0</v>
      </c>
      <c r="M60" s="66">
        <v>0</v>
      </c>
      <c r="N60" s="66">
        <v>0</v>
      </c>
      <c r="O60" s="66">
        <v>0</v>
      </c>
      <c r="P60" s="66">
        <v>0</v>
      </c>
      <c r="Q60" s="66">
        <v>0</v>
      </c>
      <c r="R60" s="66">
        <v>0</v>
      </c>
      <c r="S60" s="66">
        <v>0</v>
      </c>
      <c r="T60" s="66">
        <v>0</v>
      </c>
      <c r="U60" s="66">
        <v>0</v>
      </c>
      <c r="V60" s="66">
        <v>0</v>
      </c>
      <c r="W60" s="66">
        <v>0</v>
      </c>
      <c r="X60" s="66">
        <v>0</v>
      </c>
      <c r="Y60" s="66">
        <v>0</v>
      </c>
      <c r="Z60" s="66">
        <v>0</v>
      </c>
      <c r="AA60" s="66">
        <v>0</v>
      </c>
      <c r="AB60" s="66">
        <v>0</v>
      </c>
      <c r="AC60" s="66">
        <v>0</v>
      </c>
      <c r="AD60" s="66">
        <v>0</v>
      </c>
      <c r="AE60" s="66">
        <v>0</v>
      </c>
      <c r="AF60" s="66">
        <v>0</v>
      </c>
      <c r="AG60" s="66">
        <v>0</v>
      </c>
      <c r="AH60" s="66">
        <v>0</v>
      </c>
      <c r="AI60" s="66">
        <v>0</v>
      </c>
      <c r="AJ60" s="66">
        <v>0</v>
      </c>
      <c r="AK60" s="66">
        <v>0</v>
      </c>
      <c r="AL60" s="66">
        <v>0</v>
      </c>
      <c r="AM60" s="66">
        <v>0</v>
      </c>
      <c r="AN60" s="66">
        <v>0</v>
      </c>
      <c r="AO60" s="66">
        <v>2.0742458374999999</v>
      </c>
      <c r="AP60" s="66">
        <f>2.5327541625-1.9</f>
        <v>0.63275416249999994</v>
      </c>
      <c r="AQ60" s="66">
        <v>-1.83536273524357</v>
      </c>
      <c r="AR60" s="66">
        <v>-4.9065594152650016</v>
      </c>
      <c r="AS60" s="66">
        <v>0.5585714285714285</v>
      </c>
      <c r="AU60" s="66">
        <f t="shared" si="65"/>
        <v>0</v>
      </c>
      <c r="AV60" s="66">
        <f t="shared" si="65"/>
        <v>0</v>
      </c>
      <c r="AW60" s="66">
        <f t="shared" si="65"/>
        <v>0</v>
      </c>
      <c r="AX60" s="66">
        <f t="shared" si="65"/>
        <v>0</v>
      </c>
      <c r="AY60" s="66">
        <f t="shared" si="65"/>
        <v>0</v>
      </c>
      <c r="AZ60" s="66">
        <f t="shared" si="65"/>
        <v>0</v>
      </c>
      <c r="BA60" s="66">
        <f t="shared" si="65"/>
        <v>0</v>
      </c>
      <c r="BB60" s="66">
        <f t="shared" si="65"/>
        <v>0</v>
      </c>
      <c r="BC60" s="66">
        <f t="shared" si="65"/>
        <v>0</v>
      </c>
      <c r="BD60" s="66">
        <f t="shared" si="65"/>
        <v>-4.0349221505085717</v>
      </c>
      <c r="BE60" s="66">
        <f t="shared" si="12"/>
        <v>0.5585714285714285</v>
      </c>
    </row>
    <row r="61" spans="2:57" ht="14.9" customHeight="1">
      <c r="B61" s="35" t="s">
        <v>88</v>
      </c>
      <c r="C61" s="36"/>
      <c r="D61" s="37">
        <f t="shared" ref="D61:AQ61" si="66">SUM(D56:D60)</f>
        <v>0</v>
      </c>
      <c r="E61" s="37">
        <f t="shared" si="66"/>
        <v>4.7249999999999908</v>
      </c>
      <c r="F61" s="37">
        <f t="shared" si="66"/>
        <v>7.7410000000000103</v>
      </c>
      <c r="G61" s="37">
        <f t="shared" si="66"/>
        <v>5.3059999999999938</v>
      </c>
      <c r="H61" s="37">
        <f t="shared" si="66"/>
        <v>8.8289999999999971</v>
      </c>
      <c r="I61" s="37">
        <f t="shared" si="66"/>
        <v>14.898000000000012</v>
      </c>
      <c r="J61" s="37">
        <f t="shared" si="66"/>
        <v>-29.28799999999999</v>
      </c>
      <c r="K61" s="37">
        <f t="shared" si="66"/>
        <v>12.289999999999985</v>
      </c>
      <c r="L61" s="37">
        <f t="shared" si="66"/>
        <v>115.21600000000002</v>
      </c>
      <c r="M61" s="37">
        <f t="shared" si="66"/>
        <v>-16.941999999999986</v>
      </c>
      <c r="N61" s="37">
        <f t="shared" si="66"/>
        <v>-20.371999999999982</v>
      </c>
      <c r="O61" s="37">
        <f t="shared" si="66"/>
        <v>28.350000000000012</v>
      </c>
      <c r="P61" s="37">
        <f t="shared" si="66"/>
        <v>73.823999999999955</v>
      </c>
      <c r="Q61" s="37">
        <f t="shared" si="66"/>
        <v>-23.95700000000004</v>
      </c>
      <c r="R61" s="37">
        <f t="shared" si="66"/>
        <v>-24.507000000000019</v>
      </c>
      <c r="S61" s="37">
        <f t="shared" si="66"/>
        <v>31.627999999999965</v>
      </c>
      <c r="T61" s="37">
        <f t="shared" si="66"/>
        <v>49.464999999999911</v>
      </c>
      <c r="U61" s="37">
        <f t="shared" si="66"/>
        <v>-51.700000000000017</v>
      </c>
      <c r="V61" s="37">
        <f t="shared" si="66"/>
        <v>-30.67299999999997</v>
      </c>
      <c r="W61" s="37">
        <f t="shared" si="66"/>
        <v>37.568000000000019</v>
      </c>
      <c r="X61" s="37">
        <f t="shared" si="66"/>
        <v>109.33299999999997</v>
      </c>
      <c r="Y61" s="37">
        <f t="shared" si="66"/>
        <v>-93.805999999999969</v>
      </c>
      <c r="Z61" s="37">
        <f t="shared" si="66"/>
        <v>-159.60999999999996</v>
      </c>
      <c r="AA61" s="37">
        <f t="shared" si="66"/>
        <v>-25.747000000000014</v>
      </c>
      <c r="AB61" s="37">
        <f t="shared" si="66"/>
        <v>576.11599999999999</v>
      </c>
      <c r="AC61" s="37">
        <f t="shared" si="66"/>
        <v>-95.906000000000034</v>
      </c>
      <c r="AD61" s="37">
        <f t="shared" si="66"/>
        <v>-93.263000000000005</v>
      </c>
      <c r="AE61" s="37">
        <f t="shared" si="66"/>
        <v>35.708999999999897</v>
      </c>
      <c r="AF61" s="37">
        <f t="shared" si="66"/>
        <v>145.42899999999975</v>
      </c>
      <c r="AG61" s="37">
        <f t="shared" si="66"/>
        <v>-84.013999999999896</v>
      </c>
      <c r="AH61" s="37">
        <f t="shared" si="66"/>
        <v>-101.35100000000003</v>
      </c>
      <c r="AI61" s="37">
        <f t="shared" si="66"/>
        <v>102.51899999999992</v>
      </c>
      <c r="AJ61" s="37">
        <f t="shared" si="66"/>
        <v>145.02499999999992</v>
      </c>
      <c r="AK61" s="37">
        <f t="shared" si="66"/>
        <v>-104.44660146950015</v>
      </c>
      <c r="AL61" s="37">
        <f t="shared" si="66"/>
        <v>-97.606630321499949</v>
      </c>
      <c r="AM61" s="37">
        <f t="shared" si="66"/>
        <v>46.56127384450005</v>
      </c>
      <c r="AN61" s="37">
        <f t="shared" si="66"/>
        <v>241.81277580700024</v>
      </c>
      <c r="AO61" s="105">
        <f t="shared" si="66"/>
        <v>-176.45554681149994</v>
      </c>
      <c r="AP61" s="105">
        <f t="shared" si="66"/>
        <v>-61.757878434500292</v>
      </c>
      <c r="AQ61" s="105">
        <f t="shared" si="66"/>
        <v>16.101058425756811</v>
      </c>
      <c r="AR61" s="105">
        <f>SUM(AR56:AR60)</f>
        <v>45.385773259734854</v>
      </c>
      <c r="AS61" s="37">
        <f>SUM(AS56:AS60)</f>
        <v>-254.18007352013345</v>
      </c>
      <c r="AU61" s="37">
        <f t="shared" si="65"/>
        <v>26.600999999999992</v>
      </c>
      <c r="AV61" s="37">
        <f t="shared" si="65"/>
        <v>113.11600000000003</v>
      </c>
      <c r="AW61" s="37">
        <f t="shared" si="65"/>
        <v>64.86</v>
      </c>
      <c r="AX61" s="37">
        <f t="shared" si="65"/>
        <v>32.62899999999982</v>
      </c>
      <c r="AY61" s="37">
        <f t="shared" si="65"/>
        <v>64.527999999999992</v>
      </c>
      <c r="AZ61" s="37">
        <f t="shared" si="65"/>
        <v>296.95300000000003</v>
      </c>
      <c r="BA61" s="37">
        <f t="shared" si="65"/>
        <v>-8.0310000000004038</v>
      </c>
      <c r="BB61" s="37">
        <f t="shared" si="65"/>
        <v>62.178999999999917</v>
      </c>
      <c r="BC61" s="37">
        <f t="shared" si="65"/>
        <v>86.320817860500199</v>
      </c>
      <c r="BD61" s="37">
        <f t="shared" si="65"/>
        <v>-176.72659356050858</v>
      </c>
      <c r="BE61" s="37">
        <f t="shared" si="12"/>
        <v>-254.18007352013345</v>
      </c>
    </row>
    <row r="62" spans="2:57" ht="14.9" customHeight="1">
      <c r="B62" s="98"/>
      <c r="C62" s="77"/>
      <c r="D62" s="77"/>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U62" s="99"/>
      <c r="AV62" s="99"/>
      <c r="AW62" s="99"/>
      <c r="AX62" s="99"/>
      <c r="AY62" s="99"/>
      <c r="AZ62" s="99"/>
      <c r="BA62" s="99"/>
      <c r="BB62" s="99"/>
      <c r="BC62" s="99"/>
      <c r="BD62" s="99"/>
      <c r="BE62" s="99"/>
    </row>
    <row r="63" spans="2:57" ht="14.9" customHeight="1">
      <c r="B63" s="1" t="s">
        <v>28</v>
      </c>
      <c r="AH63" s="43"/>
    </row>
    <row r="64" spans="2:57" ht="14.9" customHeight="1">
      <c r="B64" s="1" t="s">
        <v>89</v>
      </c>
      <c r="AH64" s="43"/>
      <c r="AO64" s="147"/>
    </row>
    <row r="65" spans="2:45" ht="14.9" customHeight="1">
      <c r="B65" s="1" t="s">
        <v>90</v>
      </c>
      <c r="AH65" s="43"/>
    </row>
    <row r="66" spans="2:45" ht="14.9" customHeight="1">
      <c r="B66" s="1" t="s">
        <v>91</v>
      </c>
      <c r="AI66" s="43"/>
      <c r="AJ66" s="43"/>
      <c r="AK66" s="43"/>
      <c r="AL66" s="43"/>
      <c r="AM66" s="43"/>
      <c r="AN66" s="43"/>
      <c r="AO66" s="43"/>
      <c r="AP66" s="43"/>
      <c r="AQ66" s="43"/>
      <c r="AR66" s="43"/>
      <c r="AS66" s="43"/>
    </row>
    <row r="67" spans="2:45" ht="14.9" customHeight="1">
      <c r="B67" s="8" t="s">
        <v>92</v>
      </c>
      <c r="AB67" s="43"/>
    </row>
    <row r="68" spans="2:45" ht="14.9" customHeight="1">
      <c r="B68" s="97" t="s">
        <v>93</v>
      </c>
    </row>
    <row r="69" spans="2:45" ht="14.9" customHeight="1">
      <c r="B69" s="9"/>
      <c r="AH69" s="72"/>
    </row>
  </sheetData>
  <pageMargins left="0.7" right="0.7" top="0.75" bottom="0.75" header="0.3" footer="0.3"/>
  <ignoredErrors>
    <ignoredError sqref="X14:AL14 E14:W14 L20:AL20 E20:K20" formulaRange="1"/>
    <ignoredError sqref="AM53" evalError="1"/>
    <ignoredError sqref="E23:S25 T23:AI25 AJ23:AM26 AN23:AN25" 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F9108-1D1D-40F8-8C22-F428CBEC50B9}">
  <sheetPr codeName="Planilha9">
    <tabColor theme="1"/>
  </sheetPr>
  <dimension ref="A3:BE45"/>
  <sheetViews>
    <sheetView showGridLines="0" zoomScale="115" zoomScaleNormal="115" workbookViewId="0">
      <pane xSplit="3" ySplit="8" topLeftCell="AH9" activePane="bottomRight" state="frozen"/>
      <selection pane="topRight" activeCell="B5" sqref="B5"/>
      <selection pane="bottomLeft" activeCell="B5" sqref="B5"/>
      <selection pane="bottomRight" activeCell="AR53" sqref="AR53"/>
    </sheetView>
  </sheetViews>
  <sheetFormatPr defaultColWidth="10.54296875" defaultRowHeight="14.9" customHeight="1"/>
  <cols>
    <col min="1" max="1" width="2.54296875" style="8" customWidth="1"/>
    <col min="2" max="2" width="42.81640625" style="8" customWidth="1"/>
    <col min="3" max="3" width="15.81640625" style="9" customWidth="1"/>
    <col min="4" max="4" width="2.54296875" style="9" customWidth="1"/>
    <col min="5" max="5" width="10.54296875" style="9"/>
    <col min="6" max="6" width="10.54296875" style="9" customWidth="1"/>
    <col min="7" max="36" width="10.54296875" style="9"/>
    <col min="37" max="37" width="10.54296875" style="9" bestFit="1"/>
    <col min="38" max="39" width="10.54296875" style="9"/>
    <col min="40" max="45" width="10.54296875" style="9" customWidth="1"/>
    <col min="46" max="46" width="2.54296875" style="9" customWidth="1"/>
    <col min="47" max="16384" width="10.54296875" style="9"/>
  </cols>
  <sheetData>
    <row r="3" spans="2:57" ht="14.9" customHeight="1">
      <c r="AP3" s="9">
        <v>6.3126989299999998</v>
      </c>
      <c r="AU3" s="123">
        <f>AP14-AP3</f>
        <v>-6.4466989300000002</v>
      </c>
    </row>
    <row r="5" spans="2:57" ht="14.9" customHeight="1">
      <c r="B5" s="8" t="s">
        <v>94</v>
      </c>
    </row>
    <row r="6" spans="2:57" ht="14.9" customHeight="1">
      <c r="C6" s="3" t="s">
        <v>41</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 t="shared" ref="AK6:AQ6" si="2">EOMONTH(AJ6,3)</f>
        <v>45382</v>
      </c>
      <c r="AL6" s="4">
        <f t="shared" si="2"/>
        <v>45473</v>
      </c>
      <c r="AM6" s="4">
        <f t="shared" si="2"/>
        <v>45565</v>
      </c>
      <c r="AN6" s="4">
        <f t="shared" si="2"/>
        <v>45657</v>
      </c>
      <c r="AO6" s="4">
        <f t="shared" si="2"/>
        <v>45747</v>
      </c>
      <c r="AP6" s="4">
        <f t="shared" si="2"/>
        <v>45838</v>
      </c>
      <c r="AQ6" s="4">
        <f t="shared" si="2"/>
        <v>45930</v>
      </c>
      <c r="AR6" s="4">
        <v>46022</v>
      </c>
      <c r="AS6" s="4">
        <v>46112</v>
      </c>
      <c r="AU6" s="22"/>
      <c r="AV6" s="22"/>
      <c r="AW6" s="22"/>
      <c r="AX6" s="22"/>
      <c r="AY6" s="22"/>
      <c r="AZ6" s="22"/>
      <c r="BA6" s="22"/>
      <c r="BB6" s="22"/>
      <c r="BC6" s="22"/>
      <c r="BD6" s="22"/>
      <c r="BE6" s="22"/>
    </row>
    <row r="7" spans="2:57" ht="14.9" customHeight="1">
      <c r="C7" s="3" t="s">
        <v>42</v>
      </c>
      <c r="D7" s="2"/>
      <c r="E7" s="3">
        <f>YEAR(E6)</f>
        <v>2016</v>
      </c>
      <c r="F7" s="3">
        <f t="shared" ref="F7:AI7" si="3">YEAR(F6)</f>
        <v>2016</v>
      </c>
      <c r="G7" s="3">
        <f t="shared" si="3"/>
        <v>2016</v>
      </c>
      <c r="H7" s="3">
        <f t="shared" si="3"/>
        <v>2016</v>
      </c>
      <c r="I7" s="3">
        <f t="shared" si="3"/>
        <v>2017</v>
      </c>
      <c r="J7" s="3">
        <f t="shared" si="3"/>
        <v>2017</v>
      </c>
      <c r="K7" s="3">
        <f t="shared" si="3"/>
        <v>2017</v>
      </c>
      <c r="L7" s="3">
        <f t="shared" si="3"/>
        <v>2017</v>
      </c>
      <c r="M7" s="3">
        <f t="shared" si="3"/>
        <v>2018</v>
      </c>
      <c r="N7" s="3">
        <f t="shared" si="3"/>
        <v>2018</v>
      </c>
      <c r="O7" s="3">
        <f t="shared" si="3"/>
        <v>2018</v>
      </c>
      <c r="P7" s="3">
        <f t="shared" si="3"/>
        <v>2018</v>
      </c>
      <c r="Q7" s="3">
        <f t="shared" si="3"/>
        <v>2019</v>
      </c>
      <c r="R7" s="3">
        <f t="shared" si="3"/>
        <v>2019</v>
      </c>
      <c r="S7" s="3">
        <f>YEAR(S6)</f>
        <v>2019</v>
      </c>
      <c r="T7" s="3">
        <f t="shared" si="3"/>
        <v>2019</v>
      </c>
      <c r="U7" s="3">
        <f t="shared" si="3"/>
        <v>2020</v>
      </c>
      <c r="V7" s="3">
        <f t="shared" si="3"/>
        <v>2020</v>
      </c>
      <c r="W7" s="3">
        <f t="shared" si="3"/>
        <v>2020</v>
      </c>
      <c r="X7" s="3">
        <f t="shared" si="3"/>
        <v>2020</v>
      </c>
      <c r="Y7" s="3">
        <f t="shared" si="3"/>
        <v>2021</v>
      </c>
      <c r="Z7" s="3">
        <f t="shared" si="3"/>
        <v>2021</v>
      </c>
      <c r="AA7" s="3">
        <f t="shared" si="3"/>
        <v>2021</v>
      </c>
      <c r="AB7" s="3">
        <f t="shared" si="3"/>
        <v>2021</v>
      </c>
      <c r="AC7" s="3">
        <f t="shared" si="3"/>
        <v>2022</v>
      </c>
      <c r="AD7" s="3">
        <f t="shared" si="3"/>
        <v>2022</v>
      </c>
      <c r="AE7" s="3">
        <f t="shared" si="3"/>
        <v>2022</v>
      </c>
      <c r="AF7" s="3">
        <f t="shared" si="3"/>
        <v>2022</v>
      </c>
      <c r="AG7" s="3">
        <f t="shared" si="3"/>
        <v>2023</v>
      </c>
      <c r="AH7" s="3">
        <f t="shared" si="3"/>
        <v>2023</v>
      </c>
      <c r="AI7" s="3">
        <f t="shared" si="3"/>
        <v>2023</v>
      </c>
      <c r="AJ7" s="3">
        <f t="shared" ref="AJ7:AP7" si="4">YEAR(AJ6)</f>
        <v>2023</v>
      </c>
      <c r="AK7" s="3">
        <f t="shared" si="4"/>
        <v>2024</v>
      </c>
      <c r="AL7" s="3">
        <f t="shared" si="4"/>
        <v>2024</v>
      </c>
      <c r="AM7" s="3">
        <f t="shared" si="4"/>
        <v>2024</v>
      </c>
      <c r="AN7" s="3">
        <f t="shared" si="4"/>
        <v>2024</v>
      </c>
      <c r="AO7" s="3">
        <f t="shared" si="4"/>
        <v>2025</v>
      </c>
      <c r="AP7" s="3">
        <f t="shared" si="4"/>
        <v>2025</v>
      </c>
      <c r="AQ7" s="3">
        <f t="shared" ref="AQ7:AS7" si="5">YEAR(AQ6)</f>
        <v>2025</v>
      </c>
      <c r="AR7" s="3">
        <f t="shared" si="5"/>
        <v>2025</v>
      </c>
      <c r="AS7" s="3">
        <f t="shared" si="5"/>
        <v>2026</v>
      </c>
      <c r="AU7" s="21"/>
      <c r="AV7" s="21"/>
      <c r="AW7" s="21"/>
      <c r="AX7" s="21"/>
      <c r="AY7" s="21"/>
      <c r="AZ7" s="21"/>
      <c r="BA7" s="21"/>
      <c r="BB7" s="21"/>
      <c r="BC7" s="21"/>
      <c r="BD7" s="21"/>
      <c r="BE7" s="21"/>
    </row>
    <row r="8" spans="2:57" ht="14.9" customHeight="1">
      <c r="B8" s="5" t="s">
        <v>95</v>
      </c>
      <c r="C8" s="6"/>
      <c r="D8" s="6"/>
      <c r="E8" s="7" t="str">
        <f>MONTH(E$6)/3&amp;"Q"&amp;E$7</f>
        <v>1Q2016</v>
      </c>
      <c r="F8" s="7" t="str">
        <f>MONTH(F$6)/3&amp;"Q"&amp;F$7</f>
        <v>2Q2016</v>
      </c>
      <c r="G8" s="7" t="str">
        <f>MONTH(G$6)/3&amp;"Q"&amp;G$7</f>
        <v>3Q2016</v>
      </c>
      <c r="H8" s="7" t="str">
        <f>MONTH(H$6)/3&amp;"Q"&amp;H$7</f>
        <v>4Q2016</v>
      </c>
      <c r="I8" s="7" t="str">
        <f t="shared" ref="I8:AJ8" si="6">MONTH(I$6)/3&amp;"Q"&amp;I$7</f>
        <v>1Q2017</v>
      </c>
      <c r="J8" s="7" t="str">
        <f t="shared" si="6"/>
        <v>2Q2017</v>
      </c>
      <c r="K8" s="7" t="str">
        <f t="shared" si="6"/>
        <v>3Q2017</v>
      </c>
      <c r="L8" s="7" t="str">
        <f t="shared" si="6"/>
        <v>4Q2017</v>
      </c>
      <c r="M8" s="7" t="str">
        <f t="shared" si="6"/>
        <v>1Q2018</v>
      </c>
      <c r="N8" s="7" t="str">
        <f t="shared" si="6"/>
        <v>2Q2018</v>
      </c>
      <c r="O8" s="7" t="str">
        <f t="shared" si="6"/>
        <v>3Q2018</v>
      </c>
      <c r="P8" s="7" t="str">
        <f t="shared" si="6"/>
        <v>4Q2018</v>
      </c>
      <c r="Q8" s="7" t="str">
        <f t="shared" si="6"/>
        <v>1Q2019</v>
      </c>
      <c r="R8" s="7" t="str">
        <f t="shared" si="6"/>
        <v>2Q2019</v>
      </c>
      <c r="S8" s="7" t="str">
        <f t="shared" si="6"/>
        <v>3Q2019</v>
      </c>
      <c r="T8" s="7" t="str">
        <f t="shared" si="6"/>
        <v>4Q2019</v>
      </c>
      <c r="U8" s="7" t="str">
        <f t="shared" si="6"/>
        <v>1Q2020</v>
      </c>
      <c r="V8" s="7" t="str">
        <f t="shared" si="6"/>
        <v>2Q2020</v>
      </c>
      <c r="W8" s="7" t="str">
        <f t="shared" si="6"/>
        <v>3Q2020</v>
      </c>
      <c r="X8" s="7" t="str">
        <f t="shared" si="6"/>
        <v>4Q2020</v>
      </c>
      <c r="Y8" s="7" t="str">
        <f t="shared" si="6"/>
        <v>1Q2021</v>
      </c>
      <c r="Z8" s="7" t="str">
        <f t="shared" si="6"/>
        <v>2Q2021</v>
      </c>
      <c r="AA8" s="7" t="str">
        <f t="shared" si="6"/>
        <v>3Q2021</v>
      </c>
      <c r="AB8" s="7" t="str">
        <f t="shared" si="6"/>
        <v>4Q2021</v>
      </c>
      <c r="AC8" s="7" t="str">
        <f t="shared" si="6"/>
        <v>1Q2022</v>
      </c>
      <c r="AD8" s="7" t="str">
        <f t="shared" si="6"/>
        <v>2Q2022</v>
      </c>
      <c r="AE8" s="7" t="str">
        <f t="shared" si="6"/>
        <v>3Q2022</v>
      </c>
      <c r="AF8" s="7" t="str">
        <f t="shared" si="6"/>
        <v>4Q2022</v>
      </c>
      <c r="AG8" s="7" t="str">
        <f t="shared" si="6"/>
        <v>1Q2023</v>
      </c>
      <c r="AH8" s="7" t="str">
        <f t="shared" si="6"/>
        <v>2Q2023</v>
      </c>
      <c r="AI8" s="7" t="str">
        <f t="shared" si="6"/>
        <v>3Q2023</v>
      </c>
      <c r="AJ8" s="7" t="str">
        <f t="shared" si="6"/>
        <v>4Q2023</v>
      </c>
      <c r="AK8" s="7" t="str">
        <f t="shared" ref="AK8:AQ8" si="7">MONTH(AK$6)/3&amp;"Q"&amp;AK$7</f>
        <v>1Q2024</v>
      </c>
      <c r="AL8" s="7" t="str">
        <f t="shared" si="7"/>
        <v>2Q2024</v>
      </c>
      <c r="AM8" s="7" t="str">
        <f t="shared" si="7"/>
        <v>3Q2024</v>
      </c>
      <c r="AN8" s="7" t="str">
        <f t="shared" si="7"/>
        <v>4Q2024</v>
      </c>
      <c r="AO8" s="7" t="str">
        <f t="shared" si="7"/>
        <v>1Q2025</v>
      </c>
      <c r="AP8" s="7" t="str">
        <f t="shared" si="7"/>
        <v>2Q2025</v>
      </c>
      <c r="AQ8" s="7" t="str">
        <f t="shared" si="7"/>
        <v>3Q2025</v>
      </c>
      <c r="AR8" s="7" t="str">
        <f>MONTH(AR$6)/3&amp;"Q"&amp;AR$7</f>
        <v>4Q2025</v>
      </c>
      <c r="AS8" s="7" t="str">
        <f>MONTH(AS$6)/3&amp;"Q"&amp;AS$7</f>
        <v>1Q2026</v>
      </c>
      <c r="AT8" s="2"/>
      <c r="AU8" s="6">
        <v>2016</v>
      </c>
      <c r="AV8" s="6">
        <f>AU8+1</f>
        <v>2017</v>
      </c>
      <c r="AW8" s="6">
        <f t="shared" ref="AW8:BE8" si="8">AV8+1</f>
        <v>2018</v>
      </c>
      <c r="AX8" s="6">
        <f t="shared" si="8"/>
        <v>2019</v>
      </c>
      <c r="AY8" s="6">
        <f t="shared" si="8"/>
        <v>2020</v>
      </c>
      <c r="AZ8" s="6">
        <f t="shared" si="8"/>
        <v>2021</v>
      </c>
      <c r="BA8" s="6">
        <f t="shared" si="8"/>
        <v>2022</v>
      </c>
      <c r="BB8" s="6">
        <f t="shared" si="8"/>
        <v>2023</v>
      </c>
      <c r="BC8" s="6">
        <f t="shared" si="8"/>
        <v>2024</v>
      </c>
      <c r="BD8" s="6">
        <f t="shared" si="8"/>
        <v>2025</v>
      </c>
      <c r="BE8" s="6">
        <f t="shared" si="8"/>
        <v>2026</v>
      </c>
    </row>
    <row r="9" spans="2:57" ht="14.9" customHeight="1">
      <c r="B9" s="46" t="s">
        <v>5</v>
      </c>
      <c r="C9" s="47"/>
      <c r="D9" s="47"/>
      <c r="E9" s="66">
        <f>'Net Operating Revenue'!E$26</f>
        <v>31.826000000000001</v>
      </c>
      <c r="F9" s="66">
        <f>'Net Operating Revenue'!F$26</f>
        <v>41.376000000000005</v>
      </c>
      <c r="G9" s="66">
        <f>'Net Operating Revenue'!G$26</f>
        <v>51.170999999999992</v>
      </c>
      <c r="H9" s="66">
        <f>'Net Operating Revenue'!H$26</f>
        <v>70.608999999999995</v>
      </c>
      <c r="I9" s="66">
        <f>'Net Operating Revenue'!I$26</f>
        <v>61.887000000000008</v>
      </c>
      <c r="J9" s="66">
        <f>'Net Operating Revenue'!J$26</f>
        <v>74.109000000000009</v>
      </c>
      <c r="K9" s="66">
        <f>'Net Operating Revenue'!K$26</f>
        <v>153.351</v>
      </c>
      <c r="L9" s="66">
        <f>'Net Operating Revenue'!L$26</f>
        <v>256.76700000000005</v>
      </c>
      <c r="M9" s="66">
        <f>'Net Operating Revenue'!M$26</f>
        <v>179.65200000000002</v>
      </c>
      <c r="N9" s="66">
        <f>'Net Operating Revenue'!N$26</f>
        <v>188.02600000000001</v>
      </c>
      <c r="O9" s="66">
        <f>'Net Operating Revenue'!O$26</f>
        <v>167.83500000000001</v>
      </c>
      <c r="P9" s="66">
        <f>'Net Operating Revenue'!P$26</f>
        <v>206.51</v>
      </c>
      <c r="Q9" s="66">
        <f>'Net Operating Revenue'!Q$26</f>
        <v>198.05399999999997</v>
      </c>
      <c r="R9" s="66">
        <f>'Net Operating Revenue'!R$26</f>
        <v>200.714</v>
      </c>
      <c r="S9" s="66">
        <f>'Net Operating Revenue'!S$26</f>
        <v>284.89</v>
      </c>
      <c r="T9" s="66">
        <f>'Net Operating Revenue'!T$26</f>
        <v>330.76900000000001</v>
      </c>
      <c r="U9" s="66">
        <f>'Net Operating Revenue'!U$26</f>
        <v>192.87299999999999</v>
      </c>
      <c r="V9" s="66">
        <f>'Net Operating Revenue'!V$26</f>
        <v>201.54100000000003</v>
      </c>
      <c r="W9" s="66">
        <f>'Net Operating Revenue'!W$26</f>
        <v>314.44700000000006</v>
      </c>
      <c r="X9" s="66">
        <f>'Net Operating Revenue'!X$26</f>
        <v>393.28</v>
      </c>
      <c r="Y9" s="66">
        <f>'Net Operating Revenue'!Y$26</f>
        <v>370.19099999999997</v>
      </c>
      <c r="Z9" s="66">
        <f>'Net Operating Revenue'!Z$26</f>
        <v>396.48500000000001</v>
      </c>
      <c r="AA9" s="66">
        <f>'Net Operating Revenue'!AA$26</f>
        <v>454.85199999999998</v>
      </c>
      <c r="AB9" s="66">
        <f>'Net Operating Revenue'!AB$26</f>
        <v>548.14799999999991</v>
      </c>
      <c r="AC9" s="66">
        <f>'Net Operating Revenue'!AC$26</f>
        <v>533.91899999999998</v>
      </c>
      <c r="AD9" s="66">
        <f>'Net Operating Revenue'!AD$26</f>
        <v>513.83199999999999</v>
      </c>
      <c r="AE9" s="66">
        <f>'Net Operating Revenue'!AE$26</f>
        <v>667.94499999999994</v>
      </c>
      <c r="AF9" s="66">
        <f>'Net Operating Revenue'!AF$26</f>
        <v>720.97899999999981</v>
      </c>
      <c r="AG9" s="66">
        <f>'Net Operating Revenue'!AG$26</f>
        <v>583.33100000000002</v>
      </c>
      <c r="AH9" s="66">
        <f>'Net Operating Revenue'!AH$26</f>
        <v>609.41099999999994</v>
      </c>
      <c r="AI9" s="66">
        <f>'Net Operating Revenue'!AI$26</f>
        <v>865.84699999999998</v>
      </c>
      <c r="AJ9" s="66">
        <f>'Net Operating Revenue'!AJ$26</f>
        <v>978.73099999999977</v>
      </c>
      <c r="AK9" s="66">
        <f>'Net Operating Revenue'!AK$26</f>
        <v>687.86099999999988</v>
      </c>
      <c r="AL9" s="66">
        <f>'Net Operating Revenue'!AL$26</f>
        <v>761.13</v>
      </c>
      <c r="AM9" s="66">
        <f>'Net Operating Revenue'!AM$26</f>
        <v>1060.0840000000001</v>
      </c>
      <c r="AN9" s="66">
        <f>'Net Operating Revenue'!AN$26</f>
        <v>1615.9050000000002</v>
      </c>
      <c r="AO9" s="66">
        <f>'Net Operating Revenue'!AO$26</f>
        <v>1156.27</v>
      </c>
      <c r="AP9" s="66">
        <f>'Net Operating Revenue'!AP$26</f>
        <v>1461.704</v>
      </c>
      <c r="AQ9" s="66">
        <f>'Net Operating Revenue'!AQ$26</f>
        <v>2001.3690000000004</v>
      </c>
      <c r="AR9" s="66">
        <f>'Net Operating Revenue'!AR$26</f>
        <v>2064.8389999999999</v>
      </c>
      <c r="AS9" s="66">
        <v>1701.97</v>
      </c>
      <c r="AU9" s="66">
        <f t="shared" ref="AU9:BE22" si="9">SUMIF($7:$7,AU$8,9:9)</f>
        <v>194.98199999999997</v>
      </c>
      <c r="AV9" s="66">
        <f t="shared" si="9"/>
        <v>546.11400000000003</v>
      </c>
      <c r="AW9" s="66">
        <f t="shared" si="9"/>
        <v>742.02300000000002</v>
      </c>
      <c r="AX9" s="66">
        <f t="shared" si="9"/>
        <v>1014.4269999999999</v>
      </c>
      <c r="AY9" s="66">
        <f t="shared" si="9"/>
        <v>1102.1410000000001</v>
      </c>
      <c r="AZ9" s="66">
        <f t="shared" si="9"/>
        <v>1769.6759999999997</v>
      </c>
      <c r="BA9" s="66">
        <f t="shared" si="9"/>
        <v>2436.6749999999997</v>
      </c>
      <c r="BB9" s="66">
        <f t="shared" si="9"/>
        <v>3037.3199999999997</v>
      </c>
      <c r="BC9" s="66">
        <f t="shared" si="9"/>
        <v>4124.9799999999996</v>
      </c>
      <c r="BD9" s="66">
        <f t="shared" si="9"/>
        <v>6684.1820000000007</v>
      </c>
      <c r="BE9" s="66">
        <f t="shared" si="9"/>
        <v>1701.97</v>
      </c>
    </row>
    <row r="10" spans="2:57" ht="14.9" customHeight="1">
      <c r="B10" s="46" t="s">
        <v>96</v>
      </c>
      <c r="C10" s="47"/>
      <c r="D10" s="47"/>
      <c r="E10" s="66">
        <f>'Operating Costs'!E$17</f>
        <v>-15.505000000000001</v>
      </c>
      <c r="F10" s="66">
        <f>'Operating Costs'!F$17</f>
        <v>-17.629000000000001</v>
      </c>
      <c r="G10" s="66">
        <f>'Operating Costs'!G$17</f>
        <v>-37.264000000000003</v>
      </c>
      <c r="H10" s="66">
        <f>'Operating Costs'!H$17</f>
        <v>-46.958000000000006</v>
      </c>
      <c r="I10" s="66">
        <f>'Operating Costs'!I$17</f>
        <v>-35.369000000000007</v>
      </c>
      <c r="J10" s="66">
        <f>'Operating Costs'!J$17</f>
        <v>-72.793999999999997</v>
      </c>
      <c r="K10" s="66">
        <f>'Operating Costs'!K$17</f>
        <v>-111.79500000000002</v>
      </c>
      <c r="L10" s="66">
        <f>'Operating Costs'!L$17</f>
        <v>-125.36999999999999</v>
      </c>
      <c r="M10" s="66">
        <f>'Operating Costs'!M$17</f>
        <v>-131.41699999999997</v>
      </c>
      <c r="N10" s="66">
        <f>'Operating Costs'!N$17</f>
        <v>-135.785</v>
      </c>
      <c r="O10" s="66">
        <f>'Operating Costs'!O$17</f>
        <v>-74.271999999999991</v>
      </c>
      <c r="P10" s="66">
        <f>'Operating Costs'!P$17</f>
        <v>-100.26300000000001</v>
      </c>
      <c r="Q10" s="66">
        <f>'Operating Costs'!Q$17</f>
        <v>-154.91399999999999</v>
      </c>
      <c r="R10" s="66">
        <f>'Operating Costs'!R$17</f>
        <v>-151.35700000000003</v>
      </c>
      <c r="S10" s="66">
        <f>'Operating Costs'!S$17</f>
        <v>-138.59300000000002</v>
      </c>
      <c r="T10" s="66">
        <f>'Operating Costs'!T$17</f>
        <v>-172.14600000000007</v>
      </c>
      <c r="U10" s="66">
        <f>'Operating Costs'!U$17</f>
        <v>-176.803</v>
      </c>
      <c r="V10" s="66">
        <f>'Operating Costs'!V$17</f>
        <v>-153.15299999999999</v>
      </c>
      <c r="W10" s="66">
        <f>'Operating Costs'!W$17</f>
        <v>-165.30799999999999</v>
      </c>
      <c r="X10" s="66">
        <f>'Operating Costs'!X$17</f>
        <v>-199.92</v>
      </c>
      <c r="Y10" s="66">
        <f>'Operating Costs'!Y$17</f>
        <v>-253.84100000000001</v>
      </c>
      <c r="Z10" s="66">
        <f>'Operating Costs'!Z$17</f>
        <v>-313.41200000000003</v>
      </c>
      <c r="AA10" s="66">
        <f>'Operating Costs'!AA$17</f>
        <v>-323.745</v>
      </c>
      <c r="AB10" s="66">
        <f>'Operating Costs'!AB$17</f>
        <v>-274.738</v>
      </c>
      <c r="AC10" s="66">
        <f>'Operating Costs'!AC$17</f>
        <v>-428.20499999999998</v>
      </c>
      <c r="AD10" s="66">
        <f>'Operating Costs'!AD$17</f>
        <v>-400.93700000000001</v>
      </c>
      <c r="AE10" s="66">
        <f>'Operating Costs'!AE$17</f>
        <v>-474.04200000000003</v>
      </c>
      <c r="AF10" s="66">
        <f>'Operating Costs'!AF$17</f>
        <v>-465.21900000000005</v>
      </c>
      <c r="AG10" s="66">
        <f>'Operating Costs'!AG$17</f>
        <v>-451.29</v>
      </c>
      <c r="AH10" s="66">
        <f>'Operating Costs'!AH$17</f>
        <v>-463.27399999999994</v>
      </c>
      <c r="AI10" s="66">
        <f>'Operating Costs'!AI$17</f>
        <v>-504.86899999999997</v>
      </c>
      <c r="AJ10" s="66">
        <f>'Operating Costs'!AJ$17</f>
        <v>-595.37899999999991</v>
      </c>
      <c r="AK10" s="66">
        <f>'Operating Costs'!AK$17</f>
        <v>-496.42399999999998</v>
      </c>
      <c r="AL10" s="66">
        <f>'Operating Costs'!AL$17</f>
        <v>-548.19900000000007</v>
      </c>
      <c r="AM10" s="66">
        <f>'Operating Costs'!AM$17</f>
        <v>-695.24700000000007</v>
      </c>
      <c r="AN10" s="66">
        <f>'Operating Costs'!AN$17</f>
        <v>-999.48457081000004</v>
      </c>
      <c r="AO10" s="66">
        <f>'Operating Costs'!AO$17</f>
        <v>-957.529</v>
      </c>
      <c r="AP10" s="66">
        <f>'Operating Costs'!AP$17</f>
        <v>-1139.6380000000001</v>
      </c>
      <c r="AQ10" s="66">
        <f>'Operating Costs'!AQ$17</f>
        <v>-1620.1630000000002</v>
      </c>
      <c r="AR10" s="66">
        <f>'Operating Costs'!AR$17</f>
        <v>-1584.8140000000001</v>
      </c>
      <c r="AS10" s="66">
        <v>-1572.444</v>
      </c>
      <c r="AU10" s="66">
        <f t="shared" si="9"/>
        <v>-117.35599999999999</v>
      </c>
      <c r="AV10" s="66">
        <f t="shared" si="9"/>
        <v>-345.32800000000003</v>
      </c>
      <c r="AW10" s="66">
        <f t="shared" si="9"/>
        <v>-441.73699999999997</v>
      </c>
      <c r="AX10" s="66">
        <f t="shared" si="9"/>
        <v>-617.0100000000001</v>
      </c>
      <c r="AY10" s="66">
        <f t="shared" si="9"/>
        <v>-695.18399999999997</v>
      </c>
      <c r="AZ10" s="66">
        <f t="shared" si="9"/>
        <v>-1165.7360000000001</v>
      </c>
      <c r="BA10" s="66">
        <f t="shared" si="9"/>
        <v>-1768.4030000000002</v>
      </c>
      <c r="BB10" s="66">
        <f t="shared" si="9"/>
        <v>-2014.8119999999999</v>
      </c>
      <c r="BC10" s="66">
        <f t="shared" si="9"/>
        <v>-2739.35457081</v>
      </c>
      <c r="BD10" s="66">
        <f t="shared" si="9"/>
        <v>-5302.1440000000011</v>
      </c>
      <c r="BE10" s="66">
        <f t="shared" si="9"/>
        <v>-1572.444</v>
      </c>
    </row>
    <row r="11" spans="2:57" ht="14.9" customHeight="1">
      <c r="B11" s="48" t="s">
        <v>97</v>
      </c>
      <c r="C11" s="36"/>
      <c r="D11" s="36"/>
      <c r="E11" s="37">
        <f>SUM(E9:E10)</f>
        <v>16.320999999999998</v>
      </c>
      <c r="F11" s="37">
        <f>SUM(F9:F10)</f>
        <v>23.747000000000003</v>
      </c>
      <c r="G11" s="37">
        <f t="shared" ref="G11:AJ11" si="10">SUM(G9:G10)</f>
        <v>13.906999999999989</v>
      </c>
      <c r="H11" s="37">
        <f t="shared" si="10"/>
        <v>23.650999999999989</v>
      </c>
      <c r="I11" s="37">
        <f t="shared" si="10"/>
        <v>26.518000000000001</v>
      </c>
      <c r="J11" s="37">
        <f t="shared" si="10"/>
        <v>1.3150000000000119</v>
      </c>
      <c r="K11" s="37">
        <f t="shared" si="10"/>
        <v>41.555999999999983</v>
      </c>
      <c r="L11" s="37">
        <f t="shared" si="10"/>
        <v>131.39700000000005</v>
      </c>
      <c r="M11" s="37">
        <f t="shared" si="10"/>
        <v>48.235000000000042</v>
      </c>
      <c r="N11" s="37">
        <f t="shared" si="10"/>
        <v>52.241000000000014</v>
      </c>
      <c r="O11" s="37">
        <f t="shared" si="10"/>
        <v>93.563000000000017</v>
      </c>
      <c r="P11" s="37">
        <f t="shared" si="10"/>
        <v>106.24699999999999</v>
      </c>
      <c r="Q11" s="37">
        <f t="shared" si="10"/>
        <v>43.139999999999986</v>
      </c>
      <c r="R11" s="37">
        <f t="shared" si="10"/>
        <v>49.356999999999971</v>
      </c>
      <c r="S11" s="37">
        <f t="shared" si="10"/>
        <v>146.29699999999997</v>
      </c>
      <c r="T11" s="37">
        <f t="shared" si="10"/>
        <v>158.62299999999993</v>
      </c>
      <c r="U11" s="37">
        <f t="shared" si="10"/>
        <v>16.069999999999993</v>
      </c>
      <c r="V11" s="37">
        <f t="shared" si="10"/>
        <v>48.388000000000034</v>
      </c>
      <c r="W11" s="37">
        <f t="shared" si="10"/>
        <v>149.13900000000007</v>
      </c>
      <c r="X11" s="37">
        <f t="shared" si="10"/>
        <v>193.35999999999999</v>
      </c>
      <c r="Y11" s="37">
        <f t="shared" si="10"/>
        <v>116.34999999999997</v>
      </c>
      <c r="Z11" s="37">
        <f t="shared" si="10"/>
        <v>83.072999999999979</v>
      </c>
      <c r="AA11" s="37">
        <f t="shared" si="10"/>
        <v>131.10699999999997</v>
      </c>
      <c r="AB11" s="37">
        <f t="shared" si="10"/>
        <v>273.40999999999991</v>
      </c>
      <c r="AC11" s="37">
        <f t="shared" si="10"/>
        <v>105.714</v>
      </c>
      <c r="AD11" s="37">
        <f t="shared" si="10"/>
        <v>112.89499999999998</v>
      </c>
      <c r="AE11" s="37">
        <f t="shared" si="10"/>
        <v>193.90299999999991</v>
      </c>
      <c r="AF11" s="37">
        <f t="shared" si="10"/>
        <v>255.75999999999976</v>
      </c>
      <c r="AG11" s="37">
        <f t="shared" si="10"/>
        <v>132.041</v>
      </c>
      <c r="AH11" s="37">
        <f t="shared" si="10"/>
        <v>146.137</v>
      </c>
      <c r="AI11" s="37">
        <f t="shared" si="10"/>
        <v>360.97800000000001</v>
      </c>
      <c r="AJ11" s="37">
        <f t="shared" si="10"/>
        <v>383.35199999999986</v>
      </c>
      <c r="AK11" s="105">
        <f t="shared" ref="AK11:AP11" si="11">SUM(AK9:AK10)</f>
        <v>191.4369999999999</v>
      </c>
      <c r="AL11" s="105">
        <f t="shared" si="11"/>
        <v>212.93099999999993</v>
      </c>
      <c r="AM11" s="105">
        <f t="shared" si="11"/>
        <v>364.83699999999999</v>
      </c>
      <c r="AN11" s="105">
        <f t="shared" si="11"/>
        <v>616.42042919000016</v>
      </c>
      <c r="AO11" s="105">
        <f t="shared" si="11"/>
        <v>198.74099999999999</v>
      </c>
      <c r="AP11" s="105">
        <f t="shared" si="11"/>
        <v>322.0659999999998</v>
      </c>
      <c r="AQ11" s="105">
        <f t="shared" ref="AQ11:AR11" si="12">SUM(AQ9:AQ10)</f>
        <v>381.20600000000013</v>
      </c>
      <c r="AR11" s="105">
        <f t="shared" si="12"/>
        <v>480.02499999999986</v>
      </c>
      <c r="AS11" s="105">
        <f t="shared" ref="AS11" si="13">SUM(AS9:AS10)</f>
        <v>129.52600000000007</v>
      </c>
      <c r="AU11" s="37">
        <f t="shared" si="9"/>
        <v>77.625999999999976</v>
      </c>
      <c r="AV11" s="37">
        <f t="shared" si="9"/>
        <v>200.78600000000006</v>
      </c>
      <c r="AW11" s="37">
        <f t="shared" si="9"/>
        <v>300.28600000000006</v>
      </c>
      <c r="AX11" s="37">
        <f t="shared" si="9"/>
        <v>397.41699999999986</v>
      </c>
      <c r="AY11" s="37">
        <f t="shared" si="9"/>
        <v>406.95700000000011</v>
      </c>
      <c r="AZ11" s="37">
        <f t="shared" si="9"/>
        <v>603.93999999999983</v>
      </c>
      <c r="BA11" s="37">
        <f t="shared" si="9"/>
        <v>668.27199999999971</v>
      </c>
      <c r="BB11" s="37">
        <f t="shared" si="9"/>
        <v>1022.5079999999998</v>
      </c>
      <c r="BC11" s="37">
        <f t="shared" si="9"/>
        <v>1385.62542919</v>
      </c>
      <c r="BD11" s="37">
        <f t="shared" si="9"/>
        <v>1382.0379999999998</v>
      </c>
      <c r="BE11" s="37">
        <f t="shared" si="9"/>
        <v>129.52600000000007</v>
      </c>
    </row>
    <row r="12" spans="2:57" ht="14.9" customHeight="1">
      <c r="B12" s="46" t="s">
        <v>98</v>
      </c>
      <c r="C12" s="47"/>
      <c r="D12" s="47"/>
      <c r="E12" s="66">
        <f>SUM(E13:E15)</f>
        <v>-0.76399999999999979</v>
      </c>
      <c r="F12" s="66">
        <f>SUM(F13:F15)</f>
        <v>-6</v>
      </c>
      <c r="G12" s="66">
        <f t="shared" ref="G12:AJ12" si="14">SUM(G13:G15)</f>
        <v>3.1500000000000004</v>
      </c>
      <c r="H12" s="66">
        <f t="shared" si="14"/>
        <v>-3.1990000000000007</v>
      </c>
      <c r="I12" s="66">
        <f t="shared" si="14"/>
        <v>-0.32199999999999962</v>
      </c>
      <c r="J12" s="66">
        <f>SUM(J13:J15)</f>
        <v>-4.7649999999999997</v>
      </c>
      <c r="K12" s="66">
        <f t="shared" si="14"/>
        <v>-7.5409999999999995</v>
      </c>
      <c r="L12" s="66">
        <f t="shared" si="14"/>
        <v>44.544000000000004</v>
      </c>
      <c r="M12" s="66">
        <f t="shared" si="14"/>
        <v>-9.2949999999999982</v>
      </c>
      <c r="N12" s="66">
        <f t="shared" si="14"/>
        <v>-12.150000000000002</v>
      </c>
      <c r="O12" s="66">
        <f t="shared" si="14"/>
        <v>-8.3759999999999994</v>
      </c>
      <c r="P12" s="66">
        <f t="shared" si="14"/>
        <v>17.239000000000001</v>
      </c>
      <c r="Q12" s="66">
        <f t="shared" si="14"/>
        <v>-3.0999999999999996</v>
      </c>
      <c r="R12" s="66">
        <f t="shared" si="14"/>
        <v>-5.1449999999999996</v>
      </c>
      <c r="S12" s="66">
        <f t="shared" si="14"/>
        <v>9.9000000000000199E-2</v>
      </c>
      <c r="T12" s="66">
        <f t="shared" si="14"/>
        <v>-3.1530000000000014</v>
      </c>
      <c r="U12" s="66">
        <f t="shared" si="14"/>
        <v>48.167999999999999</v>
      </c>
      <c r="V12" s="66">
        <f t="shared" si="14"/>
        <v>-4.1469999999999985</v>
      </c>
      <c r="W12" s="66">
        <f t="shared" si="14"/>
        <v>-8.836999999999998</v>
      </c>
      <c r="X12" s="66">
        <f t="shared" si="14"/>
        <v>96.596000000000004</v>
      </c>
      <c r="Y12" s="66">
        <f t="shared" si="14"/>
        <v>-22.689999999999998</v>
      </c>
      <c r="Z12" s="66">
        <f t="shared" si="14"/>
        <v>-43.207999999999998</v>
      </c>
      <c r="AA12" s="66">
        <f t="shared" si="14"/>
        <v>19.015000000000004</v>
      </c>
      <c r="AB12" s="66">
        <f t="shared" si="14"/>
        <v>639.351</v>
      </c>
      <c r="AC12" s="66">
        <f t="shared" si="14"/>
        <v>-28.495999999999995</v>
      </c>
      <c r="AD12" s="66">
        <f t="shared" si="14"/>
        <v>-34.748999999999995</v>
      </c>
      <c r="AE12" s="66">
        <f t="shared" si="14"/>
        <v>-21.987999999999992</v>
      </c>
      <c r="AF12" s="66">
        <f t="shared" si="14"/>
        <v>8.4310000000000045</v>
      </c>
      <c r="AG12" s="66">
        <f t="shared" si="14"/>
        <v>-11.628999999999998</v>
      </c>
      <c r="AH12" s="66">
        <f t="shared" si="14"/>
        <v>-27.876000000000001</v>
      </c>
      <c r="AI12" s="66">
        <f t="shared" si="14"/>
        <v>-33.338000000000008</v>
      </c>
      <c r="AJ12" s="66">
        <f t="shared" si="14"/>
        <v>2.421999999999997</v>
      </c>
      <c r="AK12" s="66">
        <f t="shared" ref="AK12:AP12" si="15">SUM(AK13:AK15)</f>
        <v>334.70900000000006</v>
      </c>
      <c r="AL12" s="66">
        <f t="shared" si="15"/>
        <v>-53.280999999999999</v>
      </c>
      <c r="AM12" s="66">
        <f t="shared" si="15"/>
        <v>-53.422000000000025</v>
      </c>
      <c r="AN12" s="66">
        <f t="shared" si="15"/>
        <v>-64.125000000000014</v>
      </c>
      <c r="AO12" s="66">
        <f t="shared" si="15"/>
        <v>-46.551000000000009</v>
      </c>
      <c r="AP12" s="66">
        <f t="shared" si="15"/>
        <v>-53.257000000000005</v>
      </c>
      <c r="AQ12" s="66">
        <f t="shared" ref="AQ12:AR12" si="16">SUM(AQ13:AQ15)</f>
        <v>-59.342999999999989</v>
      </c>
      <c r="AR12" s="66">
        <f t="shared" si="16"/>
        <v>-26.684000000000001</v>
      </c>
      <c r="AS12" s="66">
        <f t="shared" ref="AS12" si="17">SUM(AS13:AS15)</f>
        <v>-55.989000000000004</v>
      </c>
      <c r="AU12" s="66">
        <f t="shared" si="9"/>
        <v>-6.8129999999999997</v>
      </c>
      <c r="AV12" s="66">
        <f t="shared" si="9"/>
        <v>31.916000000000004</v>
      </c>
      <c r="AW12" s="66">
        <f t="shared" si="9"/>
        <v>-12.581999999999997</v>
      </c>
      <c r="AX12" s="66">
        <f t="shared" si="9"/>
        <v>-11.298999999999999</v>
      </c>
      <c r="AY12" s="66">
        <f t="shared" si="9"/>
        <v>131.78</v>
      </c>
      <c r="AZ12" s="66">
        <f t="shared" si="9"/>
        <v>592.46799999999996</v>
      </c>
      <c r="BA12" s="66">
        <f t="shared" si="9"/>
        <v>-76.801999999999964</v>
      </c>
      <c r="BB12" s="66">
        <f t="shared" si="9"/>
        <v>-70.421000000000006</v>
      </c>
      <c r="BC12" s="66">
        <f t="shared" si="9"/>
        <v>163.88100000000003</v>
      </c>
      <c r="BD12" s="66">
        <f t="shared" si="9"/>
        <v>-185.83500000000001</v>
      </c>
      <c r="BE12" s="66">
        <f t="shared" si="9"/>
        <v>-55.989000000000004</v>
      </c>
    </row>
    <row r="13" spans="2:57" ht="14.9" customHeight="1">
      <c r="B13" s="29" t="s">
        <v>99</v>
      </c>
      <c r="E13" s="28">
        <f>'G&amp;A Expenses'!E$14</f>
        <v>-2.3199999999999998</v>
      </c>
      <c r="F13" s="28">
        <f>'G&amp;A Expenses'!F$14</f>
        <v>-2.7370000000000001</v>
      </c>
      <c r="G13" s="28">
        <f>'G&amp;A Expenses'!G$14</f>
        <v>-2.7589999999999999</v>
      </c>
      <c r="H13" s="28">
        <f>'G&amp;A Expenses'!H$14</f>
        <v>-4.6050000000000004</v>
      </c>
      <c r="I13" s="28">
        <f>'G&amp;A Expenses'!I$14</f>
        <v>-2.4379999999999997</v>
      </c>
      <c r="J13" s="28">
        <f>'G&amp;A Expenses'!J$14</f>
        <v>-5.8849999999999998</v>
      </c>
      <c r="K13" s="28">
        <f>'G&amp;A Expenses'!K$14</f>
        <v>-7.8579999999999997</v>
      </c>
      <c r="L13" s="28">
        <f>'G&amp;A Expenses'!L$14</f>
        <v>-17.626999999999999</v>
      </c>
      <c r="M13" s="28">
        <f>'G&amp;A Expenses'!M$14</f>
        <v>-10.532999999999999</v>
      </c>
      <c r="N13" s="28">
        <f>'G&amp;A Expenses'!N$14</f>
        <v>-12.126000000000001</v>
      </c>
      <c r="O13" s="28">
        <f>'G&amp;A Expenses'!O$14</f>
        <v>-9.1760000000000002</v>
      </c>
      <c r="P13" s="28">
        <f>'G&amp;A Expenses'!P$14</f>
        <v>-8.5779999999999994</v>
      </c>
      <c r="Q13" s="28">
        <f>'G&amp;A Expenses'!Q$14</f>
        <v>-8.5869999999999997</v>
      </c>
      <c r="R13" s="28">
        <f>'G&amp;A Expenses'!R$14</f>
        <v>-8.6939999999999991</v>
      </c>
      <c r="S13" s="28">
        <f>'G&amp;A Expenses'!S$14</f>
        <v>-9.7910000000000004</v>
      </c>
      <c r="T13" s="28">
        <f>'G&amp;A Expenses'!T$14</f>
        <v>-13.520000000000001</v>
      </c>
      <c r="U13" s="28">
        <f>'G&amp;A Expenses'!U$14</f>
        <v>-10.049000000000001</v>
      </c>
      <c r="V13" s="28">
        <f>'G&amp;A Expenses'!V$14</f>
        <v>-14.183</v>
      </c>
      <c r="W13" s="28">
        <f>'G&amp;A Expenses'!W$14</f>
        <v>-13.815999999999999</v>
      </c>
      <c r="X13" s="28">
        <f>'G&amp;A Expenses'!X$14</f>
        <v>-22.67</v>
      </c>
      <c r="Y13" s="28">
        <f>'G&amp;A Expenses'!Y$14</f>
        <v>-22.316999999999997</v>
      </c>
      <c r="Z13" s="28">
        <f>'G&amp;A Expenses'!Z$14</f>
        <v>-18.928000000000001</v>
      </c>
      <c r="AA13" s="28">
        <f>'G&amp;A Expenses'!AA$14</f>
        <v>-20.295999999999999</v>
      </c>
      <c r="AB13" s="28">
        <f>'G&amp;A Expenses'!AB$14</f>
        <v>-47.889000000000003</v>
      </c>
      <c r="AC13" s="28">
        <f>'G&amp;A Expenses'!AC$14</f>
        <v>-38.832999999999998</v>
      </c>
      <c r="AD13" s="28">
        <f>'G&amp;A Expenses'!AD$14</f>
        <v>-39.689</v>
      </c>
      <c r="AE13" s="28">
        <f>'G&amp;A Expenses'!AE$14</f>
        <v>-42.015999999999998</v>
      </c>
      <c r="AF13" s="28">
        <f>'G&amp;A Expenses'!AF$14</f>
        <v>-22.518999999999991</v>
      </c>
      <c r="AG13" s="28">
        <f>'G&amp;A Expenses'!AG$14</f>
        <v>-30.290999999999997</v>
      </c>
      <c r="AH13" s="28">
        <f>'G&amp;A Expenses'!AH$14</f>
        <v>-37.594999999999999</v>
      </c>
      <c r="AI13" s="28">
        <f>'G&amp;A Expenses'!AI$14</f>
        <v>-52.710000000000008</v>
      </c>
      <c r="AJ13" s="28">
        <f>'G&amp;A Expenses'!AJ$14</f>
        <v>-57.041999999999994</v>
      </c>
      <c r="AK13" s="28">
        <f>'G&amp;A Expenses'!AK$14</f>
        <v>-36.358999999999995</v>
      </c>
      <c r="AL13" s="28">
        <f>'G&amp;A Expenses'!AL$14</f>
        <v>-53.551000000000002</v>
      </c>
      <c r="AM13" s="28">
        <f>'G&amp;A Expenses'!AM$14</f>
        <v>-54.501999999999988</v>
      </c>
      <c r="AN13" s="28">
        <f>'G&amp;A Expenses'!AN$14</f>
        <v>-59.633000000000017</v>
      </c>
      <c r="AO13" s="28">
        <f>'G&amp;A Expenses'!AO$14</f>
        <v>-48.208000000000006</v>
      </c>
      <c r="AP13" s="28">
        <f>'G&amp;A Expenses'!AP$14</f>
        <v>-54.437000000000005</v>
      </c>
      <c r="AQ13" s="28">
        <f>'G&amp;A Expenses'!AQ$14</f>
        <v>-58.969999999999992</v>
      </c>
      <c r="AR13" s="28">
        <f>'G&amp;A Expenses'!AR$14</f>
        <v>-65.168000000000006</v>
      </c>
      <c r="AS13" s="28">
        <v>-52.6</v>
      </c>
      <c r="AU13" s="28">
        <f t="shared" si="9"/>
        <v>-12.421000000000001</v>
      </c>
      <c r="AV13" s="28">
        <f t="shared" si="9"/>
        <v>-33.808</v>
      </c>
      <c r="AW13" s="28">
        <f t="shared" si="9"/>
        <v>-40.412999999999997</v>
      </c>
      <c r="AX13" s="28">
        <f t="shared" si="9"/>
        <v>-40.591999999999999</v>
      </c>
      <c r="AY13" s="28">
        <f t="shared" si="9"/>
        <v>-60.718000000000004</v>
      </c>
      <c r="AZ13" s="28">
        <f t="shared" si="9"/>
        <v>-109.43</v>
      </c>
      <c r="BA13" s="28">
        <f t="shared" si="9"/>
        <v>-143.05699999999996</v>
      </c>
      <c r="BB13" s="28">
        <f t="shared" si="9"/>
        <v>-177.63800000000001</v>
      </c>
      <c r="BC13" s="28">
        <f t="shared" si="9"/>
        <v>-204.04499999999999</v>
      </c>
      <c r="BD13" s="28">
        <f t="shared" si="9"/>
        <v>-226.78300000000002</v>
      </c>
      <c r="BE13" s="28">
        <f t="shared" si="9"/>
        <v>-52.6</v>
      </c>
    </row>
    <row r="14" spans="2:57" ht="14.9" customHeight="1">
      <c r="B14" s="29" t="s">
        <v>63</v>
      </c>
      <c r="E14" s="28">
        <v>5.7000000000000002E-2</v>
      </c>
      <c r="F14" s="28">
        <v>0.02</v>
      </c>
      <c r="G14" s="28">
        <v>-1.4999999999999999E-2</v>
      </c>
      <c r="H14" s="28">
        <v>-0.08</v>
      </c>
      <c r="I14" s="28">
        <v>-0.121</v>
      </c>
      <c r="J14" s="28">
        <v>0.35899999999999999</v>
      </c>
      <c r="K14" s="28">
        <v>-0.217</v>
      </c>
      <c r="L14" s="28">
        <v>62.171999999999997</v>
      </c>
      <c r="M14" s="28">
        <v>-3.3000000000000002E-2</v>
      </c>
      <c r="N14" s="28">
        <v>-1.22</v>
      </c>
      <c r="O14" s="28">
        <v>0.97699999999999998</v>
      </c>
      <c r="P14" s="28">
        <v>18.997</v>
      </c>
      <c r="Q14" s="28">
        <v>-0.19600000000000001</v>
      </c>
      <c r="R14" s="28">
        <v>0.25800000000000001</v>
      </c>
      <c r="S14" s="28">
        <v>0.153</v>
      </c>
      <c r="T14" s="28">
        <v>2.7210000000000001</v>
      </c>
      <c r="U14" s="28">
        <v>59.079000000000001</v>
      </c>
      <c r="V14" s="28">
        <v>-1.0109999999999999</v>
      </c>
      <c r="W14" s="28">
        <v>-0.57799999999999996</v>
      </c>
      <c r="X14" s="28">
        <v>125.515</v>
      </c>
      <c r="Y14" s="28">
        <v>2.835</v>
      </c>
      <c r="Z14" s="28">
        <v>0.373</v>
      </c>
      <c r="AA14" s="28">
        <v>2.8210000000000002</v>
      </c>
      <c r="AB14" s="28">
        <v>694.649</v>
      </c>
      <c r="AC14" s="28">
        <v>2.911</v>
      </c>
      <c r="AD14" s="28">
        <v>0.67600000000000016</v>
      </c>
      <c r="AE14" s="28">
        <v>-3.8480000000000003</v>
      </c>
      <c r="AF14" s="28">
        <v>21.661999999999999</v>
      </c>
      <c r="AG14" s="28">
        <v>1.9E-2</v>
      </c>
      <c r="AH14" s="28">
        <v>2.3609999999999998</v>
      </c>
      <c r="AI14" s="28">
        <v>-11.143000000000001</v>
      </c>
      <c r="AJ14" s="28">
        <v>33.040999999999997</v>
      </c>
      <c r="AK14" s="28">
        <v>368.15300000000002</v>
      </c>
      <c r="AL14" s="28">
        <v>-3.1739999999999999</v>
      </c>
      <c r="AM14" s="28">
        <v>-2.9360000000000355</v>
      </c>
      <c r="AN14" s="28">
        <v>-8.2810000000000059</v>
      </c>
      <c r="AO14" s="28">
        <v>-1.6359999999999999</v>
      </c>
      <c r="AP14" s="28">
        <v>-0.13400000000000012</v>
      </c>
      <c r="AQ14" s="28">
        <v>-0.73199999999999998</v>
      </c>
      <c r="AR14" s="28">
        <v>37.406000000000006</v>
      </c>
      <c r="AS14" s="28">
        <v>-5.520999999999999</v>
      </c>
      <c r="AU14" s="28">
        <f t="shared" si="9"/>
        <v>-1.8000000000000002E-2</v>
      </c>
      <c r="AV14" s="28">
        <f t="shared" si="9"/>
        <v>62.192999999999998</v>
      </c>
      <c r="AW14" s="28">
        <f t="shared" si="9"/>
        <v>18.721</v>
      </c>
      <c r="AX14" s="28">
        <f t="shared" si="9"/>
        <v>2.9359999999999999</v>
      </c>
      <c r="AY14" s="28">
        <f t="shared" si="9"/>
        <v>183.005</v>
      </c>
      <c r="AZ14" s="28">
        <f t="shared" si="9"/>
        <v>700.678</v>
      </c>
      <c r="BA14" s="28">
        <f t="shared" si="9"/>
        <v>21.401</v>
      </c>
      <c r="BB14" s="28">
        <f t="shared" si="9"/>
        <v>24.277999999999995</v>
      </c>
      <c r="BC14" s="28">
        <f t="shared" si="9"/>
        <v>353.762</v>
      </c>
      <c r="BD14" s="28">
        <f t="shared" si="9"/>
        <v>34.904000000000003</v>
      </c>
      <c r="BE14" s="28">
        <f t="shared" si="9"/>
        <v>-5.520999999999999</v>
      </c>
    </row>
    <row r="15" spans="2:57" ht="14.9" customHeight="1">
      <c r="B15" s="29" t="s">
        <v>64</v>
      </c>
      <c r="E15" s="28">
        <v>1.4990000000000001</v>
      </c>
      <c r="F15" s="28">
        <v>-3.2829999999999999</v>
      </c>
      <c r="G15" s="28">
        <v>5.9240000000000004</v>
      </c>
      <c r="H15" s="28">
        <v>1.486</v>
      </c>
      <c r="I15" s="28">
        <v>2.2370000000000001</v>
      </c>
      <c r="J15" s="28">
        <v>0.76100000000000001</v>
      </c>
      <c r="K15" s="28">
        <v>0.53400000000000003</v>
      </c>
      <c r="L15" s="28">
        <v>-1E-3</v>
      </c>
      <c r="M15" s="28">
        <v>1.2709999999999999</v>
      </c>
      <c r="N15" s="28">
        <v>1.196</v>
      </c>
      <c r="O15" s="28">
        <v>-0.17699999999999999</v>
      </c>
      <c r="P15" s="28">
        <v>6.82</v>
      </c>
      <c r="Q15" s="28">
        <v>5.6829999999999998</v>
      </c>
      <c r="R15" s="28">
        <v>3.2909999999999999</v>
      </c>
      <c r="S15" s="28">
        <v>9.7370000000000001</v>
      </c>
      <c r="T15" s="28">
        <v>7.6459999999999999</v>
      </c>
      <c r="U15" s="28">
        <v>-0.86199999999999999</v>
      </c>
      <c r="V15" s="28">
        <v>11.047000000000001</v>
      </c>
      <c r="W15" s="28">
        <v>5.5570000000000004</v>
      </c>
      <c r="X15" s="28">
        <v>-6.2489999999999997</v>
      </c>
      <c r="Y15" s="28">
        <v>-3.2080000000000002</v>
      </c>
      <c r="Z15" s="28">
        <v>-24.652999999999999</v>
      </c>
      <c r="AA15" s="28">
        <v>36.49</v>
      </c>
      <c r="AB15" s="28">
        <v>-7.4089999999999998</v>
      </c>
      <c r="AC15" s="28">
        <v>7.4260000000000002</v>
      </c>
      <c r="AD15" s="28">
        <v>4.2639999999999993</v>
      </c>
      <c r="AE15" s="28">
        <v>23.876000000000005</v>
      </c>
      <c r="AF15" s="28">
        <v>9.2879999999999967</v>
      </c>
      <c r="AG15" s="28">
        <v>18.643000000000001</v>
      </c>
      <c r="AH15" s="28">
        <v>7.3580000000000005</v>
      </c>
      <c r="AI15" s="28">
        <v>30.514999999999997</v>
      </c>
      <c r="AJ15" s="28">
        <v>26.422999999999995</v>
      </c>
      <c r="AK15" s="28">
        <v>2.915</v>
      </c>
      <c r="AL15" s="28">
        <v>3.444</v>
      </c>
      <c r="AM15" s="28">
        <v>4.016</v>
      </c>
      <c r="AN15" s="28">
        <v>3.7889999999999997</v>
      </c>
      <c r="AO15" s="28">
        <v>3.2930000000000001</v>
      </c>
      <c r="AP15" s="28">
        <v>1.3140000000000001</v>
      </c>
      <c r="AQ15" s="28">
        <v>0.35899999999999999</v>
      </c>
      <c r="AR15" s="28">
        <v>1.0779999999999994</v>
      </c>
      <c r="AS15" s="28">
        <v>2.1320000000000001</v>
      </c>
      <c r="AU15" s="28">
        <f t="shared" si="9"/>
        <v>5.6260000000000003</v>
      </c>
      <c r="AV15" s="28">
        <f t="shared" si="9"/>
        <v>3.5310000000000001</v>
      </c>
      <c r="AW15" s="28">
        <f t="shared" si="9"/>
        <v>9.11</v>
      </c>
      <c r="AX15" s="28">
        <f t="shared" si="9"/>
        <v>26.356999999999999</v>
      </c>
      <c r="AY15" s="28">
        <f t="shared" si="9"/>
        <v>9.4930000000000021</v>
      </c>
      <c r="AZ15" s="28">
        <f t="shared" si="9"/>
        <v>1.2200000000000051</v>
      </c>
      <c r="BA15" s="28">
        <f t="shared" si="9"/>
        <v>44.853999999999999</v>
      </c>
      <c r="BB15" s="28">
        <f t="shared" si="9"/>
        <v>82.938999999999993</v>
      </c>
      <c r="BC15" s="28">
        <f t="shared" si="9"/>
        <v>14.164</v>
      </c>
      <c r="BD15" s="28">
        <f t="shared" si="9"/>
        <v>6.0439999999999996</v>
      </c>
      <c r="BE15" s="28">
        <f t="shared" si="9"/>
        <v>2.1320000000000001</v>
      </c>
    </row>
    <row r="16" spans="2:57" ht="14.9" customHeight="1">
      <c r="B16" s="48" t="s">
        <v>67</v>
      </c>
      <c r="C16" s="36"/>
      <c r="D16" s="36"/>
      <c r="E16" s="37">
        <f>SUM(E11:E12)</f>
        <v>15.556999999999999</v>
      </c>
      <c r="F16" s="37">
        <f>SUM(F11:F12)</f>
        <v>17.747000000000003</v>
      </c>
      <c r="G16" s="37">
        <f t="shared" ref="G16:AI16" si="18">SUM(G11:G12)</f>
        <v>17.056999999999988</v>
      </c>
      <c r="H16" s="37">
        <f t="shared" si="18"/>
        <v>20.451999999999988</v>
      </c>
      <c r="I16" s="37">
        <f t="shared" si="18"/>
        <v>26.196000000000002</v>
      </c>
      <c r="J16" s="37">
        <f t="shared" si="18"/>
        <v>-3.4499999999999877</v>
      </c>
      <c r="K16" s="37">
        <f t="shared" si="18"/>
        <v>34.014999999999986</v>
      </c>
      <c r="L16" s="37">
        <f t="shared" si="18"/>
        <v>175.94100000000006</v>
      </c>
      <c r="M16" s="37">
        <f t="shared" si="18"/>
        <v>38.94000000000004</v>
      </c>
      <c r="N16" s="37">
        <f t="shared" si="18"/>
        <v>40.091000000000008</v>
      </c>
      <c r="O16" s="37">
        <f t="shared" si="18"/>
        <v>85.187000000000012</v>
      </c>
      <c r="P16" s="37">
        <f t="shared" si="18"/>
        <v>123.48599999999999</v>
      </c>
      <c r="Q16" s="37">
        <f t="shared" si="18"/>
        <v>40.039999999999985</v>
      </c>
      <c r="R16" s="37">
        <f t="shared" si="18"/>
        <v>44.211999999999975</v>
      </c>
      <c r="S16" s="37">
        <f t="shared" si="18"/>
        <v>146.39599999999996</v>
      </c>
      <c r="T16" s="37">
        <f t="shared" si="18"/>
        <v>155.46999999999994</v>
      </c>
      <c r="U16" s="37">
        <f t="shared" si="18"/>
        <v>64.238</v>
      </c>
      <c r="V16" s="37">
        <f t="shared" si="18"/>
        <v>44.241000000000035</v>
      </c>
      <c r="W16" s="37">
        <f t="shared" si="18"/>
        <v>140.30200000000008</v>
      </c>
      <c r="X16" s="37">
        <f t="shared" si="18"/>
        <v>289.95600000000002</v>
      </c>
      <c r="Y16" s="37">
        <f t="shared" si="18"/>
        <v>93.659999999999968</v>
      </c>
      <c r="Z16" s="37">
        <f t="shared" si="18"/>
        <v>39.864999999999981</v>
      </c>
      <c r="AA16" s="37">
        <f t="shared" si="18"/>
        <v>150.12199999999999</v>
      </c>
      <c r="AB16" s="37">
        <f t="shared" si="18"/>
        <v>912.76099999999997</v>
      </c>
      <c r="AC16" s="37">
        <f t="shared" si="18"/>
        <v>77.218000000000004</v>
      </c>
      <c r="AD16" s="37">
        <f t="shared" si="18"/>
        <v>78.145999999999987</v>
      </c>
      <c r="AE16" s="37">
        <f t="shared" si="18"/>
        <v>171.91499999999991</v>
      </c>
      <c r="AF16" s="37">
        <f t="shared" si="18"/>
        <v>264.19099999999975</v>
      </c>
      <c r="AG16" s="37">
        <f t="shared" si="18"/>
        <v>120.41200000000001</v>
      </c>
      <c r="AH16" s="37">
        <f t="shared" si="18"/>
        <v>118.261</v>
      </c>
      <c r="AI16" s="37">
        <f t="shared" si="18"/>
        <v>327.64</v>
      </c>
      <c r="AJ16" s="37">
        <f t="shared" ref="AJ16:AP16" si="19">SUM(AJ11:AJ12)</f>
        <v>385.77399999999989</v>
      </c>
      <c r="AK16" s="37">
        <f t="shared" si="19"/>
        <v>526.14599999999996</v>
      </c>
      <c r="AL16" s="37">
        <f t="shared" si="19"/>
        <v>159.64999999999992</v>
      </c>
      <c r="AM16" s="37">
        <f t="shared" si="19"/>
        <v>311.41499999999996</v>
      </c>
      <c r="AN16" s="37">
        <f t="shared" si="19"/>
        <v>552.29542919000016</v>
      </c>
      <c r="AO16" s="37">
        <f t="shared" si="19"/>
        <v>152.18999999999997</v>
      </c>
      <c r="AP16" s="37">
        <f t="shared" si="19"/>
        <v>268.8089999999998</v>
      </c>
      <c r="AQ16" s="37">
        <f t="shared" ref="AQ16:AR16" si="20">SUM(AQ11:AQ12)</f>
        <v>321.86300000000017</v>
      </c>
      <c r="AR16" s="37">
        <f t="shared" si="20"/>
        <v>453.34099999999984</v>
      </c>
      <c r="AS16" s="37">
        <f t="shared" ref="AS16" si="21">SUM(AS11:AS12)</f>
        <v>73.537000000000063</v>
      </c>
      <c r="AU16" s="37">
        <f t="shared" si="9"/>
        <v>70.812999999999974</v>
      </c>
      <c r="AV16" s="37">
        <f t="shared" si="9"/>
        <v>232.70200000000006</v>
      </c>
      <c r="AW16" s="37">
        <f t="shared" si="9"/>
        <v>287.70400000000006</v>
      </c>
      <c r="AX16" s="37">
        <f t="shared" si="9"/>
        <v>386.11799999999982</v>
      </c>
      <c r="AY16" s="37">
        <f t="shared" si="9"/>
        <v>538.73700000000008</v>
      </c>
      <c r="AZ16" s="37">
        <f t="shared" si="9"/>
        <v>1196.4079999999999</v>
      </c>
      <c r="BA16" s="37">
        <f t="shared" si="9"/>
        <v>591.46999999999957</v>
      </c>
      <c r="BB16" s="37">
        <f t="shared" si="9"/>
        <v>952.08699999999988</v>
      </c>
      <c r="BC16" s="37">
        <f t="shared" si="9"/>
        <v>1549.5064291899998</v>
      </c>
      <c r="BD16" s="105">
        <f t="shared" si="9"/>
        <v>1196.2029999999997</v>
      </c>
      <c r="BE16" s="105">
        <f t="shared" si="9"/>
        <v>73.537000000000063</v>
      </c>
    </row>
    <row r="17" spans="2:57" ht="14.9" customHeight="1">
      <c r="B17" s="46" t="s">
        <v>8</v>
      </c>
      <c r="C17" s="47"/>
      <c r="D17" s="47"/>
      <c r="E17" s="66">
        <f>SUM(E18:E19)</f>
        <v>-8.9980000000000011</v>
      </c>
      <c r="F17" s="66">
        <f>SUM(F18:F19)</f>
        <v>-8.4420000000000002</v>
      </c>
      <c r="G17" s="66">
        <f t="shared" ref="G17:AI17" si="22">SUM(G18:G19)</f>
        <v>-9.4309999999999974</v>
      </c>
      <c r="H17" s="66">
        <f t="shared" si="22"/>
        <v>-8.8250000000000011</v>
      </c>
      <c r="I17" s="66">
        <f t="shared" si="22"/>
        <v>-8.0869999999999997</v>
      </c>
      <c r="J17" s="66">
        <f t="shared" si="22"/>
        <v>-23.478999999999999</v>
      </c>
      <c r="K17" s="66">
        <f t="shared" si="22"/>
        <v>-17.422000000000001</v>
      </c>
      <c r="L17" s="66">
        <f t="shared" si="22"/>
        <v>-51.834000000000003</v>
      </c>
      <c r="M17" s="66">
        <f t="shared" si="22"/>
        <v>-51.034999999999997</v>
      </c>
      <c r="N17" s="66">
        <f t="shared" si="22"/>
        <v>-52.778999999999996</v>
      </c>
      <c r="O17" s="66">
        <f t="shared" si="22"/>
        <v>-47.128</v>
      </c>
      <c r="P17" s="66">
        <f t="shared" si="22"/>
        <v>-46.45</v>
      </c>
      <c r="Q17" s="66">
        <f t="shared" si="22"/>
        <v>-58.915999999999997</v>
      </c>
      <c r="R17" s="66">
        <f t="shared" si="22"/>
        <v>-65.7</v>
      </c>
      <c r="S17" s="66">
        <f t="shared" si="22"/>
        <v>-100.92999999999999</v>
      </c>
      <c r="T17" s="66">
        <f t="shared" si="22"/>
        <v>-94.753</v>
      </c>
      <c r="U17" s="66">
        <f t="shared" si="22"/>
        <v>-104.465</v>
      </c>
      <c r="V17" s="66">
        <f t="shared" si="22"/>
        <v>-69.867000000000004</v>
      </c>
      <c r="W17" s="66">
        <f t="shared" si="22"/>
        <v>-95.619</v>
      </c>
      <c r="X17" s="66">
        <f t="shared" si="22"/>
        <v>-147.767</v>
      </c>
      <c r="Y17" s="66">
        <f t="shared" si="22"/>
        <v>-176.696</v>
      </c>
      <c r="Z17" s="66">
        <f t="shared" si="22"/>
        <v>-188.22499999999999</v>
      </c>
      <c r="AA17" s="66">
        <f t="shared" si="22"/>
        <v>-160.506</v>
      </c>
      <c r="AB17" s="66">
        <f t="shared" si="22"/>
        <v>-178.09099999999995</v>
      </c>
      <c r="AC17" s="66">
        <f t="shared" si="22"/>
        <v>-160.078</v>
      </c>
      <c r="AD17" s="66">
        <f t="shared" si="22"/>
        <v>-166.684</v>
      </c>
      <c r="AE17" s="66">
        <f t="shared" si="22"/>
        <v>-117.49999999999996</v>
      </c>
      <c r="AF17" s="66">
        <f t="shared" si="22"/>
        <v>-114.50200000000007</v>
      </c>
      <c r="AG17" s="66">
        <f t="shared" si="22"/>
        <v>-188.27999999999997</v>
      </c>
      <c r="AH17" s="66">
        <f t="shared" si="22"/>
        <v>-201.18199999999999</v>
      </c>
      <c r="AI17" s="66">
        <f t="shared" si="22"/>
        <v>-193.45199999999994</v>
      </c>
      <c r="AJ17" s="66">
        <f t="shared" ref="AJ17:AP17" si="23">SUM(AJ18:AJ19)</f>
        <v>-217.66099999999997</v>
      </c>
      <c r="AK17" s="66">
        <f t="shared" si="23"/>
        <v>-238.852</v>
      </c>
      <c r="AL17" s="66">
        <f t="shared" si="23"/>
        <v>-244.34799999999998</v>
      </c>
      <c r="AM17" s="66">
        <f t="shared" si="23"/>
        <v>-248.15600000000006</v>
      </c>
      <c r="AN17" s="66">
        <f t="shared" si="23"/>
        <v>-279.50400000000002</v>
      </c>
      <c r="AO17" s="66">
        <f t="shared" si="23"/>
        <v>-289.29299999999995</v>
      </c>
      <c r="AP17" s="66">
        <f t="shared" si="23"/>
        <v>-275.60300000000001</v>
      </c>
      <c r="AQ17" s="66">
        <f t="shared" ref="AQ17:AR17" si="24">SUM(AQ18:AQ19)</f>
        <v>-266.31000000000006</v>
      </c>
      <c r="AR17" s="66">
        <f t="shared" si="24"/>
        <v>-221.35360000000009</v>
      </c>
      <c r="AS17" s="66">
        <f t="shared" ref="AS17" si="25">SUM(AS18:AS19)</f>
        <v>-277.56200000000001</v>
      </c>
      <c r="AU17" s="66">
        <f t="shared" si="9"/>
        <v>-35.695999999999998</v>
      </c>
      <c r="AV17" s="66">
        <f t="shared" si="9"/>
        <v>-100.822</v>
      </c>
      <c r="AW17" s="66">
        <f t="shared" si="9"/>
        <v>-197.392</v>
      </c>
      <c r="AX17" s="66">
        <f t="shared" si="9"/>
        <v>-320.29899999999998</v>
      </c>
      <c r="AY17" s="66">
        <f t="shared" si="9"/>
        <v>-417.71800000000002</v>
      </c>
      <c r="AZ17" s="66">
        <f t="shared" si="9"/>
        <v>-703.51800000000003</v>
      </c>
      <c r="BA17" s="66">
        <f t="shared" si="9"/>
        <v>-558.76400000000001</v>
      </c>
      <c r="BB17" s="66">
        <f t="shared" si="9"/>
        <v>-800.57499999999993</v>
      </c>
      <c r="BC17" s="66">
        <f t="shared" si="9"/>
        <v>-1010.86</v>
      </c>
      <c r="BD17" s="66">
        <f t="shared" si="9"/>
        <v>-1052.5596</v>
      </c>
      <c r="BE17" s="66">
        <f t="shared" si="9"/>
        <v>-277.56200000000001</v>
      </c>
    </row>
    <row r="18" spans="2:57" ht="14.9" customHeight="1">
      <c r="B18" s="29" t="s">
        <v>100</v>
      </c>
      <c r="E18" s="28">
        <f>'Net Financial Result'!E$9</f>
        <v>1.548</v>
      </c>
      <c r="F18" s="28">
        <f>'Net Financial Result'!F$9</f>
        <v>2.1219999999999999</v>
      </c>
      <c r="G18" s="28">
        <f>'Net Financial Result'!G$9</f>
        <v>1.5950000000000002</v>
      </c>
      <c r="H18" s="28">
        <f>'Net Financial Result'!H$9</f>
        <v>2.0900000000000003</v>
      </c>
      <c r="I18" s="28">
        <f>'Net Financial Result'!I$9</f>
        <v>1.6520000000000001</v>
      </c>
      <c r="J18" s="28">
        <f>'Net Financial Result'!J$9</f>
        <v>2.1040000000000001</v>
      </c>
      <c r="K18" s="28">
        <f>'Net Financial Result'!K$9</f>
        <v>6.9160000000000004</v>
      </c>
      <c r="L18" s="28">
        <f>'Net Financial Result'!L$9</f>
        <v>7.7080000000000002</v>
      </c>
      <c r="M18" s="28">
        <f>'Net Financial Result'!M$9</f>
        <v>5.907</v>
      </c>
      <c r="N18" s="28">
        <f>'Net Financial Result'!N$9</f>
        <v>6.2009999999999996</v>
      </c>
      <c r="O18" s="28">
        <f>'Net Financial Result'!O$9</f>
        <v>6.7359999999999998</v>
      </c>
      <c r="P18" s="28">
        <f>'Net Financial Result'!P$9</f>
        <v>8.0299999999999994</v>
      </c>
      <c r="Q18" s="28">
        <f>'Net Financial Result'!Q$9</f>
        <v>4.0179999999999998</v>
      </c>
      <c r="R18" s="28">
        <f>'Net Financial Result'!R$9</f>
        <v>4.7489999999999997</v>
      </c>
      <c r="S18" s="28">
        <f>'Net Financial Result'!S$9</f>
        <v>5.1559999999999997</v>
      </c>
      <c r="T18" s="28">
        <f>'Net Financial Result'!T$9</f>
        <v>10.739000000000001</v>
      </c>
      <c r="U18" s="28">
        <f>'Net Financial Result'!U$9</f>
        <v>6.1909999999999998</v>
      </c>
      <c r="V18" s="28">
        <f>'Net Financial Result'!V$9</f>
        <v>4.9279999999999999</v>
      </c>
      <c r="W18" s="28">
        <f>'Net Financial Result'!W$9</f>
        <v>5.1739999999999995</v>
      </c>
      <c r="X18" s="28">
        <f>'Net Financial Result'!X$9</f>
        <v>7.4049999999999994</v>
      </c>
      <c r="Y18" s="28">
        <f>'Net Financial Result'!Y$9</f>
        <v>5.8170000000000002</v>
      </c>
      <c r="Z18" s="28">
        <f>'Net Financial Result'!Z$9</f>
        <v>9.73</v>
      </c>
      <c r="AA18" s="28">
        <f>'Net Financial Result'!AA$9</f>
        <v>11.100999999999999</v>
      </c>
      <c r="AB18" s="28">
        <f>'Net Financial Result'!AB$9</f>
        <v>16.160000000000004</v>
      </c>
      <c r="AC18" s="28">
        <f>'Net Financial Result'!AC$9</f>
        <v>26.771999999999998</v>
      </c>
      <c r="AD18" s="28">
        <f>'Net Financial Result'!AD$9</f>
        <v>25.042999999999999</v>
      </c>
      <c r="AE18" s="28">
        <f>'Net Financial Result'!AE$9</f>
        <v>36.843000000000004</v>
      </c>
      <c r="AF18" s="28">
        <f>'Net Financial Result'!AF$9</f>
        <v>46.044999999999995</v>
      </c>
      <c r="AG18" s="28">
        <f>'Net Financial Result'!AG$9</f>
        <v>40.883000000000003</v>
      </c>
      <c r="AH18" s="28">
        <f>'Net Financial Result'!AH$9</f>
        <v>29.641000000000002</v>
      </c>
      <c r="AI18" s="28">
        <f>'Net Financial Result'!AI$9</f>
        <v>24.960999999999984</v>
      </c>
      <c r="AJ18" s="28">
        <f>'Net Financial Result'!AJ$9</f>
        <v>24.402000000000008</v>
      </c>
      <c r="AK18" s="28">
        <f>'Net Financial Result'!AK$9</f>
        <v>26.898</v>
      </c>
      <c r="AL18" s="28">
        <f>'Net Financial Result'!AL$9</f>
        <v>35.024999999999999</v>
      </c>
      <c r="AM18" s="28">
        <f>'Net Financial Result'!AM$9</f>
        <v>43.716999999999999</v>
      </c>
      <c r="AN18" s="28">
        <f>'Net Financial Result'!AN$9</f>
        <v>43.552000000000007</v>
      </c>
      <c r="AO18" s="28">
        <f>'Net Financial Result'!AO$9</f>
        <v>51.140999999999998</v>
      </c>
      <c r="AP18" s="28">
        <f>'Net Financial Result'!AP$9</f>
        <v>49.341999999999999</v>
      </c>
      <c r="AQ18" s="28">
        <f>'Net Financial Result'!AQ$9</f>
        <v>48.808999999999997</v>
      </c>
      <c r="AR18" s="28">
        <f>'Net Financial Result'!AR$9</f>
        <v>42.343000000000018</v>
      </c>
      <c r="AS18" s="28">
        <v>50.713000000000001</v>
      </c>
      <c r="AU18" s="28">
        <f t="shared" si="9"/>
        <v>7.3550000000000004</v>
      </c>
      <c r="AV18" s="28">
        <f t="shared" si="9"/>
        <v>18.380000000000003</v>
      </c>
      <c r="AW18" s="28">
        <f t="shared" si="9"/>
        <v>26.874000000000002</v>
      </c>
      <c r="AX18" s="28">
        <f t="shared" si="9"/>
        <v>24.661999999999999</v>
      </c>
      <c r="AY18" s="28">
        <f t="shared" si="9"/>
        <v>23.698</v>
      </c>
      <c r="AZ18" s="28">
        <f t="shared" si="9"/>
        <v>42.808000000000007</v>
      </c>
      <c r="BA18" s="28">
        <f t="shared" si="9"/>
        <v>134.703</v>
      </c>
      <c r="BB18" s="28">
        <f t="shared" si="9"/>
        <v>119.887</v>
      </c>
      <c r="BC18" s="28">
        <f t="shared" si="9"/>
        <v>149.19200000000001</v>
      </c>
      <c r="BD18" s="28">
        <f t="shared" si="9"/>
        <v>191.63500000000002</v>
      </c>
      <c r="BE18" s="28">
        <f t="shared" si="9"/>
        <v>50.713000000000001</v>
      </c>
    </row>
    <row r="19" spans="2:57" ht="14.9" customHeight="1">
      <c r="B19" s="29" t="s">
        <v>101</v>
      </c>
      <c r="E19" s="28">
        <f>'Net Financial Result'!E$13</f>
        <v>-10.546000000000001</v>
      </c>
      <c r="F19" s="28">
        <f>'Net Financial Result'!F$13</f>
        <v>-10.564</v>
      </c>
      <c r="G19" s="28">
        <f>'Net Financial Result'!G$13</f>
        <v>-11.025999999999998</v>
      </c>
      <c r="H19" s="28">
        <f>'Net Financial Result'!H$13</f>
        <v>-10.915000000000001</v>
      </c>
      <c r="I19" s="28">
        <f>'Net Financial Result'!I$13</f>
        <v>-9.7390000000000008</v>
      </c>
      <c r="J19" s="28">
        <f>'Net Financial Result'!J$13</f>
        <v>-25.582999999999998</v>
      </c>
      <c r="K19" s="28">
        <f>'Net Financial Result'!K$13</f>
        <v>-24.338000000000001</v>
      </c>
      <c r="L19" s="28">
        <f>'Net Financial Result'!L$13</f>
        <v>-59.542000000000002</v>
      </c>
      <c r="M19" s="28">
        <f>'Net Financial Result'!M$13</f>
        <v>-56.942</v>
      </c>
      <c r="N19" s="28">
        <f>'Net Financial Result'!N$13</f>
        <v>-58.98</v>
      </c>
      <c r="O19" s="28">
        <f>'Net Financial Result'!O$13</f>
        <v>-53.863999999999997</v>
      </c>
      <c r="P19" s="28">
        <f>'Net Financial Result'!P$13</f>
        <v>-54.480000000000004</v>
      </c>
      <c r="Q19" s="28">
        <f>'Net Financial Result'!Q$13</f>
        <v>-62.933999999999997</v>
      </c>
      <c r="R19" s="28">
        <f>'Net Financial Result'!R$13</f>
        <v>-70.448999999999998</v>
      </c>
      <c r="S19" s="28">
        <f>'Net Financial Result'!S$13</f>
        <v>-106.086</v>
      </c>
      <c r="T19" s="28">
        <f>'Net Financial Result'!T$13</f>
        <v>-105.492</v>
      </c>
      <c r="U19" s="28">
        <f>'Net Financial Result'!U$13</f>
        <v>-110.65600000000001</v>
      </c>
      <c r="V19" s="28">
        <f>'Net Financial Result'!V$13</f>
        <v>-74.795000000000002</v>
      </c>
      <c r="W19" s="28">
        <f>'Net Financial Result'!W$13</f>
        <v>-100.79299999999999</v>
      </c>
      <c r="X19" s="28">
        <f>'Net Financial Result'!X$13</f>
        <v>-155.172</v>
      </c>
      <c r="Y19" s="28">
        <f>'Net Financial Result'!Y$13</f>
        <v>-182.51300000000001</v>
      </c>
      <c r="Z19" s="28">
        <f>'Net Financial Result'!Z$13</f>
        <v>-197.95499999999998</v>
      </c>
      <c r="AA19" s="28">
        <f>'Net Financial Result'!AA$13</f>
        <v>-171.607</v>
      </c>
      <c r="AB19" s="28">
        <f>'Net Financial Result'!AB$13</f>
        <v>-194.25099999999995</v>
      </c>
      <c r="AC19" s="28">
        <f>'Net Financial Result'!AC$13</f>
        <v>-186.85</v>
      </c>
      <c r="AD19" s="28">
        <f>'Net Financial Result'!AD$13</f>
        <v>-191.727</v>
      </c>
      <c r="AE19" s="28">
        <f>'Net Financial Result'!AE$13</f>
        <v>-154.34299999999996</v>
      </c>
      <c r="AF19" s="28">
        <f>'Net Financial Result'!AF$13</f>
        <v>-160.54700000000005</v>
      </c>
      <c r="AG19" s="28">
        <f>'Net Financial Result'!AG$13</f>
        <v>-229.16299999999998</v>
      </c>
      <c r="AH19" s="28">
        <f>'Net Financial Result'!AH$13</f>
        <v>-230.82299999999998</v>
      </c>
      <c r="AI19" s="28">
        <f>'Net Financial Result'!AI$13</f>
        <v>-218.41299999999993</v>
      </c>
      <c r="AJ19" s="28">
        <f>'Net Financial Result'!AJ$13</f>
        <v>-242.06299999999999</v>
      </c>
      <c r="AK19" s="28">
        <f>'Net Financial Result'!AK$13</f>
        <v>-265.75</v>
      </c>
      <c r="AL19" s="28">
        <f>'Net Financial Result'!AL$13</f>
        <v>-279.37299999999999</v>
      </c>
      <c r="AM19" s="28">
        <f>'Net Financial Result'!AM$13</f>
        <v>-291.87300000000005</v>
      </c>
      <c r="AN19" s="28">
        <f>'Net Financial Result'!AN$13</f>
        <v>-323.05600000000004</v>
      </c>
      <c r="AO19" s="28">
        <f>'Net Financial Result'!AO$13</f>
        <v>-340.43399999999997</v>
      </c>
      <c r="AP19" s="28">
        <f>'Net Financial Result'!AP$13</f>
        <v>-324.94499999999999</v>
      </c>
      <c r="AQ19" s="28">
        <f>'Net Financial Result'!AQ$13</f>
        <v>-315.11900000000003</v>
      </c>
      <c r="AR19" s="28">
        <f>'Net Financial Result'!AR$13</f>
        <v>-263.6966000000001</v>
      </c>
      <c r="AS19" s="28">
        <v>-328.27500000000003</v>
      </c>
      <c r="AU19" s="28">
        <f t="shared" si="9"/>
        <v>-43.050999999999995</v>
      </c>
      <c r="AV19" s="28">
        <f t="shared" si="9"/>
        <v>-119.202</v>
      </c>
      <c r="AW19" s="28">
        <f t="shared" si="9"/>
        <v>-224.26600000000002</v>
      </c>
      <c r="AX19" s="28">
        <f t="shared" si="9"/>
        <v>-344.96100000000001</v>
      </c>
      <c r="AY19" s="28">
        <f t="shared" si="9"/>
        <v>-441.41600000000005</v>
      </c>
      <c r="AZ19" s="28">
        <f t="shared" si="9"/>
        <v>-746.32599999999991</v>
      </c>
      <c r="BA19" s="28">
        <f t="shared" si="9"/>
        <v>-693.46699999999998</v>
      </c>
      <c r="BB19" s="28">
        <f t="shared" si="9"/>
        <v>-920.46199999999988</v>
      </c>
      <c r="BC19" s="28">
        <f t="shared" si="9"/>
        <v>-1160.0520000000001</v>
      </c>
      <c r="BD19" s="28">
        <f t="shared" si="9"/>
        <v>-1244.1946</v>
      </c>
      <c r="BE19" s="28">
        <f t="shared" si="9"/>
        <v>-328.27500000000003</v>
      </c>
    </row>
    <row r="20" spans="2:57" ht="14.9" customHeight="1">
      <c r="B20" s="48" t="s">
        <v>69</v>
      </c>
      <c r="C20" s="36"/>
      <c r="D20" s="36"/>
      <c r="E20" s="37">
        <f>SUM(E16:E17)</f>
        <v>6.5589999999999975</v>
      </c>
      <c r="F20" s="37">
        <f>SUM(F16:F17)</f>
        <v>9.3050000000000033</v>
      </c>
      <c r="G20" s="37">
        <f t="shared" ref="G20:AJ20" si="26">SUM(G16:G17)</f>
        <v>7.6259999999999906</v>
      </c>
      <c r="H20" s="37">
        <f t="shared" si="26"/>
        <v>11.626999999999986</v>
      </c>
      <c r="I20" s="37">
        <f t="shared" si="26"/>
        <v>18.109000000000002</v>
      </c>
      <c r="J20" s="37">
        <f t="shared" si="26"/>
        <v>-26.928999999999988</v>
      </c>
      <c r="K20" s="37">
        <f t="shared" si="26"/>
        <v>16.592999999999986</v>
      </c>
      <c r="L20" s="37">
        <f t="shared" si="26"/>
        <v>124.10700000000006</v>
      </c>
      <c r="M20" s="37">
        <f t="shared" si="26"/>
        <v>-12.094999999999956</v>
      </c>
      <c r="N20" s="37">
        <f t="shared" si="26"/>
        <v>-12.687999999999988</v>
      </c>
      <c r="O20" s="37">
        <f t="shared" si="26"/>
        <v>38.059000000000012</v>
      </c>
      <c r="P20" s="37">
        <f t="shared" si="26"/>
        <v>77.035999999999987</v>
      </c>
      <c r="Q20" s="37">
        <f t="shared" si="26"/>
        <v>-18.876000000000012</v>
      </c>
      <c r="R20" s="37">
        <f t="shared" si="26"/>
        <v>-21.488000000000028</v>
      </c>
      <c r="S20" s="37">
        <f t="shared" si="26"/>
        <v>45.465999999999966</v>
      </c>
      <c r="T20" s="37">
        <f t="shared" si="26"/>
        <v>60.716999999999942</v>
      </c>
      <c r="U20" s="37">
        <f t="shared" si="26"/>
        <v>-40.227000000000004</v>
      </c>
      <c r="V20" s="37">
        <f t="shared" si="26"/>
        <v>-25.625999999999969</v>
      </c>
      <c r="W20" s="37">
        <f t="shared" si="26"/>
        <v>44.683000000000078</v>
      </c>
      <c r="X20" s="37">
        <f t="shared" si="26"/>
        <v>142.18900000000002</v>
      </c>
      <c r="Y20" s="37">
        <f t="shared" si="26"/>
        <v>-83.03600000000003</v>
      </c>
      <c r="Z20" s="37">
        <f t="shared" si="26"/>
        <v>-148.36000000000001</v>
      </c>
      <c r="AA20" s="37">
        <f t="shared" si="26"/>
        <v>-10.384000000000015</v>
      </c>
      <c r="AB20" s="37">
        <f t="shared" si="26"/>
        <v>734.67000000000007</v>
      </c>
      <c r="AC20" s="37">
        <f t="shared" si="26"/>
        <v>-82.86</v>
      </c>
      <c r="AD20" s="37">
        <f t="shared" si="26"/>
        <v>-88.538000000000011</v>
      </c>
      <c r="AE20" s="37">
        <f t="shared" si="26"/>
        <v>54.414999999999949</v>
      </c>
      <c r="AF20" s="37">
        <f t="shared" si="26"/>
        <v>149.68899999999968</v>
      </c>
      <c r="AG20" s="37">
        <f t="shared" si="26"/>
        <v>-67.867999999999967</v>
      </c>
      <c r="AH20" s="37">
        <f t="shared" si="26"/>
        <v>-82.920999999999992</v>
      </c>
      <c r="AI20" s="37">
        <f t="shared" si="26"/>
        <v>134.18800000000005</v>
      </c>
      <c r="AJ20" s="37">
        <f t="shared" si="26"/>
        <v>168.11299999999991</v>
      </c>
      <c r="AK20" s="37">
        <f t="shared" ref="AK20:AP20" si="27">SUM(AK16:AK17)</f>
        <v>287.29399999999998</v>
      </c>
      <c r="AL20" s="37">
        <f t="shared" si="27"/>
        <v>-84.698000000000064</v>
      </c>
      <c r="AM20" s="37">
        <f t="shared" si="27"/>
        <v>63.258999999999901</v>
      </c>
      <c r="AN20" s="37">
        <f t="shared" si="27"/>
        <v>272.79142919000014</v>
      </c>
      <c r="AO20" s="105">
        <f t="shared" si="27"/>
        <v>-137.10299999999998</v>
      </c>
      <c r="AP20" s="105">
        <f t="shared" si="27"/>
        <v>-6.7940000000002101</v>
      </c>
      <c r="AQ20" s="105">
        <f t="shared" ref="AQ20:AR20" si="28">SUM(AQ16:AQ17)</f>
        <v>55.553000000000111</v>
      </c>
      <c r="AR20" s="105">
        <f t="shared" si="28"/>
        <v>231.98739999999975</v>
      </c>
      <c r="AS20" s="37">
        <f t="shared" ref="AS20" si="29">SUM(AS16:AS17)</f>
        <v>-204.02499999999995</v>
      </c>
      <c r="AU20" s="37">
        <f t="shared" si="9"/>
        <v>35.116999999999976</v>
      </c>
      <c r="AV20" s="37">
        <f t="shared" si="9"/>
        <v>131.88000000000005</v>
      </c>
      <c r="AW20" s="37">
        <f t="shared" si="9"/>
        <v>90.312000000000054</v>
      </c>
      <c r="AX20" s="37">
        <f t="shared" si="9"/>
        <v>65.818999999999875</v>
      </c>
      <c r="AY20" s="37">
        <f t="shared" si="9"/>
        <v>121.01900000000012</v>
      </c>
      <c r="AZ20" s="37">
        <f t="shared" si="9"/>
        <v>492.89</v>
      </c>
      <c r="BA20" s="37">
        <f t="shared" si="9"/>
        <v>32.705999999999605</v>
      </c>
      <c r="BB20" s="37">
        <f t="shared" si="9"/>
        <v>151.512</v>
      </c>
      <c r="BC20" s="37">
        <f t="shared" si="9"/>
        <v>538.64642918999994</v>
      </c>
      <c r="BD20" s="37">
        <f t="shared" si="9"/>
        <v>143.64339999999967</v>
      </c>
      <c r="BE20" s="37">
        <f t="shared" si="9"/>
        <v>-204.02499999999995</v>
      </c>
    </row>
    <row r="21" spans="2:57" ht="14.9" customHeight="1">
      <c r="B21" s="49" t="s">
        <v>70</v>
      </c>
      <c r="C21" s="47"/>
      <c r="D21" s="47"/>
      <c r="E21" s="66">
        <v>-1.8340000000000001</v>
      </c>
      <c r="F21" s="66">
        <v>-1.5640000000000001</v>
      </c>
      <c r="G21" s="66">
        <v>-2.3199999999999998</v>
      </c>
      <c r="H21" s="66">
        <v>-2.798</v>
      </c>
      <c r="I21" s="66">
        <v>-3.2109999999999999</v>
      </c>
      <c r="J21" s="66">
        <v>-2.359</v>
      </c>
      <c r="K21" s="66">
        <v>-4.3029999999999999</v>
      </c>
      <c r="L21" s="66">
        <v>-8.891</v>
      </c>
      <c r="M21" s="66">
        <v>-4.8470000000000004</v>
      </c>
      <c r="N21" s="66">
        <v>-7.6840000000000002</v>
      </c>
      <c r="O21" s="66">
        <v>-9.7089999999999996</v>
      </c>
      <c r="P21" s="66">
        <v>-3.2120000000000002</v>
      </c>
      <c r="Q21" s="66">
        <v>-5.0810000000000004</v>
      </c>
      <c r="R21" s="66">
        <v>-3.0190000000000001</v>
      </c>
      <c r="S21" s="66">
        <v>-13.837999999999999</v>
      </c>
      <c r="T21" s="66">
        <v>-11.252000000000001</v>
      </c>
      <c r="U21" s="66">
        <v>-11.473000000000001</v>
      </c>
      <c r="V21" s="66">
        <v>-5.0469999999999997</v>
      </c>
      <c r="W21" s="66">
        <v>-7.1150000000000002</v>
      </c>
      <c r="X21" s="66">
        <v>-32.856000000000002</v>
      </c>
      <c r="Y21" s="66">
        <v>-10.77</v>
      </c>
      <c r="Z21" s="66">
        <v>-11.25</v>
      </c>
      <c r="AA21" s="66">
        <v>-15.363</v>
      </c>
      <c r="AB21" s="66">
        <v>-158.55400000000003</v>
      </c>
      <c r="AC21" s="66">
        <v>-13.045999999999999</v>
      </c>
      <c r="AD21" s="66">
        <v>-4.7250000000000014</v>
      </c>
      <c r="AE21" s="66">
        <v>-18.705999999999996</v>
      </c>
      <c r="AF21" s="66">
        <v>-4.26</v>
      </c>
      <c r="AG21" s="66">
        <v>-16.146000000000001</v>
      </c>
      <c r="AH21" s="66">
        <v>-18.43</v>
      </c>
      <c r="AI21" s="66">
        <v>-31.669000000000004</v>
      </c>
      <c r="AJ21" s="66">
        <v>-23.087999999999994</v>
      </c>
      <c r="AK21" s="66">
        <v>-151.74600000000001</v>
      </c>
      <c r="AL21" s="66">
        <v>-17.870000000000005</v>
      </c>
      <c r="AM21" s="66">
        <v>-25.750999999999976</v>
      </c>
      <c r="AN21" s="66">
        <v>-45.786000000000001</v>
      </c>
      <c r="AO21" s="66">
        <v>-18.329999999999998</v>
      </c>
      <c r="AP21" s="66">
        <v>-27.832999999999995</v>
      </c>
      <c r="AQ21" s="66">
        <v>-38.868000000000002</v>
      </c>
      <c r="AR21" s="66">
        <v>-37.799999999999997</v>
      </c>
      <c r="AS21" s="66">
        <v>-12.164574802704999</v>
      </c>
      <c r="AU21" s="66">
        <f t="shared" si="9"/>
        <v>-8.516</v>
      </c>
      <c r="AV21" s="66">
        <f t="shared" si="9"/>
        <v>-18.764000000000003</v>
      </c>
      <c r="AW21" s="66">
        <f t="shared" si="9"/>
        <v>-25.452000000000002</v>
      </c>
      <c r="AX21" s="66">
        <f t="shared" si="9"/>
        <v>-33.190000000000005</v>
      </c>
      <c r="AY21" s="66">
        <f t="shared" si="9"/>
        <v>-56.491</v>
      </c>
      <c r="AZ21" s="66">
        <f t="shared" si="9"/>
        <v>-195.93700000000001</v>
      </c>
      <c r="BA21" s="66">
        <f t="shared" si="9"/>
        <v>-40.736999999999995</v>
      </c>
      <c r="BB21" s="66">
        <f t="shared" si="9"/>
        <v>-89.332999999999998</v>
      </c>
      <c r="BC21" s="66">
        <f t="shared" si="9"/>
        <v>-241.15299999999999</v>
      </c>
      <c r="BD21" s="66">
        <f t="shared" si="9"/>
        <v>-122.831</v>
      </c>
      <c r="BE21" s="66">
        <f t="shared" si="9"/>
        <v>-12.164574802704999</v>
      </c>
    </row>
    <row r="22" spans="2:57" ht="14.9" customHeight="1">
      <c r="B22" s="35" t="s">
        <v>71</v>
      </c>
      <c r="C22" s="36"/>
      <c r="D22" s="36"/>
      <c r="E22" s="105">
        <f>SUM(E20:E21)</f>
        <v>4.7249999999999979</v>
      </c>
      <c r="F22" s="37">
        <f>SUM(F20:F21)</f>
        <v>7.7410000000000032</v>
      </c>
      <c r="G22" s="37">
        <f>SUM(G20:G21)</f>
        <v>5.3059999999999903</v>
      </c>
      <c r="H22" s="37">
        <f t="shared" ref="H22:AJ22" si="30">SUM(H20:H21)</f>
        <v>8.8289999999999864</v>
      </c>
      <c r="I22" s="37">
        <f t="shared" si="30"/>
        <v>14.898000000000001</v>
      </c>
      <c r="J22" s="37">
        <f t="shared" si="30"/>
        <v>-29.28799999999999</v>
      </c>
      <c r="K22" s="37">
        <f t="shared" si="30"/>
        <v>12.289999999999985</v>
      </c>
      <c r="L22" s="37">
        <f t="shared" si="30"/>
        <v>115.21600000000005</v>
      </c>
      <c r="M22" s="37">
        <f t="shared" si="30"/>
        <v>-16.941999999999958</v>
      </c>
      <c r="N22" s="37">
        <f t="shared" si="30"/>
        <v>-20.371999999999989</v>
      </c>
      <c r="O22" s="37">
        <f t="shared" si="30"/>
        <v>28.350000000000012</v>
      </c>
      <c r="P22" s="37">
        <f t="shared" si="30"/>
        <v>73.823999999999984</v>
      </c>
      <c r="Q22" s="37">
        <f t="shared" si="30"/>
        <v>-23.957000000000011</v>
      </c>
      <c r="R22" s="37">
        <f t="shared" si="30"/>
        <v>-24.507000000000026</v>
      </c>
      <c r="S22" s="37">
        <f t="shared" si="30"/>
        <v>31.627999999999965</v>
      </c>
      <c r="T22" s="37">
        <f t="shared" si="30"/>
        <v>49.464999999999939</v>
      </c>
      <c r="U22" s="37">
        <f t="shared" si="30"/>
        <v>-51.7</v>
      </c>
      <c r="V22" s="37">
        <f t="shared" si="30"/>
        <v>-30.67299999999997</v>
      </c>
      <c r="W22" s="37">
        <f t="shared" si="30"/>
        <v>37.568000000000076</v>
      </c>
      <c r="X22" s="37">
        <f t="shared" si="30"/>
        <v>109.33300000000003</v>
      </c>
      <c r="Y22" s="37">
        <f t="shared" si="30"/>
        <v>-93.806000000000026</v>
      </c>
      <c r="Z22" s="37">
        <f t="shared" si="30"/>
        <v>-159.61000000000001</v>
      </c>
      <c r="AA22" s="37">
        <f t="shared" si="30"/>
        <v>-25.747000000000014</v>
      </c>
      <c r="AB22" s="37">
        <f t="shared" si="30"/>
        <v>576.11599999999999</v>
      </c>
      <c r="AC22" s="37">
        <f t="shared" si="30"/>
        <v>-95.906000000000006</v>
      </c>
      <c r="AD22" s="37">
        <f t="shared" si="30"/>
        <v>-93.263000000000005</v>
      </c>
      <c r="AE22" s="37">
        <f t="shared" si="30"/>
        <v>35.708999999999953</v>
      </c>
      <c r="AF22" s="37">
        <f t="shared" si="30"/>
        <v>145.42899999999969</v>
      </c>
      <c r="AG22" s="37">
        <f t="shared" si="30"/>
        <v>-84.013999999999967</v>
      </c>
      <c r="AH22" s="37">
        <f t="shared" si="30"/>
        <v>-101.351</v>
      </c>
      <c r="AI22" s="37">
        <f t="shared" si="30"/>
        <v>102.51900000000003</v>
      </c>
      <c r="AJ22" s="37">
        <f t="shared" si="30"/>
        <v>145.02499999999992</v>
      </c>
      <c r="AK22" s="37">
        <f t="shared" ref="AK22:AQ22" si="31">SUM(AK20:AK21)</f>
        <v>135.54799999999997</v>
      </c>
      <c r="AL22" s="37">
        <f t="shared" si="31"/>
        <v>-102.56800000000007</v>
      </c>
      <c r="AM22" s="37">
        <f t="shared" si="31"/>
        <v>37.507999999999925</v>
      </c>
      <c r="AN22" s="37">
        <f t="shared" si="31"/>
        <v>227.00542919000014</v>
      </c>
      <c r="AO22" s="105">
        <f t="shared" si="31"/>
        <v>-155.43299999999999</v>
      </c>
      <c r="AP22" s="105">
        <f t="shared" si="31"/>
        <v>-34.627000000000209</v>
      </c>
      <c r="AQ22" s="105">
        <f t="shared" si="31"/>
        <v>16.685000000000109</v>
      </c>
      <c r="AR22" s="105">
        <f t="shared" ref="AR22:AS22" si="32">SUM(AR20:AR21)</f>
        <v>194.18739999999974</v>
      </c>
      <c r="AS22" s="37">
        <f t="shared" si="32"/>
        <v>-216.18957480270495</v>
      </c>
      <c r="AU22" s="37">
        <f t="shared" si="9"/>
        <v>26.600999999999978</v>
      </c>
      <c r="AV22" s="37">
        <f t="shared" si="9"/>
        <v>113.11600000000004</v>
      </c>
      <c r="AW22" s="37">
        <f t="shared" si="9"/>
        <v>64.860000000000042</v>
      </c>
      <c r="AX22" s="37">
        <f t="shared" si="9"/>
        <v>32.628999999999863</v>
      </c>
      <c r="AY22" s="37">
        <f t="shared" si="9"/>
        <v>64.528000000000134</v>
      </c>
      <c r="AZ22" s="37">
        <f t="shared" si="9"/>
        <v>296.95299999999992</v>
      </c>
      <c r="BA22" s="37">
        <f t="shared" si="9"/>
        <v>-8.0310000000003754</v>
      </c>
      <c r="BB22" s="37">
        <f t="shared" si="9"/>
        <v>62.179000000000002</v>
      </c>
      <c r="BC22" s="37">
        <f t="shared" si="9"/>
        <v>297.49342918999997</v>
      </c>
      <c r="BD22" s="37">
        <f t="shared" si="9"/>
        <v>20.812399999999656</v>
      </c>
      <c r="BE22" s="37">
        <f t="shared" si="9"/>
        <v>-216.18957480270495</v>
      </c>
    </row>
    <row r="23" spans="2:57" ht="14.9" customHeight="1">
      <c r="AB23" s="40"/>
      <c r="AO23" s="40"/>
      <c r="AP23" s="40"/>
      <c r="AQ23" s="40"/>
      <c r="AR23" s="40"/>
    </row>
    <row r="24" spans="2:57" ht="14.9" customHeight="1">
      <c r="B24" s="49" t="s">
        <v>71</v>
      </c>
      <c r="C24" s="47"/>
      <c r="D24" s="47"/>
      <c r="E24" s="106">
        <f t="shared" ref="E24:AN24" si="33">SUM(E25:E26)</f>
        <v>4.7249999999999996</v>
      </c>
      <c r="F24" s="66">
        <f t="shared" si="33"/>
        <v>7.7409999999999997</v>
      </c>
      <c r="G24" s="66">
        <f>SUM(G25:G26)</f>
        <v>5.306</v>
      </c>
      <c r="H24" s="66">
        <f t="shared" si="33"/>
        <v>8.8289999999999988</v>
      </c>
      <c r="I24" s="66">
        <f t="shared" si="33"/>
        <v>14.898</v>
      </c>
      <c r="J24" s="66">
        <f t="shared" si="33"/>
        <v>-29.288</v>
      </c>
      <c r="K24" s="66">
        <f t="shared" si="33"/>
        <v>12.290000000000001</v>
      </c>
      <c r="L24" s="66">
        <f t="shared" si="33"/>
        <v>115.21600000000001</v>
      </c>
      <c r="M24" s="66">
        <f t="shared" si="33"/>
        <v>-16.941999999999997</v>
      </c>
      <c r="N24" s="66">
        <f t="shared" si="33"/>
        <v>-20.372</v>
      </c>
      <c r="O24" s="66">
        <f t="shared" si="33"/>
        <v>28.35</v>
      </c>
      <c r="P24" s="66">
        <f t="shared" si="33"/>
        <v>73.823999999999998</v>
      </c>
      <c r="Q24" s="66">
        <f t="shared" si="33"/>
        <v>-23.956999999999997</v>
      </c>
      <c r="R24" s="66">
        <f t="shared" si="33"/>
        <v>-24.507000000000001</v>
      </c>
      <c r="S24" s="66">
        <f t="shared" si="33"/>
        <v>31.628</v>
      </c>
      <c r="T24" s="66">
        <f t="shared" si="33"/>
        <v>49.464999999999996</v>
      </c>
      <c r="U24" s="66">
        <f t="shared" si="33"/>
        <v>-51.699999999999996</v>
      </c>
      <c r="V24" s="66">
        <f t="shared" si="33"/>
        <v>-30.673000000000002</v>
      </c>
      <c r="W24" s="66">
        <f t="shared" si="33"/>
        <v>37.567999999999998</v>
      </c>
      <c r="X24" s="66">
        <f t="shared" si="33"/>
        <v>109.333</v>
      </c>
      <c r="Y24" s="66">
        <f t="shared" si="33"/>
        <v>-93.805999999999997</v>
      </c>
      <c r="Z24" s="66">
        <f t="shared" si="33"/>
        <v>-159.61000000000001</v>
      </c>
      <c r="AA24" s="66">
        <f t="shared" si="33"/>
        <v>-25.747</v>
      </c>
      <c r="AB24" s="66">
        <f t="shared" si="33"/>
        <v>576.11599999999999</v>
      </c>
      <c r="AC24" s="66">
        <f t="shared" si="33"/>
        <v>-95.906000000000006</v>
      </c>
      <c r="AD24" s="66">
        <f t="shared" si="33"/>
        <v>-93.263000000000005</v>
      </c>
      <c r="AE24" s="66">
        <f t="shared" si="33"/>
        <v>44.15</v>
      </c>
      <c r="AF24" s="66">
        <f t="shared" si="33"/>
        <v>136.98800000000003</v>
      </c>
      <c r="AG24" s="66">
        <f t="shared" si="33"/>
        <v>-84.013999999999996</v>
      </c>
      <c r="AH24" s="66">
        <f t="shared" si="33"/>
        <v>-101.35100000000001</v>
      </c>
      <c r="AI24" s="66">
        <f t="shared" si="33"/>
        <v>102.51900000000002</v>
      </c>
      <c r="AJ24" s="66">
        <f t="shared" si="33"/>
        <v>145.023</v>
      </c>
      <c r="AK24" s="66">
        <f t="shared" si="33"/>
        <v>135.50699999999998</v>
      </c>
      <c r="AL24" s="66">
        <f t="shared" si="33"/>
        <v>-102.56700000000001</v>
      </c>
      <c r="AM24" s="66">
        <f t="shared" si="33"/>
        <v>37.501999999999995</v>
      </c>
      <c r="AN24" s="66">
        <f t="shared" si="33"/>
        <v>226.98099999999999</v>
      </c>
      <c r="AO24" s="106">
        <f>SUM(AO25:AO26)</f>
        <v>-155.43299999999999</v>
      </c>
      <c r="AP24" s="106">
        <f>SUM(AP25:AP26)</f>
        <v>-34.627000000000209</v>
      </c>
      <c r="AQ24" s="106">
        <f>SUM(AQ25:AQ26)</f>
        <v>16.69700000000018</v>
      </c>
      <c r="AR24" s="106">
        <f>SUM(AR25:AR26)</f>
        <v>194.18739999999974</v>
      </c>
      <c r="AS24" s="66">
        <f>SUM(AS25:AS26)</f>
        <v>-216.18956443332641</v>
      </c>
      <c r="AU24" s="66">
        <f t="shared" ref="AU24:BE24" si="34">SUMIF($7:$7,AU$8,24:24)</f>
        <v>26.600999999999999</v>
      </c>
      <c r="AV24" s="66">
        <f t="shared" si="34"/>
        <v>113.11600000000001</v>
      </c>
      <c r="AW24" s="66">
        <f t="shared" si="34"/>
        <v>64.860000000000014</v>
      </c>
      <c r="AX24" s="66">
        <f t="shared" si="34"/>
        <v>32.628999999999998</v>
      </c>
      <c r="AY24" s="66">
        <f t="shared" si="34"/>
        <v>64.528000000000006</v>
      </c>
      <c r="AZ24" s="66">
        <f t="shared" si="34"/>
        <v>296.95299999999997</v>
      </c>
      <c r="BA24" s="66">
        <f t="shared" si="34"/>
        <v>-8.0309999999999775</v>
      </c>
      <c r="BB24" s="66">
        <f t="shared" si="34"/>
        <v>62.177000000000007</v>
      </c>
      <c r="BC24" s="66">
        <f t="shared" si="34"/>
        <v>297.42299999999994</v>
      </c>
      <c r="BD24" s="66">
        <f t="shared" si="34"/>
        <v>20.824399999999713</v>
      </c>
      <c r="BE24" s="66">
        <f t="shared" si="34"/>
        <v>-216.18956443332641</v>
      </c>
    </row>
    <row r="25" spans="2:57" ht="14.9" customHeight="1">
      <c r="B25" s="29" t="s">
        <v>102</v>
      </c>
      <c r="E25" s="28">
        <v>3.1549999999999998</v>
      </c>
      <c r="F25" s="28">
        <v>7.47</v>
      </c>
      <c r="G25" s="28">
        <v>-0.88100000000000001</v>
      </c>
      <c r="H25" s="28">
        <v>-1.2E-2</v>
      </c>
      <c r="I25" s="28">
        <v>12.118</v>
      </c>
      <c r="J25" s="28">
        <v>-33.503</v>
      </c>
      <c r="K25" s="28">
        <v>10.615</v>
      </c>
      <c r="L25" s="28">
        <v>111.149</v>
      </c>
      <c r="M25" s="28">
        <v>-16.422999999999998</v>
      </c>
      <c r="N25" s="28">
        <v>-19.739000000000001</v>
      </c>
      <c r="O25" s="28">
        <v>24.315000000000001</v>
      </c>
      <c r="P25" s="28">
        <v>68.561999999999998</v>
      </c>
      <c r="Q25" s="28">
        <v>-25.172999999999998</v>
      </c>
      <c r="R25" s="28">
        <v>-25.219000000000001</v>
      </c>
      <c r="S25" s="28">
        <v>30.338999999999999</v>
      </c>
      <c r="T25" s="28">
        <v>47.201999999999998</v>
      </c>
      <c r="U25" s="28">
        <v>-52.933999999999997</v>
      </c>
      <c r="V25" s="28">
        <v>-31.977</v>
      </c>
      <c r="W25" s="28">
        <v>35.485999999999997</v>
      </c>
      <c r="X25" s="28">
        <v>108.586</v>
      </c>
      <c r="Y25" s="28">
        <v>-91.304000000000002</v>
      </c>
      <c r="Z25" s="28">
        <v>-150.46600000000001</v>
      </c>
      <c r="AA25" s="28">
        <v>-29.37</v>
      </c>
      <c r="AB25" s="28">
        <v>575.71299999999997</v>
      </c>
      <c r="AC25" s="28">
        <v>-95.906000000000006</v>
      </c>
      <c r="AD25" s="28">
        <v>-93.263000000000005</v>
      </c>
      <c r="AE25" s="28">
        <v>44.201999999999998</v>
      </c>
      <c r="AF25" s="28">
        <v>133.95100000000002</v>
      </c>
      <c r="AG25" s="28">
        <v>-84.277000000000001</v>
      </c>
      <c r="AH25" s="28">
        <v>-100.95200000000001</v>
      </c>
      <c r="AI25" s="28">
        <v>103.02800000000002</v>
      </c>
      <c r="AJ25" s="28">
        <v>145.04300000000001</v>
      </c>
      <c r="AK25" s="28">
        <v>135.80699999999999</v>
      </c>
      <c r="AL25" s="28">
        <v>-102.68300000000001</v>
      </c>
      <c r="AM25" s="28">
        <f>36.184</f>
        <v>36.183999999999997</v>
      </c>
      <c r="AN25" s="28">
        <v>228.12799999999999</v>
      </c>
      <c r="AO25" s="28">
        <v>-155.80000000000001</v>
      </c>
      <c r="AP25" s="28">
        <v>-36.098999999999997</v>
      </c>
      <c r="AQ25" s="28">
        <v>15.419999999999987</v>
      </c>
      <c r="AR25" s="28">
        <v>188.29600000000002</v>
      </c>
      <c r="AS25" s="28">
        <v>-217.92686517509705</v>
      </c>
      <c r="AU25" s="28">
        <f t="shared" ref="AU25:BC26" si="35">SUMIF($7:$7,AU$8,25:25)</f>
        <v>9.7319999999999993</v>
      </c>
      <c r="AV25" s="28">
        <f t="shared" si="35"/>
        <v>100.379</v>
      </c>
      <c r="AW25" s="28">
        <f t="shared" si="35"/>
        <v>56.715000000000003</v>
      </c>
      <c r="AX25" s="28">
        <f t="shared" si="35"/>
        <v>27.149000000000001</v>
      </c>
      <c r="AY25" s="28">
        <f t="shared" si="35"/>
        <v>59.160999999999994</v>
      </c>
      <c r="AZ25" s="28">
        <f t="shared" si="35"/>
        <v>304.57299999999998</v>
      </c>
      <c r="BA25" s="28">
        <f t="shared" si="35"/>
        <v>-11.015999999999991</v>
      </c>
      <c r="BB25" s="28">
        <f t="shared" si="35"/>
        <v>62.842000000000013</v>
      </c>
      <c r="BC25" s="28">
        <f t="shared" si="35"/>
        <v>297.43599999999998</v>
      </c>
      <c r="BD25" s="28">
        <v>11.817000000000007</v>
      </c>
      <c r="BE25" s="28">
        <f>AS25</f>
        <v>-217.92686517509705</v>
      </c>
    </row>
    <row r="26" spans="2:57" ht="14.9" customHeight="1">
      <c r="B26" s="52" t="s">
        <v>103</v>
      </c>
      <c r="C26" s="53"/>
      <c r="D26" s="53"/>
      <c r="E26" s="67">
        <v>1.57</v>
      </c>
      <c r="F26" s="67">
        <v>0.27100000000000002</v>
      </c>
      <c r="G26" s="67">
        <v>6.1870000000000003</v>
      </c>
      <c r="H26" s="67">
        <v>8.8409999999999993</v>
      </c>
      <c r="I26" s="67">
        <v>2.78</v>
      </c>
      <c r="J26" s="67">
        <v>4.2149999999999999</v>
      </c>
      <c r="K26" s="67">
        <v>1.675</v>
      </c>
      <c r="L26" s="67">
        <v>4.0670000000000002</v>
      </c>
      <c r="M26" s="67">
        <v>-0.51900000000000002</v>
      </c>
      <c r="N26" s="67">
        <v>-0.63300000000000001</v>
      </c>
      <c r="O26" s="67">
        <v>4.0350000000000001</v>
      </c>
      <c r="P26" s="67">
        <v>5.2619999999999996</v>
      </c>
      <c r="Q26" s="67">
        <v>1.216</v>
      </c>
      <c r="R26" s="67">
        <v>0.71199999999999997</v>
      </c>
      <c r="S26" s="67">
        <v>1.2889999999999999</v>
      </c>
      <c r="T26" s="67">
        <v>2.2629999999999999</v>
      </c>
      <c r="U26" s="67">
        <v>1.234</v>
      </c>
      <c r="V26" s="67">
        <v>1.304</v>
      </c>
      <c r="W26" s="67">
        <v>2.0819999999999999</v>
      </c>
      <c r="X26" s="67">
        <v>0.747</v>
      </c>
      <c r="Y26" s="67">
        <v>-2.5019999999999998</v>
      </c>
      <c r="Z26" s="67">
        <v>-9.1440000000000001</v>
      </c>
      <c r="AA26" s="67">
        <v>3.6230000000000002</v>
      </c>
      <c r="AB26" s="67">
        <v>0.40300000000000002</v>
      </c>
      <c r="AC26" s="67">
        <v>0</v>
      </c>
      <c r="AD26" s="67">
        <v>0</v>
      </c>
      <c r="AE26" s="67">
        <v>-5.1999999999999998E-2</v>
      </c>
      <c r="AF26" s="67">
        <v>3.0369999999999999</v>
      </c>
      <c r="AG26" s="67">
        <v>0.26300000000000001</v>
      </c>
      <c r="AH26" s="67">
        <v>-0.39900000000000002</v>
      </c>
      <c r="AI26" s="67">
        <v>-0.50900000000000001</v>
      </c>
      <c r="AJ26" s="67">
        <v>-0.02</v>
      </c>
      <c r="AK26" s="67">
        <v>-0.3</v>
      </c>
      <c r="AL26" s="67">
        <v>0.11600000000000001</v>
      </c>
      <c r="AM26" s="67">
        <v>1.3180000000000001</v>
      </c>
      <c r="AN26" s="67">
        <v>-1.147</v>
      </c>
      <c r="AO26" s="70">
        <v>0.36700000000001898</v>
      </c>
      <c r="AP26" s="70">
        <v>1.4719999999997881</v>
      </c>
      <c r="AQ26" s="103">
        <v>1.2770000000001929</v>
      </c>
      <c r="AR26" s="103">
        <v>5.8913999999997202</v>
      </c>
      <c r="AS26" s="103">
        <v>1.737300741770635</v>
      </c>
      <c r="AU26" s="67">
        <f t="shared" si="35"/>
        <v>16.869</v>
      </c>
      <c r="AV26" s="67">
        <f t="shared" si="35"/>
        <v>12.737</v>
      </c>
      <c r="AW26" s="67">
        <f t="shared" si="35"/>
        <v>8.1449999999999996</v>
      </c>
      <c r="AX26" s="67">
        <f t="shared" si="35"/>
        <v>5.4799999999999995</v>
      </c>
      <c r="AY26" s="67">
        <f t="shared" si="35"/>
        <v>5.367</v>
      </c>
      <c r="AZ26" s="67">
        <f t="shared" si="35"/>
        <v>-7.6199999999999992</v>
      </c>
      <c r="BA26" s="67">
        <f t="shared" si="35"/>
        <v>2.9849999999999999</v>
      </c>
      <c r="BB26" s="67">
        <f t="shared" si="35"/>
        <v>-0.66500000000000004</v>
      </c>
      <c r="BC26" s="101">
        <f t="shared" si="35"/>
        <v>-1.2999999999999901E-2</v>
      </c>
      <c r="BD26" s="101">
        <v>9.0073999999997199</v>
      </c>
      <c r="BE26" s="101">
        <f>AS26</f>
        <v>1.737300741770635</v>
      </c>
    </row>
    <row r="28" spans="2:57" ht="14.9" customHeight="1">
      <c r="B28" s="1" t="s">
        <v>28</v>
      </c>
      <c r="AJ28" s="94"/>
      <c r="AK28" s="94"/>
      <c r="AL28" s="94"/>
      <c r="AM28" s="94"/>
      <c r="AN28" s="94"/>
      <c r="AO28" s="94"/>
      <c r="AS28" s="94"/>
    </row>
    <row r="29" spans="2:57" ht="14.9" customHeight="1">
      <c r="B29" s="1" t="s">
        <v>89</v>
      </c>
      <c r="AJ29" s="94"/>
      <c r="AK29" s="94"/>
      <c r="AL29" s="94"/>
      <c r="AM29" s="94"/>
      <c r="AN29" s="94"/>
      <c r="AO29" s="94"/>
      <c r="AP29" s="94"/>
      <c r="AQ29" s="148"/>
      <c r="AR29" s="126"/>
      <c r="AS29" s="149"/>
    </row>
    <row r="30" spans="2:57" ht="14.9" customHeight="1">
      <c r="B30" s="1" t="s">
        <v>90</v>
      </c>
      <c r="AM30" s="94"/>
      <c r="AN30" s="94"/>
      <c r="AO30" s="94"/>
      <c r="AP30" s="94"/>
      <c r="AQ30" s="94"/>
      <c r="AR30" s="94"/>
      <c r="AS30" s="149"/>
      <c r="AU30" s="72"/>
      <c r="AV30" s="72"/>
      <c r="AW30" s="72"/>
      <c r="AX30" s="72"/>
      <c r="AY30" s="72"/>
      <c r="AZ30" s="72"/>
      <c r="BA30" s="72"/>
      <c r="BB30" s="72"/>
      <c r="BC30" s="72"/>
      <c r="BD30" s="72"/>
      <c r="BE30" s="72"/>
    </row>
    <row r="31" spans="2:57" ht="14.9" customHeight="1">
      <c r="B31" s="1" t="s">
        <v>91</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94"/>
      <c r="AR31" s="50"/>
      <c r="AS31" s="50"/>
    </row>
    <row r="32" spans="2:57" ht="14.9" customHeight="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94"/>
      <c r="AR32" s="51"/>
      <c r="AS32" s="51"/>
      <c r="AU32" s="51"/>
      <c r="AV32" s="51"/>
      <c r="AW32" s="51"/>
      <c r="AX32" s="51"/>
      <c r="AY32" s="51"/>
      <c r="AZ32" s="51"/>
      <c r="BA32" s="51"/>
      <c r="BB32" s="51"/>
      <c r="BC32" s="51"/>
      <c r="BD32" s="51"/>
      <c r="BE32" s="51"/>
    </row>
    <row r="33" spans="5:45" ht="14.9" customHeight="1">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94"/>
      <c r="AR33" s="50"/>
      <c r="AS33" s="50"/>
    </row>
    <row r="34" spans="5:45" ht="14.9" customHeight="1">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row>
    <row r="35" spans="5:45" ht="14.9" customHeight="1">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row>
    <row r="36" spans="5:45" ht="14.9" customHeight="1">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row>
    <row r="37" spans="5:45" ht="14.9" customHeight="1">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row>
    <row r="38" spans="5:45" ht="14.9" customHeight="1">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row>
    <row r="39" spans="5:45" ht="14.9" customHeight="1">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row>
    <row r="40" spans="5:45" ht="14.9" customHeight="1">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row>
    <row r="41" spans="5:45" ht="14.9" customHeight="1">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row>
    <row r="42" spans="5:45" ht="14.9" customHeight="1">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row>
    <row r="43" spans="5:45" ht="14.9" customHeight="1">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row>
    <row r="45" spans="5:45" ht="14.9" customHeight="1">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row>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28BF-08C0-47F4-B77E-B38388D03626}">
  <sheetPr codeName="Planilha10">
    <tabColor theme="5"/>
  </sheetPr>
  <dimension ref="A2:BH31"/>
  <sheetViews>
    <sheetView showGridLines="0" zoomScale="115" zoomScaleNormal="115" workbookViewId="0">
      <pane xSplit="3" ySplit="8" topLeftCell="AN9" activePane="bottomRight" state="frozen"/>
      <selection pane="topRight" activeCell="AW9" sqref="AW9"/>
      <selection pane="bottomLeft" activeCell="AW9" sqref="AW9"/>
      <selection pane="bottomRight" activeCell="AZ19" sqref="AZ19"/>
    </sheetView>
  </sheetViews>
  <sheetFormatPr defaultColWidth="10.54296875" defaultRowHeight="14.9" customHeight="1"/>
  <cols>
    <col min="1" max="1" width="2.54296875" style="8" hidden="1" customWidth="1"/>
    <col min="2" max="2" width="34.81640625" style="8" customWidth="1"/>
    <col min="3" max="3" width="12" style="9" customWidth="1"/>
    <col min="4" max="4" width="2.54296875" style="9" customWidth="1"/>
    <col min="5" max="36" width="10.54296875" style="9"/>
    <col min="37" max="37" width="10.54296875" style="9" bestFit="1"/>
    <col min="38" max="45" width="10.54296875" style="9"/>
    <col min="46" max="46" width="2.54296875" style="9" customWidth="1"/>
    <col min="47" max="55" width="10.54296875" style="9"/>
    <col min="56" max="56" width="11.54296875" style="9" bestFit="1" customWidth="1"/>
    <col min="57" max="57" width="11.54296875" style="9" customWidth="1"/>
    <col min="58" max="59" width="10.54296875" style="9"/>
    <col min="60" max="60" width="10.54296875" style="119"/>
    <col min="61" max="16384" width="10.54296875" style="9"/>
  </cols>
  <sheetData>
    <row r="2" spans="2:60" ht="14.9" customHeight="1">
      <c r="J2" s="28"/>
    </row>
    <row r="3" spans="2:60" ht="14.9" customHeight="1">
      <c r="J3" s="28"/>
    </row>
    <row r="4" spans="2:60" ht="14.9" customHeight="1">
      <c r="J4" s="28"/>
    </row>
    <row r="6" spans="2:60" ht="14.9" customHeight="1">
      <c r="C6" s="3" t="s">
        <v>41</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 t="shared" ref="AK6:AM6" si="2">EOMONTH(AJ6,3)</f>
        <v>45382</v>
      </c>
      <c r="AL6" s="4">
        <f t="shared" si="2"/>
        <v>45473</v>
      </c>
      <c r="AM6" s="4">
        <f t="shared" si="2"/>
        <v>45565</v>
      </c>
      <c r="AN6" s="4">
        <f>EOMONTH(AM6,3)</f>
        <v>45657</v>
      </c>
      <c r="AO6" s="4">
        <f>EOMONTH(AN6,3)</f>
        <v>45747</v>
      </c>
      <c r="AP6" s="4">
        <f>EOMONTH(AO6,3)</f>
        <v>45838</v>
      </c>
      <c r="AQ6" s="4">
        <f>EOMONTH(AP6,3)</f>
        <v>45930</v>
      </c>
      <c r="AR6" s="4">
        <v>46022</v>
      </c>
      <c r="AS6" s="4">
        <v>46112</v>
      </c>
      <c r="AU6" s="22"/>
      <c r="AV6" s="22"/>
      <c r="AW6" s="22"/>
      <c r="AX6" s="22"/>
      <c r="AY6" s="22"/>
      <c r="AZ6" s="22"/>
      <c r="BA6" s="22"/>
      <c r="BB6" s="22"/>
      <c r="BC6" s="22"/>
    </row>
    <row r="7" spans="2:60" ht="14.9" customHeight="1">
      <c r="C7" s="3" t="s">
        <v>42</v>
      </c>
      <c r="D7" s="2"/>
      <c r="E7" s="3">
        <f>YEAR(E6)</f>
        <v>2016</v>
      </c>
      <c r="F7" s="3">
        <f t="shared" ref="F7:AI7" si="3">YEAR(F6)</f>
        <v>2016</v>
      </c>
      <c r="G7" s="3">
        <f t="shared" si="3"/>
        <v>2016</v>
      </c>
      <c r="H7" s="3">
        <f t="shared" si="3"/>
        <v>2016</v>
      </c>
      <c r="I7" s="3">
        <f t="shared" si="3"/>
        <v>2017</v>
      </c>
      <c r="J7" s="3">
        <f t="shared" si="3"/>
        <v>2017</v>
      </c>
      <c r="K7" s="3">
        <f t="shared" si="3"/>
        <v>2017</v>
      </c>
      <c r="L7" s="3">
        <f t="shared" si="3"/>
        <v>2017</v>
      </c>
      <c r="M7" s="3">
        <f t="shared" si="3"/>
        <v>2018</v>
      </c>
      <c r="N7" s="3">
        <f t="shared" si="3"/>
        <v>2018</v>
      </c>
      <c r="O7" s="3">
        <f t="shared" si="3"/>
        <v>2018</v>
      </c>
      <c r="P7" s="3">
        <f t="shared" si="3"/>
        <v>2018</v>
      </c>
      <c r="Q7" s="3">
        <f t="shared" si="3"/>
        <v>2019</v>
      </c>
      <c r="R7" s="3">
        <f t="shared" si="3"/>
        <v>2019</v>
      </c>
      <c r="S7" s="3">
        <f>YEAR(S6)</f>
        <v>2019</v>
      </c>
      <c r="T7" s="3">
        <f t="shared" si="3"/>
        <v>2019</v>
      </c>
      <c r="U7" s="3">
        <f t="shared" si="3"/>
        <v>2020</v>
      </c>
      <c r="V7" s="3">
        <f t="shared" si="3"/>
        <v>2020</v>
      </c>
      <c r="W7" s="3">
        <f t="shared" si="3"/>
        <v>2020</v>
      </c>
      <c r="X7" s="3">
        <f t="shared" si="3"/>
        <v>2020</v>
      </c>
      <c r="Y7" s="3">
        <f t="shared" si="3"/>
        <v>2021</v>
      </c>
      <c r="Z7" s="3">
        <f t="shared" si="3"/>
        <v>2021</v>
      </c>
      <c r="AA7" s="3">
        <f t="shared" si="3"/>
        <v>2021</v>
      </c>
      <c r="AB7" s="3">
        <f t="shared" si="3"/>
        <v>2021</v>
      </c>
      <c r="AC7" s="3">
        <f t="shared" si="3"/>
        <v>2022</v>
      </c>
      <c r="AD7" s="3">
        <f t="shared" si="3"/>
        <v>2022</v>
      </c>
      <c r="AE7" s="3">
        <f t="shared" si="3"/>
        <v>2022</v>
      </c>
      <c r="AF7" s="3">
        <f t="shared" si="3"/>
        <v>2022</v>
      </c>
      <c r="AG7" s="3">
        <f t="shared" si="3"/>
        <v>2023</v>
      </c>
      <c r="AH7" s="3">
        <f t="shared" si="3"/>
        <v>2023</v>
      </c>
      <c r="AI7" s="3">
        <f t="shared" si="3"/>
        <v>2023</v>
      </c>
      <c r="AJ7" s="3">
        <f t="shared" ref="AJ7:AM7" si="4">YEAR(AJ6)</f>
        <v>2023</v>
      </c>
      <c r="AK7" s="3">
        <f t="shared" si="4"/>
        <v>2024</v>
      </c>
      <c r="AL7" s="3">
        <f t="shared" si="4"/>
        <v>2024</v>
      </c>
      <c r="AM7" s="3">
        <f t="shared" si="4"/>
        <v>2024</v>
      </c>
      <c r="AN7" s="3">
        <f>YEAR(AN6)</f>
        <v>2024</v>
      </c>
      <c r="AO7" s="3">
        <f>YEAR(AO6)</f>
        <v>2025</v>
      </c>
      <c r="AP7" s="3">
        <f>YEAR(AP6)</f>
        <v>2025</v>
      </c>
      <c r="AQ7" s="3">
        <f>YEAR(AQ6)</f>
        <v>2025</v>
      </c>
      <c r="AR7" s="3">
        <f t="shared" ref="AR7:AS7" si="5">YEAR(AR6)</f>
        <v>2025</v>
      </c>
      <c r="AS7" s="3">
        <f t="shared" si="5"/>
        <v>2026</v>
      </c>
      <c r="AU7" s="21"/>
      <c r="AV7" s="21"/>
      <c r="AW7" s="21"/>
      <c r="AX7" s="21"/>
      <c r="AY7" s="21"/>
      <c r="AZ7" s="21"/>
      <c r="BA7" s="21"/>
      <c r="BB7" s="21"/>
      <c r="BC7" s="21"/>
    </row>
    <row r="8" spans="2:60" ht="14.9" customHeight="1">
      <c r="B8" s="5" t="s">
        <v>104</v>
      </c>
      <c r="C8" s="6"/>
      <c r="D8" s="6"/>
      <c r="E8" s="7" t="str">
        <f>MONTH(E$6)/3&amp;"Q"&amp;E$7</f>
        <v>1Q2016</v>
      </c>
      <c r="F8" s="7" t="str">
        <f t="shared" ref="F8:AJ8" si="6">MONTH(F$6)/3&amp;"Q"&amp;F$7</f>
        <v>2Q2016</v>
      </c>
      <c r="G8" s="7" t="str">
        <f t="shared" si="6"/>
        <v>3Q2016</v>
      </c>
      <c r="H8" s="7" t="str">
        <f t="shared" si="6"/>
        <v>4Q2016</v>
      </c>
      <c r="I8" s="7" t="str">
        <f t="shared" si="6"/>
        <v>1Q2017</v>
      </c>
      <c r="J8" s="7" t="str">
        <f t="shared" si="6"/>
        <v>2Q2017</v>
      </c>
      <c r="K8" s="7" t="str">
        <f t="shared" si="6"/>
        <v>3Q2017</v>
      </c>
      <c r="L8" s="7" t="str">
        <f t="shared" si="6"/>
        <v>4Q2017</v>
      </c>
      <c r="M8" s="7" t="str">
        <f t="shared" si="6"/>
        <v>1Q2018</v>
      </c>
      <c r="N8" s="7" t="str">
        <f t="shared" si="6"/>
        <v>2Q2018</v>
      </c>
      <c r="O8" s="7" t="str">
        <f t="shared" si="6"/>
        <v>3Q2018</v>
      </c>
      <c r="P8" s="7" t="str">
        <f t="shared" si="6"/>
        <v>4Q2018</v>
      </c>
      <c r="Q8" s="7" t="str">
        <f t="shared" si="6"/>
        <v>1Q2019</v>
      </c>
      <c r="R8" s="7" t="str">
        <f t="shared" si="6"/>
        <v>2Q2019</v>
      </c>
      <c r="S8" s="7" t="str">
        <f t="shared" si="6"/>
        <v>3Q2019</v>
      </c>
      <c r="T8" s="7" t="str">
        <f t="shared" si="6"/>
        <v>4Q2019</v>
      </c>
      <c r="U8" s="7" t="str">
        <f t="shared" si="6"/>
        <v>1Q2020</v>
      </c>
      <c r="V8" s="7" t="str">
        <f t="shared" si="6"/>
        <v>2Q2020</v>
      </c>
      <c r="W8" s="7" t="str">
        <f t="shared" si="6"/>
        <v>3Q2020</v>
      </c>
      <c r="X8" s="7" t="str">
        <f t="shared" si="6"/>
        <v>4Q2020</v>
      </c>
      <c r="Y8" s="7" t="str">
        <f t="shared" si="6"/>
        <v>1Q2021</v>
      </c>
      <c r="Z8" s="7" t="str">
        <f t="shared" si="6"/>
        <v>2Q2021</v>
      </c>
      <c r="AA8" s="7" t="str">
        <f t="shared" si="6"/>
        <v>3Q2021</v>
      </c>
      <c r="AB8" s="7" t="str">
        <f t="shared" si="6"/>
        <v>4Q2021</v>
      </c>
      <c r="AC8" s="7" t="str">
        <f t="shared" si="6"/>
        <v>1Q2022</v>
      </c>
      <c r="AD8" s="7" t="str">
        <f t="shared" si="6"/>
        <v>2Q2022</v>
      </c>
      <c r="AE8" s="7" t="str">
        <f t="shared" si="6"/>
        <v>3Q2022</v>
      </c>
      <c r="AF8" s="7" t="str">
        <f t="shared" si="6"/>
        <v>4Q2022</v>
      </c>
      <c r="AG8" s="7" t="str">
        <f t="shared" si="6"/>
        <v>1Q2023</v>
      </c>
      <c r="AH8" s="7" t="str">
        <f t="shared" si="6"/>
        <v>2Q2023</v>
      </c>
      <c r="AI8" s="7" t="str">
        <f t="shared" si="6"/>
        <v>3Q2023</v>
      </c>
      <c r="AJ8" s="7" t="str">
        <f t="shared" si="6"/>
        <v>4Q2023</v>
      </c>
      <c r="AK8" s="7" t="str">
        <f t="shared" ref="AK8:AS8" si="7">MONTH(AK$6)/3&amp;"Q"&amp;AK$7</f>
        <v>1Q2024</v>
      </c>
      <c r="AL8" s="7" t="str">
        <f t="shared" si="7"/>
        <v>2Q2024</v>
      </c>
      <c r="AM8" s="7" t="str">
        <f t="shared" si="7"/>
        <v>3Q2024</v>
      </c>
      <c r="AN8" s="7" t="str">
        <f t="shared" si="7"/>
        <v>4Q2024</v>
      </c>
      <c r="AO8" s="7" t="str">
        <f t="shared" si="7"/>
        <v>1Q2025</v>
      </c>
      <c r="AP8" s="7" t="str">
        <f t="shared" si="7"/>
        <v>2Q2025</v>
      </c>
      <c r="AQ8" s="7" t="str">
        <f t="shared" si="7"/>
        <v>3Q2025</v>
      </c>
      <c r="AR8" s="7" t="str">
        <f t="shared" si="7"/>
        <v>4Q2025</v>
      </c>
      <c r="AS8" s="7" t="str">
        <f t="shared" si="7"/>
        <v>1Q2026</v>
      </c>
      <c r="AT8" s="2"/>
      <c r="AU8" s="6">
        <v>2016</v>
      </c>
      <c r="AV8" s="6">
        <f>AU8+1</f>
        <v>2017</v>
      </c>
      <c r="AW8" s="6">
        <f t="shared" ref="AW8:BE8" si="8">AV8+1</f>
        <v>2018</v>
      </c>
      <c r="AX8" s="6">
        <f t="shared" si="8"/>
        <v>2019</v>
      </c>
      <c r="AY8" s="6">
        <f t="shared" si="8"/>
        <v>2020</v>
      </c>
      <c r="AZ8" s="6">
        <f t="shared" si="8"/>
        <v>2021</v>
      </c>
      <c r="BA8" s="6">
        <f t="shared" si="8"/>
        <v>2022</v>
      </c>
      <c r="BB8" s="6">
        <f t="shared" si="8"/>
        <v>2023</v>
      </c>
      <c r="BC8" s="6">
        <f t="shared" si="8"/>
        <v>2024</v>
      </c>
      <c r="BD8" s="6">
        <f t="shared" si="8"/>
        <v>2025</v>
      </c>
      <c r="BE8" s="6">
        <f t="shared" si="8"/>
        <v>2026</v>
      </c>
      <c r="BH8" s="9"/>
    </row>
    <row r="9" spans="2:60" ht="14.9" customHeight="1">
      <c r="B9" s="38" t="s">
        <v>105</v>
      </c>
      <c r="C9" s="39"/>
      <c r="D9" s="39"/>
      <c r="E9" s="68">
        <f>SUM(E10:E12)</f>
        <v>15.702</v>
      </c>
      <c r="F9" s="68">
        <f>SUM(F10:F12)</f>
        <v>11.775</v>
      </c>
      <c r="G9" s="68">
        <f t="shared" ref="G9:AI9" si="9">SUM(G10:G12)</f>
        <v>8.35</v>
      </c>
      <c r="H9" s="68">
        <f t="shared" si="9"/>
        <v>10.864000000000003</v>
      </c>
      <c r="I9" s="68">
        <f>SUM(I10:I12)</f>
        <v>9.9380000000000006</v>
      </c>
      <c r="J9" s="68">
        <f t="shared" si="9"/>
        <v>4.6839999999999993</v>
      </c>
      <c r="K9" s="68">
        <f t="shared" si="9"/>
        <v>9.6340000000000003</v>
      </c>
      <c r="L9" s="68">
        <f t="shared" si="9"/>
        <v>10.315</v>
      </c>
      <c r="M9" s="68">
        <f t="shared" si="9"/>
        <v>17.062000000000001</v>
      </c>
      <c r="N9" s="68">
        <f t="shared" si="9"/>
        <v>17.802</v>
      </c>
      <c r="O9" s="68">
        <f>SUM(O10:O12)</f>
        <v>8.2360000000000007</v>
      </c>
      <c r="P9" s="68">
        <f t="shared" si="9"/>
        <v>19.385999999999999</v>
      </c>
      <c r="Q9" s="68">
        <f t="shared" si="9"/>
        <v>56.408999999999992</v>
      </c>
      <c r="R9" s="68">
        <f t="shared" si="9"/>
        <v>77.245000000000005</v>
      </c>
      <c r="S9" s="68">
        <f t="shared" si="9"/>
        <v>165.04599999999999</v>
      </c>
      <c r="T9" s="68">
        <f t="shared" si="9"/>
        <v>176.376</v>
      </c>
      <c r="U9" s="68">
        <f t="shared" si="9"/>
        <v>82.647999999999996</v>
      </c>
      <c r="V9" s="68">
        <f t="shared" si="9"/>
        <v>110.08500000000001</v>
      </c>
      <c r="W9" s="68">
        <f t="shared" si="9"/>
        <v>175.91900000000001</v>
      </c>
      <c r="X9" s="68">
        <f t="shared" si="9"/>
        <v>163.48399999999998</v>
      </c>
      <c r="Y9" s="68">
        <f t="shared" si="9"/>
        <v>128.642</v>
      </c>
      <c r="Z9" s="68">
        <f t="shared" si="9"/>
        <v>125.004</v>
      </c>
      <c r="AA9" s="68">
        <f t="shared" si="9"/>
        <v>184.43900000000002</v>
      </c>
      <c r="AB9" s="68">
        <f t="shared" si="9"/>
        <v>165.16800000000001</v>
      </c>
      <c r="AC9" s="68">
        <f t="shared" si="9"/>
        <v>131.41300000000001</v>
      </c>
      <c r="AD9" s="68">
        <f t="shared" si="9"/>
        <v>143.52500000000001</v>
      </c>
      <c r="AE9" s="68">
        <f t="shared" si="9"/>
        <v>222.09399999999999</v>
      </c>
      <c r="AF9" s="68">
        <f t="shared" si="9"/>
        <v>224.53</v>
      </c>
      <c r="AG9" s="68">
        <f t="shared" si="9"/>
        <v>174.80600000000001</v>
      </c>
      <c r="AH9" s="68">
        <f t="shared" si="9"/>
        <v>160.37499999999994</v>
      </c>
      <c r="AI9" s="68">
        <f t="shared" si="9"/>
        <v>254.85800000000003</v>
      </c>
      <c r="AJ9" s="68">
        <f>SUM(AJ10:AJ12)</f>
        <v>338.34100000000001</v>
      </c>
      <c r="AK9" s="102">
        <v>186.36600000000001</v>
      </c>
      <c r="AL9" s="102">
        <v>222.20400000000001</v>
      </c>
      <c r="AM9" s="102">
        <v>325.66500000000008</v>
      </c>
      <c r="AN9" s="95">
        <v>314.02899999999994</v>
      </c>
      <c r="AO9" s="95">
        <v>202.33299999999997</v>
      </c>
      <c r="AP9" s="95">
        <v>253.05900000000008</v>
      </c>
      <c r="AQ9" s="95">
        <v>338.47399999999999</v>
      </c>
      <c r="AR9" s="95">
        <v>293.59899999999993</v>
      </c>
      <c r="AS9" s="95">
        <v>218.541</v>
      </c>
      <c r="AU9" s="102">
        <f t="shared" ref="AU9:BC18" si="10">SUMIF($7:$7,AU$8,9:9)</f>
        <v>46.691000000000003</v>
      </c>
      <c r="AV9" s="102">
        <f t="shared" si="10"/>
        <v>34.570999999999998</v>
      </c>
      <c r="AW9" s="102">
        <f t="shared" si="10"/>
        <v>62.486000000000004</v>
      </c>
      <c r="AX9" s="102">
        <f t="shared" si="10"/>
        <v>475.07600000000002</v>
      </c>
      <c r="AY9" s="102">
        <f t="shared" si="10"/>
        <v>532.13599999999997</v>
      </c>
      <c r="AZ9" s="102">
        <f t="shared" si="10"/>
        <v>603.25300000000004</v>
      </c>
      <c r="BA9" s="102">
        <f t="shared" si="10"/>
        <v>721.56200000000001</v>
      </c>
      <c r="BB9" s="102">
        <f t="shared" si="10"/>
        <v>928.38</v>
      </c>
      <c r="BC9" s="102">
        <f t="shared" si="10"/>
        <v>1048.2640000000001</v>
      </c>
      <c r="BD9" s="133">
        <v>1087.4649999999999</v>
      </c>
      <c r="BE9" s="128">
        <f>AS9</f>
        <v>218.541</v>
      </c>
      <c r="BH9" s="9"/>
    </row>
    <row r="10" spans="2:60" ht="14.9" customHeight="1">
      <c r="B10" s="29" t="s">
        <v>37</v>
      </c>
      <c r="E10" s="28">
        <v>7.3230000000000004</v>
      </c>
      <c r="F10" s="28">
        <v>3.7519999999999989</v>
      </c>
      <c r="G10" s="28">
        <v>8.0399999999999991</v>
      </c>
      <c r="H10" s="28">
        <v>9.9610000000000021</v>
      </c>
      <c r="I10" s="28">
        <v>9.4359999999999999</v>
      </c>
      <c r="J10" s="28">
        <v>4.9589999999999996</v>
      </c>
      <c r="K10" s="28">
        <v>9.7279999999999998</v>
      </c>
      <c r="L10" s="28">
        <v>10.253</v>
      </c>
      <c r="M10" s="28">
        <v>6.3929999999999998</v>
      </c>
      <c r="N10" s="28">
        <v>2.5720000000000001</v>
      </c>
      <c r="O10" s="28">
        <v>5.774</v>
      </c>
      <c r="P10" s="28">
        <v>8.8119999999999994</v>
      </c>
      <c r="Q10" s="28">
        <v>7.9550000000000001</v>
      </c>
      <c r="R10" s="28">
        <v>3.653</v>
      </c>
      <c r="S10" s="28">
        <v>5.3049999999999997</v>
      </c>
      <c r="T10" s="28">
        <v>12.557</v>
      </c>
      <c r="U10" s="28">
        <v>7.657</v>
      </c>
      <c r="V10" s="28">
        <v>7.657</v>
      </c>
      <c r="W10" s="28">
        <v>8.218</v>
      </c>
      <c r="X10" s="28">
        <v>8.2170000000000005</v>
      </c>
      <c r="Y10" s="28">
        <v>7.3140000000000001</v>
      </c>
      <c r="Z10" s="28">
        <v>9.4039999999999999</v>
      </c>
      <c r="AA10" s="28">
        <v>11.347</v>
      </c>
      <c r="AB10" s="28">
        <v>4.7289999999999992</v>
      </c>
      <c r="AC10" s="28">
        <v>0</v>
      </c>
      <c r="AD10" s="28">
        <v>3.3730000000000002</v>
      </c>
      <c r="AE10" s="28">
        <v>37.952000000000005</v>
      </c>
      <c r="AF10" s="28">
        <v>5.6790000000000003</v>
      </c>
      <c r="AG10" s="28">
        <v>2.5950000000000002</v>
      </c>
      <c r="AH10" s="28">
        <v>-7.7829999999999995</v>
      </c>
      <c r="AI10" s="28">
        <v>1.1239999999999988</v>
      </c>
      <c r="AJ10" s="28">
        <v>0.53200000000000003</v>
      </c>
      <c r="AK10" s="40">
        <v>0</v>
      </c>
      <c r="AL10" s="40">
        <v>0</v>
      </c>
      <c r="AM10" s="40">
        <v>0</v>
      </c>
      <c r="AN10" s="40">
        <v>0</v>
      </c>
      <c r="AO10" s="40">
        <v>0</v>
      </c>
      <c r="AP10" s="40">
        <v>0</v>
      </c>
      <c r="AQ10" s="40">
        <v>0</v>
      </c>
      <c r="AR10" s="40">
        <v>0</v>
      </c>
      <c r="AS10" s="40">
        <v>0</v>
      </c>
      <c r="AU10" s="28">
        <f t="shared" si="10"/>
        <v>29.076000000000001</v>
      </c>
      <c r="AV10" s="28">
        <f t="shared" si="10"/>
        <v>34.375999999999998</v>
      </c>
      <c r="AW10" s="28">
        <f t="shared" si="10"/>
        <v>23.551000000000002</v>
      </c>
      <c r="AX10" s="28">
        <f t="shared" si="10"/>
        <v>29.47</v>
      </c>
      <c r="AY10" s="28">
        <f t="shared" si="10"/>
        <v>31.749000000000002</v>
      </c>
      <c r="AZ10" s="28">
        <f t="shared" si="10"/>
        <v>32.793999999999997</v>
      </c>
      <c r="BA10" s="28">
        <f t="shared" si="10"/>
        <v>47.004000000000005</v>
      </c>
      <c r="BB10" s="28">
        <f t="shared" si="10"/>
        <v>-3.532</v>
      </c>
      <c r="BC10" s="40">
        <f t="shared" si="10"/>
        <v>0</v>
      </c>
      <c r="BD10" s="40">
        <f>SUMIF($7:$7,BD$8,10:10)</f>
        <v>0</v>
      </c>
      <c r="BE10" s="40">
        <f t="shared" ref="BE10:BE24" si="11">AS10</f>
        <v>0</v>
      </c>
      <c r="BH10" s="9"/>
    </row>
    <row r="11" spans="2:60" ht="14.9" customHeight="1">
      <c r="B11" s="29" t="s">
        <v>106</v>
      </c>
      <c r="E11" s="28">
        <v>8.3789999999999996</v>
      </c>
      <c r="F11" s="28">
        <v>8.0230000000000015</v>
      </c>
      <c r="G11" s="28">
        <v>0.31</v>
      </c>
      <c r="H11" s="28">
        <v>0.90300000000000002</v>
      </c>
      <c r="I11" s="28">
        <v>0.502</v>
      </c>
      <c r="J11" s="28">
        <v>-0.27500000000000002</v>
      </c>
      <c r="K11" s="28">
        <v>-9.4E-2</v>
      </c>
      <c r="L11" s="28">
        <v>6.2E-2</v>
      </c>
      <c r="M11" s="28">
        <v>10.669</v>
      </c>
      <c r="N11" s="28">
        <v>15.23</v>
      </c>
      <c r="O11" s="28">
        <v>-16.352</v>
      </c>
      <c r="P11" s="28">
        <v>0.151</v>
      </c>
      <c r="Q11" s="28">
        <v>45.268999999999991</v>
      </c>
      <c r="R11" s="28">
        <v>45.237000000000002</v>
      </c>
      <c r="S11" s="28">
        <v>78.466999999999999</v>
      </c>
      <c r="T11" s="28">
        <v>115.41</v>
      </c>
      <c r="U11" s="28">
        <v>15.026999999999999</v>
      </c>
      <c r="V11" s="28">
        <v>42.435000000000002</v>
      </c>
      <c r="W11" s="28">
        <v>107.625</v>
      </c>
      <c r="X11" s="28">
        <v>96.085999999999999</v>
      </c>
      <c r="Y11" s="28">
        <v>61.73</v>
      </c>
      <c r="Z11" s="28">
        <v>55.472000000000001</v>
      </c>
      <c r="AA11" s="28">
        <v>112.61000000000001</v>
      </c>
      <c r="AB11" s="28">
        <v>92.144000000000005</v>
      </c>
      <c r="AC11" s="28">
        <v>57.784999999999997</v>
      </c>
      <c r="AD11" s="28">
        <v>66.538000000000011</v>
      </c>
      <c r="AE11" s="28">
        <v>110.18799999999999</v>
      </c>
      <c r="AF11" s="28">
        <v>140.98600000000002</v>
      </c>
      <c r="AG11" s="28">
        <v>94.109000000000009</v>
      </c>
      <c r="AH11" s="28">
        <v>78.110999999999962</v>
      </c>
      <c r="AI11" s="28">
        <v>175.43800000000005</v>
      </c>
      <c r="AJ11" s="28">
        <v>257.48</v>
      </c>
      <c r="AK11" s="40">
        <v>0</v>
      </c>
      <c r="AL11" s="40">
        <v>0</v>
      </c>
      <c r="AM11" s="40">
        <v>0</v>
      </c>
      <c r="AN11" s="40">
        <v>0</v>
      </c>
      <c r="AO11" s="40">
        <v>0</v>
      </c>
      <c r="AP11" s="40">
        <v>0</v>
      </c>
      <c r="AQ11" s="40">
        <v>0</v>
      </c>
      <c r="AR11" s="40">
        <v>0</v>
      </c>
      <c r="AS11" s="40">
        <v>0</v>
      </c>
      <c r="AU11" s="28">
        <f t="shared" si="10"/>
        <v>17.614999999999998</v>
      </c>
      <c r="AV11" s="28">
        <f t="shared" si="10"/>
        <v>0.19499999999999998</v>
      </c>
      <c r="AW11" s="28">
        <f t="shared" si="10"/>
        <v>9.6980000000000004</v>
      </c>
      <c r="AX11" s="28">
        <f t="shared" si="10"/>
        <v>284.38300000000004</v>
      </c>
      <c r="AY11" s="28">
        <f t="shared" si="10"/>
        <v>261.173</v>
      </c>
      <c r="AZ11" s="28">
        <f t="shared" si="10"/>
        <v>321.95600000000002</v>
      </c>
      <c r="BA11" s="28">
        <f t="shared" si="10"/>
        <v>375.49700000000001</v>
      </c>
      <c r="BB11" s="28">
        <f t="shared" si="10"/>
        <v>605.13800000000003</v>
      </c>
      <c r="BC11" s="40">
        <f t="shared" si="10"/>
        <v>0</v>
      </c>
      <c r="BD11" s="40">
        <f>SUMIF($7:$7,BD$8,11:11)</f>
        <v>0</v>
      </c>
      <c r="BE11" s="40">
        <f t="shared" si="11"/>
        <v>0</v>
      </c>
      <c r="BH11" s="9"/>
    </row>
    <row r="12" spans="2:60" ht="14.9" customHeight="1">
      <c r="B12" s="29" t="s">
        <v>107</v>
      </c>
      <c r="E12" s="28">
        <v>0</v>
      </c>
      <c r="F12" s="28">
        <v>0</v>
      </c>
      <c r="G12" s="28">
        <v>0</v>
      </c>
      <c r="H12" s="28">
        <v>0</v>
      </c>
      <c r="I12" s="28">
        <v>0</v>
      </c>
      <c r="J12" s="28">
        <v>0</v>
      </c>
      <c r="K12" s="28">
        <v>0</v>
      </c>
      <c r="L12" s="28">
        <v>0</v>
      </c>
      <c r="M12" s="69">
        <v>0</v>
      </c>
      <c r="N12" s="28">
        <v>0</v>
      </c>
      <c r="O12" s="28">
        <v>18.814</v>
      </c>
      <c r="P12" s="28">
        <v>10.423</v>
      </c>
      <c r="Q12" s="28">
        <v>3.1850000000000001</v>
      </c>
      <c r="R12" s="28">
        <v>28.355</v>
      </c>
      <c r="S12" s="28">
        <v>81.274000000000001</v>
      </c>
      <c r="T12" s="28">
        <v>48.408999999999999</v>
      </c>
      <c r="U12" s="28">
        <v>59.963999999999999</v>
      </c>
      <c r="V12" s="28">
        <v>59.993000000000002</v>
      </c>
      <c r="W12" s="28">
        <v>60.076000000000001</v>
      </c>
      <c r="X12" s="28">
        <v>59.180999999999997</v>
      </c>
      <c r="Y12" s="28">
        <v>59.597999999999999</v>
      </c>
      <c r="Z12" s="28">
        <v>60.128</v>
      </c>
      <c r="AA12" s="28">
        <v>60.481999999999999</v>
      </c>
      <c r="AB12" s="28">
        <v>68.294999999999987</v>
      </c>
      <c r="AC12" s="28">
        <v>73.628</v>
      </c>
      <c r="AD12" s="28">
        <v>73.61399999999999</v>
      </c>
      <c r="AE12" s="28">
        <v>73.954000000000008</v>
      </c>
      <c r="AF12" s="28">
        <v>77.864999999999981</v>
      </c>
      <c r="AG12" s="28">
        <v>78.102000000000004</v>
      </c>
      <c r="AH12" s="28">
        <v>90.046999999999997</v>
      </c>
      <c r="AI12" s="28">
        <v>78.295999999999992</v>
      </c>
      <c r="AJ12" s="28">
        <v>80.328999999999994</v>
      </c>
      <c r="AK12" s="40">
        <v>0</v>
      </c>
      <c r="AL12" s="40">
        <v>0</v>
      </c>
      <c r="AM12" s="40">
        <v>0</v>
      </c>
      <c r="AN12" s="40">
        <v>0</v>
      </c>
      <c r="AO12" s="40">
        <v>0</v>
      </c>
      <c r="AP12" s="40">
        <v>0</v>
      </c>
      <c r="AQ12" s="40">
        <v>0</v>
      </c>
      <c r="AR12" s="40">
        <v>0</v>
      </c>
      <c r="AS12" s="40">
        <v>0</v>
      </c>
      <c r="AU12" s="28">
        <f t="shared" si="10"/>
        <v>0</v>
      </c>
      <c r="AV12" s="28">
        <f t="shared" si="10"/>
        <v>0</v>
      </c>
      <c r="AW12" s="28">
        <f t="shared" si="10"/>
        <v>29.237000000000002</v>
      </c>
      <c r="AX12" s="28">
        <f t="shared" si="10"/>
        <v>161.22299999999998</v>
      </c>
      <c r="AY12" s="28">
        <f t="shared" si="10"/>
        <v>239.214</v>
      </c>
      <c r="AZ12" s="28">
        <f t="shared" si="10"/>
        <v>248.50299999999999</v>
      </c>
      <c r="BA12" s="28">
        <f t="shared" si="10"/>
        <v>299.06099999999998</v>
      </c>
      <c r="BB12" s="28">
        <f t="shared" si="10"/>
        <v>326.774</v>
      </c>
      <c r="BC12" s="40">
        <f t="shared" si="10"/>
        <v>0</v>
      </c>
      <c r="BD12" s="40">
        <f>SUMIF($7:$7,BD$8,12:12)</f>
        <v>0</v>
      </c>
      <c r="BE12" s="40">
        <f t="shared" si="11"/>
        <v>0</v>
      </c>
      <c r="BH12" s="9"/>
    </row>
    <row r="13" spans="2:60" ht="14.9" customHeight="1">
      <c r="B13" s="14" t="s">
        <v>108</v>
      </c>
      <c r="C13" s="15"/>
      <c r="D13" s="15"/>
      <c r="E13" s="25">
        <v>17.41</v>
      </c>
      <c r="F13" s="25">
        <v>31.129000000000001</v>
      </c>
      <c r="G13" s="25">
        <v>46.998999999999995</v>
      </c>
      <c r="H13" s="25">
        <v>64.314999999999998</v>
      </c>
      <c r="I13" s="25">
        <v>54.256</v>
      </c>
      <c r="J13" s="25">
        <v>75.498000000000019</v>
      </c>
      <c r="K13" s="25">
        <v>132.542</v>
      </c>
      <c r="L13" s="25">
        <v>172.107</v>
      </c>
      <c r="M13" s="25">
        <v>155.899</v>
      </c>
      <c r="N13" s="25">
        <v>173.03800000000001</v>
      </c>
      <c r="O13" s="25">
        <v>176.72300000000001</v>
      </c>
      <c r="P13" s="25">
        <v>201.01900000000001</v>
      </c>
      <c r="Q13" s="25">
        <v>145.261</v>
      </c>
      <c r="R13" s="25">
        <v>134.72300000000001</v>
      </c>
      <c r="S13" s="25">
        <v>131.68299999999999</v>
      </c>
      <c r="T13" s="25">
        <v>130.06700000000001</v>
      </c>
      <c r="U13" s="25">
        <v>121.691</v>
      </c>
      <c r="V13" s="25">
        <v>91.966999999999999</v>
      </c>
      <c r="W13" s="25">
        <v>138.70400000000001</v>
      </c>
      <c r="X13" s="25">
        <v>202.12799999999999</v>
      </c>
      <c r="Y13" s="25">
        <v>215.792</v>
      </c>
      <c r="Z13" s="25">
        <v>242.001</v>
      </c>
      <c r="AA13" s="25">
        <v>290.18599999999998</v>
      </c>
      <c r="AB13" s="25">
        <v>348.33299999999986</v>
      </c>
      <c r="AC13" s="25">
        <v>417.64299999999997</v>
      </c>
      <c r="AD13" s="25">
        <v>404.20800000000003</v>
      </c>
      <c r="AE13" s="25">
        <v>466.93500000000006</v>
      </c>
      <c r="AF13" s="25">
        <v>525.90599999999995</v>
      </c>
      <c r="AG13" s="25">
        <v>444.29500000000002</v>
      </c>
      <c r="AH13" s="25">
        <v>477.36899999999997</v>
      </c>
      <c r="AI13" s="25">
        <v>642.96299999999997</v>
      </c>
      <c r="AJ13" s="25">
        <v>704.36099999999999</v>
      </c>
      <c r="AK13" s="95">
        <v>495.12</v>
      </c>
      <c r="AL13" s="95">
        <v>543.51900000000001</v>
      </c>
      <c r="AM13" s="95">
        <v>737.35500000000002</v>
      </c>
      <c r="AN13" s="95">
        <v>1198.6900000000003</v>
      </c>
      <c r="AO13" s="95">
        <v>950.76700000000005</v>
      </c>
      <c r="AP13" s="95">
        <v>1100.9660000000001</v>
      </c>
      <c r="AQ13" s="95">
        <v>1580.0730000000001</v>
      </c>
      <c r="AR13" s="95">
        <v>1554.4629999999997</v>
      </c>
      <c r="AS13" s="95">
        <v>1424.8579999999999</v>
      </c>
      <c r="AU13" s="25">
        <f t="shared" si="10"/>
        <v>159.85300000000001</v>
      </c>
      <c r="AV13" s="25">
        <f t="shared" si="10"/>
        <v>434.40300000000002</v>
      </c>
      <c r="AW13" s="25">
        <f t="shared" si="10"/>
        <v>706.67900000000009</v>
      </c>
      <c r="AX13" s="25">
        <f t="shared" si="10"/>
        <v>541.73400000000004</v>
      </c>
      <c r="AY13" s="25">
        <f t="shared" si="10"/>
        <v>554.49</v>
      </c>
      <c r="AZ13" s="25">
        <f t="shared" si="10"/>
        <v>1096.3119999999999</v>
      </c>
      <c r="BA13" s="25">
        <f t="shared" si="10"/>
        <v>1814.692</v>
      </c>
      <c r="BB13" s="25">
        <f t="shared" si="10"/>
        <v>2268.9879999999998</v>
      </c>
      <c r="BC13" s="95">
        <f t="shared" si="10"/>
        <v>2974.6840000000002</v>
      </c>
      <c r="BD13" s="95">
        <v>5186.2690000000002</v>
      </c>
      <c r="BE13" s="95">
        <f t="shared" si="11"/>
        <v>1424.8579999999999</v>
      </c>
      <c r="BH13" s="9"/>
    </row>
    <row r="14" spans="2:60" ht="14.9" customHeight="1">
      <c r="B14" s="14" t="s">
        <v>109</v>
      </c>
      <c r="C14" s="15"/>
      <c r="D14" s="15"/>
      <c r="E14" s="25">
        <v>0.82099999999999995</v>
      </c>
      <c r="F14" s="25">
        <v>0.89300000000000002</v>
      </c>
      <c r="G14" s="25">
        <v>3.400000000000003E-2</v>
      </c>
      <c r="H14" s="25">
        <v>0.71299999999999986</v>
      </c>
      <c r="I14" s="25">
        <v>2.5659999999999998</v>
      </c>
      <c r="J14" s="25">
        <v>0.49300000000000033</v>
      </c>
      <c r="K14" s="25">
        <v>25.792000000000002</v>
      </c>
      <c r="L14" s="25">
        <v>95.524000000000001</v>
      </c>
      <c r="M14" s="25">
        <v>19.734999999999999</v>
      </c>
      <c r="N14" s="25">
        <v>11.113</v>
      </c>
      <c r="O14" s="25">
        <v>-3.3740000000000001</v>
      </c>
      <c r="P14" s="25">
        <v>0.77800000000000002</v>
      </c>
      <c r="Q14" s="25">
        <v>12.006</v>
      </c>
      <c r="R14" s="25">
        <v>4.492</v>
      </c>
      <c r="S14" s="25">
        <v>7.7359999999999998</v>
      </c>
      <c r="T14" s="25">
        <v>47.762</v>
      </c>
      <c r="U14" s="25">
        <v>6.3570000000000002</v>
      </c>
      <c r="V14" s="25">
        <v>10.771000000000001</v>
      </c>
      <c r="W14" s="25">
        <v>12.61</v>
      </c>
      <c r="X14" s="25">
        <v>52.814999999999998</v>
      </c>
      <c r="Y14" s="25">
        <v>43.752000000000002</v>
      </c>
      <c r="Z14" s="25">
        <v>55.905999999999999</v>
      </c>
      <c r="AA14" s="25">
        <v>28.262</v>
      </c>
      <c r="AB14" s="25">
        <v>27.829000000000001</v>
      </c>
      <c r="AC14" s="25">
        <v>20.350999999999999</v>
      </c>
      <c r="AD14" s="25">
        <v>23.978000000000002</v>
      </c>
      <c r="AE14" s="25">
        <v>27.392000000000003</v>
      </c>
      <c r="AF14" s="25">
        <v>33.423999999999999</v>
      </c>
      <c r="AG14" s="25">
        <v>20.12</v>
      </c>
      <c r="AH14" s="25">
        <v>19.754000000000001</v>
      </c>
      <c r="AI14" s="25">
        <v>23.729999999999997</v>
      </c>
      <c r="AJ14" s="25">
        <v>28.867000000000001</v>
      </c>
      <c r="AK14" s="95">
        <v>16.542999999999999</v>
      </c>
      <c r="AL14" s="95">
        <v>16.21</v>
      </c>
      <c r="AM14" s="95">
        <v>-2.8790000000000013</v>
      </c>
      <c r="AN14" s="95">
        <v>30.052000000000003</v>
      </c>
      <c r="AO14" s="95">
        <v>15.401</v>
      </c>
      <c r="AP14" s="95">
        <v>37.741</v>
      </c>
      <c r="AQ14" s="95">
        <v>48.631</v>
      </c>
      <c r="AR14" s="95">
        <v>62.580000000000013</v>
      </c>
      <c r="AS14" s="95">
        <v>45.286999999999999</v>
      </c>
      <c r="AU14" s="25">
        <f t="shared" si="10"/>
        <v>2.4609999999999999</v>
      </c>
      <c r="AV14" s="25">
        <f t="shared" si="10"/>
        <v>124.375</v>
      </c>
      <c r="AW14" s="25">
        <f t="shared" si="10"/>
        <v>28.251999999999999</v>
      </c>
      <c r="AX14" s="25">
        <f t="shared" si="10"/>
        <v>71.996000000000009</v>
      </c>
      <c r="AY14" s="25">
        <f t="shared" si="10"/>
        <v>82.552999999999997</v>
      </c>
      <c r="AZ14" s="25">
        <f t="shared" si="10"/>
        <v>155.749</v>
      </c>
      <c r="BA14" s="25">
        <f t="shared" si="10"/>
        <v>105.14500000000001</v>
      </c>
      <c r="BB14" s="25">
        <f t="shared" si="10"/>
        <v>92.471000000000004</v>
      </c>
      <c r="BC14" s="95">
        <f t="shared" si="10"/>
        <v>59.926000000000002</v>
      </c>
      <c r="BD14" s="95">
        <v>164.35300000000001</v>
      </c>
      <c r="BE14" s="95">
        <f t="shared" si="11"/>
        <v>45.286999999999999</v>
      </c>
      <c r="BH14" s="9"/>
    </row>
    <row r="15" spans="2:60" ht="14.9" customHeight="1">
      <c r="B15" s="14" t="s">
        <v>110</v>
      </c>
      <c r="C15" s="15"/>
      <c r="D15" s="15"/>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95">
        <v>6.4619999999999997</v>
      </c>
      <c r="AL15" s="95">
        <v>33.473999999999997</v>
      </c>
      <c r="AM15" s="95">
        <v>23.204999999999998</v>
      </c>
      <c r="AN15" s="95">
        <v>21.107999999999997</v>
      </c>
      <c r="AO15" s="95">
        <v>23.975000000000001</v>
      </c>
      <c r="AP15" s="95">
        <v>26.003</v>
      </c>
      <c r="AQ15" s="95">
        <v>39.53</v>
      </c>
      <c r="AR15" s="95">
        <v>201.465</v>
      </c>
      <c r="AS15" s="95">
        <v>40.771000000000001</v>
      </c>
      <c r="AU15" s="25">
        <f t="shared" si="10"/>
        <v>0</v>
      </c>
      <c r="AV15" s="25">
        <f t="shared" si="10"/>
        <v>0</v>
      </c>
      <c r="AW15" s="25">
        <f t="shared" si="10"/>
        <v>0</v>
      </c>
      <c r="AX15" s="25">
        <f t="shared" si="10"/>
        <v>0</v>
      </c>
      <c r="AY15" s="25">
        <f t="shared" si="10"/>
        <v>0</v>
      </c>
      <c r="AZ15" s="25">
        <f t="shared" si="10"/>
        <v>0</v>
      </c>
      <c r="BA15" s="25">
        <f t="shared" si="10"/>
        <v>0</v>
      </c>
      <c r="BB15" s="25">
        <f t="shared" si="10"/>
        <v>0</v>
      </c>
      <c r="BC15" s="95">
        <f t="shared" si="10"/>
        <v>84.248999999999995</v>
      </c>
      <c r="BD15" s="129">
        <v>290.97300000000001</v>
      </c>
      <c r="BE15" s="129">
        <f t="shared" si="11"/>
        <v>40.771000000000001</v>
      </c>
      <c r="BH15" s="9"/>
    </row>
    <row r="16" spans="2:60" ht="14.9" customHeight="1">
      <c r="B16" s="14" t="s">
        <v>111</v>
      </c>
      <c r="C16" s="15"/>
      <c r="D16" s="15"/>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95">
        <v>30.751999999999999</v>
      </c>
      <c r="AL16" s="95">
        <v>33.063000000000002</v>
      </c>
      <c r="AM16" s="95">
        <v>25.067999999999998</v>
      </c>
      <c r="AN16" s="95">
        <v>49.287999999999997</v>
      </c>
      <c r="AO16" s="95">
        <v>32.479999999999997</v>
      </c>
      <c r="AP16" s="95">
        <v>47.994999999999997</v>
      </c>
      <c r="AQ16" s="95">
        <v>39.643000000000001</v>
      </c>
      <c r="AR16" s="95">
        <v>-3.9379999999999882</v>
      </c>
      <c r="AS16" s="95">
        <v>51.011488890000003</v>
      </c>
      <c r="AU16" s="25">
        <f t="shared" si="10"/>
        <v>0</v>
      </c>
      <c r="AV16" s="25">
        <f t="shared" si="10"/>
        <v>0</v>
      </c>
      <c r="AW16" s="25">
        <f t="shared" si="10"/>
        <v>0</v>
      </c>
      <c r="AX16" s="25">
        <f t="shared" si="10"/>
        <v>0</v>
      </c>
      <c r="AY16" s="25">
        <f t="shared" si="10"/>
        <v>0</v>
      </c>
      <c r="AZ16" s="25">
        <f t="shared" si="10"/>
        <v>0</v>
      </c>
      <c r="BA16" s="25">
        <f t="shared" si="10"/>
        <v>0</v>
      </c>
      <c r="BB16" s="25">
        <f t="shared" si="10"/>
        <v>0</v>
      </c>
      <c r="BC16" s="95">
        <f t="shared" si="10"/>
        <v>138.17099999999999</v>
      </c>
      <c r="BD16" s="128">
        <v>116.18</v>
      </c>
      <c r="BE16" s="128">
        <f t="shared" si="11"/>
        <v>51.011488890000003</v>
      </c>
      <c r="BH16" s="9"/>
    </row>
    <row r="17" spans="2:60" ht="14.9" customHeight="1">
      <c r="B17" s="14" t="s">
        <v>112</v>
      </c>
      <c r="C17" s="15"/>
      <c r="D17" s="15"/>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18.085000000000001</v>
      </c>
      <c r="AC17" s="25">
        <v>15.116</v>
      </c>
      <c r="AD17" s="25">
        <v>3.3810000000000002</v>
      </c>
      <c r="AE17" s="25">
        <v>20.102</v>
      </c>
      <c r="AF17" s="25">
        <v>14.496</v>
      </c>
      <c r="AG17" s="25">
        <v>12.015000000000001</v>
      </c>
      <c r="AH17" s="25">
        <v>22.143000000000001</v>
      </c>
      <c r="AI17" s="25">
        <v>50.108999999999995</v>
      </c>
      <c r="AJ17" s="25">
        <v>14.887</v>
      </c>
      <c r="AK17" s="95">
        <v>45.451999999999998</v>
      </c>
      <c r="AL17" s="95">
        <v>6.5390000000000015</v>
      </c>
      <c r="AM17" s="95">
        <v>15.539000000000001</v>
      </c>
      <c r="AN17" s="95">
        <v>53.367999999999995</v>
      </c>
      <c r="AO17" s="95">
        <v>-25.675000000000001</v>
      </c>
      <c r="AP17" s="95">
        <v>23.981000000000002</v>
      </c>
      <c r="AQ17" s="95">
        <v>2.2429999999999999</v>
      </c>
      <c r="AR17" s="95">
        <v>-0.80600000000000083</v>
      </c>
      <c r="AS17" s="95">
        <v>-26.844999999999999</v>
      </c>
      <c r="AU17" s="25">
        <f t="shared" si="10"/>
        <v>0</v>
      </c>
      <c r="AV17" s="25">
        <f t="shared" si="10"/>
        <v>0</v>
      </c>
      <c r="AW17" s="25">
        <f t="shared" si="10"/>
        <v>0</v>
      </c>
      <c r="AX17" s="25">
        <f t="shared" si="10"/>
        <v>0</v>
      </c>
      <c r="AY17" s="25">
        <f t="shared" si="10"/>
        <v>0</v>
      </c>
      <c r="AZ17" s="25">
        <f t="shared" si="10"/>
        <v>18.085000000000001</v>
      </c>
      <c r="BA17" s="25">
        <f t="shared" si="10"/>
        <v>53.095000000000006</v>
      </c>
      <c r="BB17" s="25">
        <f t="shared" si="10"/>
        <v>99.153999999999996</v>
      </c>
      <c r="BC17" s="95">
        <f t="shared" si="10"/>
        <v>120.898</v>
      </c>
      <c r="BD17" s="128">
        <v>-0.25700000000000001</v>
      </c>
      <c r="BE17" s="128">
        <f t="shared" si="11"/>
        <v>-26.844999999999999</v>
      </c>
      <c r="BH17" s="9"/>
    </row>
    <row r="18" spans="2:60" ht="14.9" customHeight="1">
      <c r="B18" s="14" t="s">
        <v>113</v>
      </c>
      <c r="C18" s="15"/>
      <c r="D18" s="15"/>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95">
        <v>-14.635999999999999</v>
      </c>
      <c r="AL18" s="95">
        <v>-10.170999999999999</v>
      </c>
      <c r="AM18" s="95">
        <v>-0.85599999999999998</v>
      </c>
      <c r="AN18" s="95">
        <v>-7.8079999999999963</v>
      </c>
      <c r="AO18" s="95">
        <v>-2.4359999999999999</v>
      </c>
      <c r="AP18" s="95">
        <v>7.2480000000000002</v>
      </c>
      <c r="AQ18" s="95">
        <v>3.2839999999999998</v>
      </c>
      <c r="AR18" s="95">
        <v>-0.87000000000000011</v>
      </c>
      <c r="AS18" s="95">
        <v>3.8519999999999999</v>
      </c>
      <c r="AU18" s="25">
        <f t="shared" si="10"/>
        <v>0</v>
      </c>
      <c r="AV18" s="25">
        <f t="shared" si="10"/>
        <v>0</v>
      </c>
      <c r="AW18" s="25">
        <f t="shared" si="10"/>
        <v>0</v>
      </c>
      <c r="AX18" s="25">
        <f t="shared" si="10"/>
        <v>0</v>
      </c>
      <c r="AY18" s="25">
        <f t="shared" si="10"/>
        <v>0</v>
      </c>
      <c r="AZ18" s="25">
        <f t="shared" si="10"/>
        <v>0</v>
      </c>
      <c r="BA18" s="25">
        <f t="shared" si="10"/>
        <v>0</v>
      </c>
      <c r="BB18" s="25">
        <f t="shared" si="10"/>
        <v>0</v>
      </c>
      <c r="BC18" s="95">
        <f t="shared" si="10"/>
        <v>-33.470999999999997</v>
      </c>
      <c r="BD18" s="128">
        <v>7.226</v>
      </c>
      <c r="BE18" s="128">
        <f t="shared" si="11"/>
        <v>3.8519999999999999</v>
      </c>
      <c r="BH18" s="9"/>
    </row>
    <row r="19" spans="2:60" ht="14.9" customHeight="1">
      <c r="B19" s="14" t="s">
        <v>114</v>
      </c>
      <c r="C19" s="15"/>
      <c r="D19" s="15"/>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23.274000000000001</v>
      </c>
      <c r="AC19" s="25">
        <v>0</v>
      </c>
      <c r="AD19" s="25">
        <v>0</v>
      </c>
      <c r="AE19" s="25">
        <v>2.2080000000000002</v>
      </c>
      <c r="AF19" s="25">
        <v>0.46800000000000003</v>
      </c>
      <c r="AG19" s="25">
        <v>0.22</v>
      </c>
      <c r="AH19" s="25">
        <v>0.65100000000000002</v>
      </c>
      <c r="AI19" s="25">
        <v>0.5069999999999999</v>
      </c>
      <c r="AJ19" s="25">
        <v>-0.313</v>
      </c>
      <c r="AK19" s="95">
        <v>2.0489999999999999</v>
      </c>
      <c r="AL19" s="95">
        <v>0</v>
      </c>
      <c r="AM19" s="95">
        <v>0</v>
      </c>
      <c r="AN19" s="95">
        <v>0</v>
      </c>
      <c r="AO19" s="95">
        <v>0</v>
      </c>
      <c r="AP19" s="95">
        <v>0</v>
      </c>
      <c r="AQ19" s="95">
        <v>0</v>
      </c>
      <c r="AR19" s="95">
        <v>0</v>
      </c>
      <c r="AS19" s="95">
        <v>0</v>
      </c>
      <c r="AU19" s="25">
        <f t="shared" ref="AU19:BC24" si="12">SUMIF($7:$7,AU$8,19:19)</f>
        <v>0</v>
      </c>
      <c r="AV19" s="25">
        <f t="shared" si="12"/>
        <v>0</v>
      </c>
      <c r="AW19" s="25">
        <f t="shared" si="12"/>
        <v>0</v>
      </c>
      <c r="AX19" s="25">
        <f t="shared" si="12"/>
        <v>0</v>
      </c>
      <c r="AY19" s="25">
        <f t="shared" si="12"/>
        <v>0</v>
      </c>
      <c r="AZ19" s="25">
        <f t="shared" si="12"/>
        <v>23.274000000000001</v>
      </c>
      <c r="BA19" s="25">
        <f t="shared" si="12"/>
        <v>2.6760000000000002</v>
      </c>
      <c r="BB19" s="25">
        <f t="shared" si="12"/>
        <v>1.0649999999999999</v>
      </c>
      <c r="BC19" s="95">
        <f t="shared" si="12"/>
        <v>2.0489999999999999</v>
      </c>
      <c r="BD19" s="128">
        <f>SUMIF($7:$7,BD$8,19:19)</f>
        <v>0</v>
      </c>
      <c r="BE19" s="128">
        <f t="shared" si="11"/>
        <v>0</v>
      </c>
      <c r="BH19" s="9"/>
    </row>
    <row r="20" spans="2:60" ht="14.9" customHeight="1">
      <c r="B20" s="14" t="s">
        <v>115</v>
      </c>
      <c r="C20" s="15"/>
      <c r="D20" s="15"/>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0.51600000000000001</v>
      </c>
      <c r="AJ20" s="25">
        <v>0.30099999999999999</v>
      </c>
      <c r="AK20" s="95">
        <v>0.59299999999999997</v>
      </c>
      <c r="AL20" s="95">
        <v>9.157</v>
      </c>
      <c r="AM20" s="95">
        <v>56.345000000000006</v>
      </c>
      <c r="AN20" s="95">
        <v>83.843999999999994</v>
      </c>
      <c r="AO20" s="95">
        <v>78.313999999999993</v>
      </c>
      <c r="AP20" s="95">
        <v>103.751</v>
      </c>
      <c r="AQ20" s="95">
        <v>136.83799999999999</v>
      </c>
      <c r="AR20" s="95">
        <v>148.46499999999997</v>
      </c>
      <c r="AS20" s="95">
        <f>95.977+11.126</f>
        <v>107.10300000000001</v>
      </c>
      <c r="AU20" s="25">
        <f t="shared" si="12"/>
        <v>0</v>
      </c>
      <c r="AV20" s="25">
        <f t="shared" si="12"/>
        <v>0</v>
      </c>
      <c r="AW20" s="25">
        <f t="shared" si="12"/>
        <v>0</v>
      </c>
      <c r="AX20" s="25">
        <f t="shared" si="12"/>
        <v>0</v>
      </c>
      <c r="AY20" s="25">
        <f t="shared" si="12"/>
        <v>0</v>
      </c>
      <c r="AZ20" s="25">
        <f t="shared" si="12"/>
        <v>0</v>
      </c>
      <c r="BA20" s="25">
        <f t="shared" si="12"/>
        <v>0</v>
      </c>
      <c r="BB20" s="25">
        <f t="shared" si="12"/>
        <v>0.81699999999999995</v>
      </c>
      <c r="BC20" s="95">
        <f t="shared" si="12"/>
        <v>149.93899999999999</v>
      </c>
      <c r="BD20" s="128">
        <v>467.36799999999999</v>
      </c>
      <c r="BE20" s="128">
        <f t="shared" si="11"/>
        <v>107.10300000000001</v>
      </c>
      <c r="BH20" s="9"/>
    </row>
    <row r="21" spans="2:60" ht="14.9" customHeight="1">
      <c r="B21" s="14" t="s">
        <v>116</v>
      </c>
      <c r="C21" s="15"/>
      <c r="D21" s="15"/>
      <c r="E21" s="25">
        <v>-2.1070000000000002</v>
      </c>
      <c r="F21" s="25">
        <v>-2.4209999999999994</v>
      </c>
      <c r="G21" s="25">
        <v>-4.2120000000000006</v>
      </c>
      <c r="H21" s="25">
        <v>-5.2829999999999995</v>
      </c>
      <c r="I21" s="25">
        <v>-4.8730000000000002</v>
      </c>
      <c r="J21" s="25">
        <v>-6.5659999999999998</v>
      </c>
      <c r="K21" s="25">
        <v>-14.617000000000001</v>
      </c>
      <c r="L21" s="25">
        <v>-21.178999999999998</v>
      </c>
      <c r="M21" s="25">
        <v>-13.044</v>
      </c>
      <c r="N21" s="25">
        <v>-13.927</v>
      </c>
      <c r="O21" s="25">
        <v>-13.75</v>
      </c>
      <c r="P21" s="25">
        <v>-14.673</v>
      </c>
      <c r="Q21" s="25">
        <v>-15.622</v>
      </c>
      <c r="R21" s="25">
        <v>-15.746</v>
      </c>
      <c r="S21" s="25">
        <v>-19.574999999999999</v>
      </c>
      <c r="T21" s="25">
        <v>-23.436</v>
      </c>
      <c r="U21" s="25">
        <v>-17.823</v>
      </c>
      <c r="V21" s="25">
        <v>-11.282</v>
      </c>
      <c r="W21" s="25">
        <v>-12.786</v>
      </c>
      <c r="X21" s="25">
        <v>-25.146999999999998</v>
      </c>
      <c r="Y21" s="25">
        <v>-17.995000000000001</v>
      </c>
      <c r="Z21" s="25">
        <v>-26.425999999999998</v>
      </c>
      <c r="AA21" s="25">
        <v>-48.034999999999997</v>
      </c>
      <c r="AB21" s="25">
        <v>-34.540999999999997</v>
      </c>
      <c r="AC21" s="25">
        <f>SUM(AC22:AC24)</f>
        <v>-50.603999999999999</v>
      </c>
      <c r="AD21" s="25">
        <f t="shared" ref="AD21:AJ21" si="13">SUM(AD22:AD24)</f>
        <v>-61.259999999999991</v>
      </c>
      <c r="AE21" s="25">
        <f t="shared" si="13"/>
        <v>-70.786000000000001</v>
      </c>
      <c r="AF21" s="25">
        <f t="shared" si="13"/>
        <v>-77.844999999999999</v>
      </c>
      <c r="AG21" s="25">
        <f t="shared" si="13"/>
        <v>-68.125</v>
      </c>
      <c r="AH21" s="25">
        <f t="shared" si="13"/>
        <v>-70.881000000000014</v>
      </c>
      <c r="AI21" s="25">
        <f t="shared" si="13"/>
        <v>-106.836</v>
      </c>
      <c r="AJ21" s="25">
        <f t="shared" si="13"/>
        <v>-107.71299999999998</v>
      </c>
      <c r="AK21" s="95">
        <f>SUM(AK22:AK24)</f>
        <v>-80.839999999999989</v>
      </c>
      <c r="AL21" s="95">
        <f>SUM(AL22:AL24)</f>
        <v>-92.865000000000023</v>
      </c>
      <c r="AM21" s="95">
        <f>SUM(AM22:AM24)</f>
        <v>-119.35799999999999</v>
      </c>
      <c r="AN21" s="95">
        <f>SUM(AN22:AN24)</f>
        <v>-126.66600000000003</v>
      </c>
      <c r="AO21" s="95">
        <f t="shared" ref="AO21:AP21" si="14">SUM(AO22:AO24)</f>
        <v>-118.88900000000001</v>
      </c>
      <c r="AP21" s="95">
        <f t="shared" si="14"/>
        <v>-139.04</v>
      </c>
      <c r="AQ21" s="95">
        <f>SUM(AQ22:AQ24)</f>
        <v>-187.34699999999998</v>
      </c>
      <c r="AR21" s="95">
        <v>-190.11899999999991</v>
      </c>
      <c r="AS21" s="95">
        <v>-162.60899999999998</v>
      </c>
      <c r="AU21" s="25">
        <f t="shared" si="12"/>
        <v>-14.023</v>
      </c>
      <c r="AV21" s="25">
        <f t="shared" si="12"/>
        <v>-47.234999999999999</v>
      </c>
      <c r="AW21" s="25">
        <f t="shared" si="12"/>
        <v>-55.394000000000005</v>
      </c>
      <c r="AX21" s="25">
        <f t="shared" si="12"/>
        <v>-74.378999999999991</v>
      </c>
      <c r="AY21" s="25">
        <f t="shared" si="12"/>
        <v>-67.037999999999997</v>
      </c>
      <c r="AZ21" s="25">
        <f t="shared" si="12"/>
        <v>-126.99699999999999</v>
      </c>
      <c r="BA21" s="25">
        <f t="shared" si="12"/>
        <v>-260.495</v>
      </c>
      <c r="BB21" s="25">
        <f t="shared" si="12"/>
        <v>-353.55500000000001</v>
      </c>
      <c r="BC21" s="95">
        <f t="shared" si="12"/>
        <v>-419.72900000000004</v>
      </c>
      <c r="BD21" s="128">
        <f>SUMIF($7:$7,BD$8,21:21)</f>
        <v>-635.39499999999987</v>
      </c>
      <c r="BE21" s="128">
        <f t="shared" si="11"/>
        <v>-162.60899999999998</v>
      </c>
      <c r="BH21" s="9"/>
    </row>
    <row r="22" spans="2:60" ht="14.9" customHeight="1">
      <c r="B22" s="29" t="s">
        <v>117</v>
      </c>
      <c r="E22" s="28">
        <v>0</v>
      </c>
      <c r="F22" s="28">
        <v>0</v>
      </c>
      <c r="G22" s="28">
        <v>0</v>
      </c>
      <c r="H22" s="28">
        <v>0</v>
      </c>
      <c r="I22" s="28">
        <v>0</v>
      </c>
      <c r="J22" s="28">
        <v>0</v>
      </c>
      <c r="K22" s="28">
        <v>0</v>
      </c>
      <c r="L22" s="28">
        <v>0</v>
      </c>
      <c r="M22" s="28">
        <v>0</v>
      </c>
      <c r="N22" s="28">
        <v>0</v>
      </c>
      <c r="O22" s="28">
        <v>0</v>
      </c>
      <c r="P22" s="28">
        <v>0</v>
      </c>
      <c r="Q22" s="28">
        <v>0</v>
      </c>
      <c r="R22" s="28">
        <v>0</v>
      </c>
      <c r="S22" s="28">
        <v>0</v>
      </c>
      <c r="T22" s="28">
        <v>0</v>
      </c>
      <c r="U22" s="28">
        <v>0</v>
      </c>
      <c r="V22" s="28">
        <v>0</v>
      </c>
      <c r="W22" s="28">
        <v>0</v>
      </c>
      <c r="X22" s="28">
        <v>0</v>
      </c>
      <c r="Y22" s="28">
        <v>0</v>
      </c>
      <c r="Z22" s="28">
        <v>0</v>
      </c>
      <c r="AA22" s="28">
        <v>0</v>
      </c>
      <c r="AB22" s="28">
        <v>0</v>
      </c>
      <c r="AC22" s="28">
        <v>-43.527999999999999</v>
      </c>
      <c r="AD22" s="28">
        <v>-46.943999999999996</v>
      </c>
      <c r="AE22" s="28">
        <v>-53.539000000000001</v>
      </c>
      <c r="AF22" s="28">
        <v>-60.492999999999995</v>
      </c>
      <c r="AG22" s="28">
        <v>-49.12</v>
      </c>
      <c r="AH22" s="28">
        <v>-51.362000000000002</v>
      </c>
      <c r="AI22" s="28">
        <v>-85.756</v>
      </c>
      <c r="AJ22" s="28">
        <v>-86.627999999999986</v>
      </c>
      <c r="AK22" s="40">
        <v>-60.704999999999998</v>
      </c>
      <c r="AL22" s="40">
        <v>-72.814000000000007</v>
      </c>
      <c r="AM22" s="40">
        <v>-98.85</v>
      </c>
      <c r="AN22" s="40">
        <v>-104.66600000000003</v>
      </c>
      <c r="AO22" s="40">
        <v>-95.638000000000005</v>
      </c>
      <c r="AP22" s="40">
        <v>-116.714</v>
      </c>
      <c r="AQ22" s="40">
        <v>-166.44</v>
      </c>
      <c r="AR22" s="40">
        <v>-169.41199999999992</v>
      </c>
      <c r="AS22" s="40">
        <v>-141.91999999999999</v>
      </c>
      <c r="AU22" s="28">
        <f t="shared" si="12"/>
        <v>0</v>
      </c>
      <c r="AV22" s="28">
        <f t="shared" si="12"/>
        <v>0</v>
      </c>
      <c r="AW22" s="28">
        <f t="shared" si="12"/>
        <v>0</v>
      </c>
      <c r="AX22" s="28">
        <f t="shared" si="12"/>
        <v>0</v>
      </c>
      <c r="AY22" s="28">
        <f t="shared" si="12"/>
        <v>0</v>
      </c>
      <c r="AZ22" s="28">
        <f t="shared" si="12"/>
        <v>0</v>
      </c>
      <c r="BA22" s="28">
        <f t="shared" si="12"/>
        <v>-204.50399999999999</v>
      </c>
      <c r="BB22" s="28">
        <f t="shared" si="12"/>
        <v>-272.86599999999999</v>
      </c>
      <c r="BC22" s="40">
        <f t="shared" si="12"/>
        <v>-337.03500000000003</v>
      </c>
      <c r="BD22" s="40">
        <v>-548.20399999999995</v>
      </c>
      <c r="BE22" s="40">
        <f t="shared" si="11"/>
        <v>-141.91999999999999</v>
      </c>
      <c r="BH22" s="9"/>
    </row>
    <row r="23" spans="2:60" ht="14.9" customHeight="1">
      <c r="B23" s="29" t="s">
        <v>118</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-5.5789999999999997</v>
      </c>
      <c r="AD23" s="28">
        <v>-14.314999999999998</v>
      </c>
      <c r="AE23" s="28">
        <v>-17.247</v>
      </c>
      <c r="AF23" s="28">
        <v>-17.352000000000004</v>
      </c>
      <c r="AG23" s="28">
        <v>-19.004999999999999</v>
      </c>
      <c r="AH23" s="28">
        <v>-19.479000000000003</v>
      </c>
      <c r="AI23" s="28">
        <v>-21.08</v>
      </c>
      <c r="AJ23" s="28">
        <v>-20.985999999999997</v>
      </c>
      <c r="AK23" s="40">
        <v>-20.036999999999999</v>
      </c>
      <c r="AL23" s="40">
        <v>-19.922000000000004</v>
      </c>
      <c r="AM23" s="40">
        <v>-18.494</v>
      </c>
      <c r="AN23" s="40">
        <v>-21.051000000000002</v>
      </c>
      <c r="AO23" s="40">
        <v>-20.853999999999999</v>
      </c>
      <c r="AP23" s="40">
        <v>-20.451999999999998</v>
      </c>
      <c r="AQ23" s="40">
        <v>-19.050999999999998</v>
      </c>
      <c r="AR23" s="40">
        <v>-19.334000000000003</v>
      </c>
      <c r="AS23" s="40">
        <v>-19.376000000000001</v>
      </c>
      <c r="AU23" s="28">
        <f t="shared" si="12"/>
        <v>0</v>
      </c>
      <c r="AV23" s="28">
        <f t="shared" si="12"/>
        <v>0</v>
      </c>
      <c r="AW23" s="28">
        <f t="shared" si="12"/>
        <v>0</v>
      </c>
      <c r="AX23" s="28">
        <f t="shared" si="12"/>
        <v>0</v>
      </c>
      <c r="AY23" s="28">
        <f t="shared" si="12"/>
        <v>0</v>
      </c>
      <c r="AZ23" s="28">
        <f t="shared" si="12"/>
        <v>0</v>
      </c>
      <c r="BA23" s="28">
        <f t="shared" si="12"/>
        <v>-54.493000000000002</v>
      </c>
      <c r="BB23" s="28">
        <f t="shared" si="12"/>
        <v>-80.55</v>
      </c>
      <c r="BC23" s="40">
        <f t="shared" si="12"/>
        <v>-79.504000000000005</v>
      </c>
      <c r="BD23" s="40">
        <v>-79.691000000000003</v>
      </c>
      <c r="BE23" s="40">
        <f t="shared" si="11"/>
        <v>-19.376000000000001</v>
      </c>
      <c r="BH23" s="9"/>
    </row>
    <row r="24" spans="2:60" ht="14.9" customHeight="1">
      <c r="B24" s="30" t="s">
        <v>119</v>
      </c>
      <c r="C24" s="31"/>
      <c r="D24" s="31"/>
      <c r="E24" s="70">
        <v>0</v>
      </c>
      <c r="F24" s="70">
        <v>0</v>
      </c>
      <c r="G24" s="70">
        <v>0</v>
      </c>
      <c r="H24" s="70">
        <v>0</v>
      </c>
      <c r="I24" s="70">
        <v>0</v>
      </c>
      <c r="J24" s="70">
        <v>0</v>
      </c>
      <c r="K24" s="70">
        <v>0</v>
      </c>
      <c r="L24" s="70">
        <v>0</v>
      </c>
      <c r="M24" s="70">
        <v>0</v>
      </c>
      <c r="N24" s="70">
        <v>0</v>
      </c>
      <c r="O24" s="70">
        <v>0</v>
      </c>
      <c r="P24" s="70">
        <v>0</v>
      </c>
      <c r="Q24" s="70">
        <v>0</v>
      </c>
      <c r="R24" s="70">
        <v>0</v>
      </c>
      <c r="S24" s="70">
        <v>0</v>
      </c>
      <c r="T24" s="70">
        <v>0</v>
      </c>
      <c r="U24" s="70">
        <v>0</v>
      </c>
      <c r="V24" s="70">
        <v>0</v>
      </c>
      <c r="W24" s="70">
        <v>0</v>
      </c>
      <c r="X24" s="70">
        <v>0</v>
      </c>
      <c r="Y24" s="70">
        <v>0</v>
      </c>
      <c r="Z24" s="70">
        <v>0</v>
      </c>
      <c r="AA24" s="70">
        <v>0</v>
      </c>
      <c r="AB24" s="70">
        <v>0</v>
      </c>
      <c r="AC24" s="70">
        <v>-1.4970000000000001</v>
      </c>
      <c r="AD24" s="70">
        <v>-1E-3</v>
      </c>
      <c r="AE24" s="70">
        <v>0</v>
      </c>
      <c r="AF24" s="70">
        <v>0</v>
      </c>
      <c r="AG24" s="70">
        <v>0</v>
      </c>
      <c r="AH24" s="70">
        <v>-0.04</v>
      </c>
      <c r="AI24" s="70">
        <v>0</v>
      </c>
      <c r="AJ24" s="70">
        <v>-9.9000000000000005E-2</v>
      </c>
      <c r="AK24" s="103">
        <v>-9.8000000000000004E-2</v>
      </c>
      <c r="AL24" s="103">
        <v>-0.129</v>
      </c>
      <c r="AM24" s="103">
        <v>-2.0139999999999998</v>
      </c>
      <c r="AN24" s="103">
        <v>-0.94900000000000029</v>
      </c>
      <c r="AO24" s="103">
        <v>-2.3969999999999998</v>
      </c>
      <c r="AP24" s="103">
        <v>-1.8740000000000001</v>
      </c>
      <c r="AQ24" s="103">
        <v>-1.8560000000000001</v>
      </c>
      <c r="AR24" s="103">
        <v>-1.3730000000000002</v>
      </c>
      <c r="AS24" s="103">
        <v>-1.3129999999999999</v>
      </c>
      <c r="AU24" s="70">
        <f t="shared" si="12"/>
        <v>0</v>
      </c>
      <c r="AV24" s="70">
        <f t="shared" si="12"/>
        <v>0</v>
      </c>
      <c r="AW24" s="70">
        <f t="shared" si="12"/>
        <v>0</v>
      </c>
      <c r="AX24" s="70">
        <f t="shared" si="12"/>
        <v>0</v>
      </c>
      <c r="AY24" s="70">
        <f t="shared" si="12"/>
        <v>0</v>
      </c>
      <c r="AZ24" s="70">
        <f t="shared" si="12"/>
        <v>0</v>
      </c>
      <c r="BA24" s="70">
        <f t="shared" si="12"/>
        <v>-1.498</v>
      </c>
      <c r="BB24" s="70">
        <f t="shared" si="12"/>
        <v>-0.13900000000000001</v>
      </c>
      <c r="BC24" s="103">
        <f t="shared" si="12"/>
        <v>-3.19</v>
      </c>
      <c r="BD24" s="103">
        <v>-7.5</v>
      </c>
      <c r="BE24" s="40">
        <f t="shared" si="11"/>
        <v>-1.3129999999999999</v>
      </c>
      <c r="BH24" s="9"/>
    </row>
    <row r="25" spans="2:60" ht="14.9" customHeight="1">
      <c r="B25" s="29"/>
      <c r="AK25" s="40"/>
      <c r="AL25" s="40"/>
      <c r="AZ25" s="40"/>
      <c r="BH25" s="9"/>
    </row>
    <row r="26" spans="2:60" ht="14.9" customHeight="1">
      <c r="B26" s="11" t="s">
        <v>5</v>
      </c>
      <c r="C26" s="12"/>
      <c r="D26" s="12"/>
      <c r="E26" s="24">
        <f t="shared" ref="E26:AS26" si="15">SUM(E9,E13:E21)</f>
        <v>31.826000000000001</v>
      </c>
      <c r="F26" s="24">
        <f t="shared" si="15"/>
        <v>41.376000000000005</v>
      </c>
      <c r="G26" s="24">
        <f t="shared" si="15"/>
        <v>51.170999999999992</v>
      </c>
      <c r="H26" s="24">
        <f t="shared" si="15"/>
        <v>70.608999999999995</v>
      </c>
      <c r="I26" s="24">
        <f t="shared" si="15"/>
        <v>61.887000000000008</v>
      </c>
      <c r="J26" s="24">
        <f t="shared" si="15"/>
        <v>74.109000000000009</v>
      </c>
      <c r="K26" s="24">
        <f t="shared" si="15"/>
        <v>153.351</v>
      </c>
      <c r="L26" s="24">
        <f t="shared" si="15"/>
        <v>256.76700000000005</v>
      </c>
      <c r="M26" s="24">
        <f t="shared" si="15"/>
        <v>179.65200000000002</v>
      </c>
      <c r="N26" s="24">
        <f t="shared" si="15"/>
        <v>188.02600000000001</v>
      </c>
      <c r="O26" s="24">
        <f t="shared" si="15"/>
        <v>167.83500000000001</v>
      </c>
      <c r="P26" s="24">
        <f t="shared" si="15"/>
        <v>206.51</v>
      </c>
      <c r="Q26" s="24">
        <f t="shared" si="15"/>
        <v>198.05399999999997</v>
      </c>
      <c r="R26" s="24">
        <f t="shared" si="15"/>
        <v>200.714</v>
      </c>
      <c r="S26" s="24">
        <f t="shared" si="15"/>
        <v>284.89</v>
      </c>
      <c r="T26" s="24">
        <f t="shared" si="15"/>
        <v>330.76900000000001</v>
      </c>
      <c r="U26" s="24">
        <f t="shared" si="15"/>
        <v>192.87299999999999</v>
      </c>
      <c r="V26" s="24">
        <f t="shared" si="15"/>
        <v>201.54100000000003</v>
      </c>
      <c r="W26" s="24">
        <f t="shared" si="15"/>
        <v>314.44700000000006</v>
      </c>
      <c r="X26" s="24">
        <f t="shared" si="15"/>
        <v>393.28</v>
      </c>
      <c r="Y26" s="24">
        <f t="shared" si="15"/>
        <v>370.19099999999997</v>
      </c>
      <c r="Z26" s="24">
        <f t="shared" si="15"/>
        <v>396.48500000000001</v>
      </c>
      <c r="AA26" s="24">
        <f t="shared" si="15"/>
        <v>454.85199999999998</v>
      </c>
      <c r="AB26" s="24">
        <f t="shared" si="15"/>
        <v>548.14799999999991</v>
      </c>
      <c r="AC26" s="24">
        <f t="shared" si="15"/>
        <v>533.91899999999998</v>
      </c>
      <c r="AD26" s="24">
        <f t="shared" si="15"/>
        <v>513.83199999999999</v>
      </c>
      <c r="AE26" s="24">
        <f t="shared" si="15"/>
        <v>667.94499999999994</v>
      </c>
      <c r="AF26" s="24">
        <f t="shared" si="15"/>
        <v>720.97899999999981</v>
      </c>
      <c r="AG26" s="24">
        <f t="shared" si="15"/>
        <v>583.33100000000002</v>
      </c>
      <c r="AH26" s="24">
        <f t="shared" si="15"/>
        <v>609.41099999999994</v>
      </c>
      <c r="AI26" s="24">
        <f t="shared" si="15"/>
        <v>865.84699999999998</v>
      </c>
      <c r="AJ26" s="24">
        <f t="shared" si="15"/>
        <v>978.73099999999977</v>
      </c>
      <c r="AK26" s="100">
        <f t="shared" si="15"/>
        <v>687.86099999999988</v>
      </c>
      <c r="AL26" s="100">
        <f t="shared" si="15"/>
        <v>761.13</v>
      </c>
      <c r="AM26" s="100">
        <f t="shared" si="15"/>
        <v>1060.0840000000001</v>
      </c>
      <c r="AN26" s="100">
        <f t="shared" si="15"/>
        <v>1615.9050000000002</v>
      </c>
      <c r="AO26" s="100">
        <f t="shared" si="15"/>
        <v>1156.27</v>
      </c>
      <c r="AP26" s="100">
        <f t="shared" si="15"/>
        <v>1461.704</v>
      </c>
      <c r="AQ26" s="100">
        <f t="shared" si="15"/>
        <v>2001.3690000000004</v>
      </c>
      <c r="AR26" s="100">
        <f t="shared" si="15"/>
        <v>2064.8389999999999</v>
      </c>
      <c r="AS26" s="100">
        <f t="shared" si="15"/>
        <v>1701.9694888900001</v>
      </c>
      <c r="AU26" s="24">
        <f t="shared" ref="AU26:BE26" si="16">SUMIF($7:$7,AU$8,26:26)</f>
        <v>194.98199999999997</v>
      </c>
      <c r="AV26" s="24">
        <f t="shared" si="16"/>
        <v>546.11400000000003</v>
      </c>
      <c r="AW26" s="24">
        <f t="shared" si="16"/>
        <v>742.02300000000002</v>
      </c>
      <c r="AX26" s="24">
        <f t="shared" si="16"/>
        <v>1014.4269999999999</v>
      </c>
      <c r="AY26" s="24">
        <f t="shared" si="16"/>
        <v>1102.1410000000001</v>
      </c>
      <c r="AZ26" s="24">
        <f t="shared" si="16"/>
        <v>1769.6759999999997</v>
      </c>
      <c r="BA26" s="24">
        <f t="shared" si="16"/>
        <v>2436.6749999999997</v>
      </c>
      <c r="BB26" s="24">
        <f t="shared" si="16"/>
        <v>3037.3199999999997</v>
      </c>
      <c r="BC26" s="100">
        <f t="shared" si="16"/>
        <v>4124.9799999999996</v>
      </c>
      <c r="BD26" s="131">
        <f t="shared" si="16"/>
        <v>6684.1820000000007</v>
      </c>
      <c r="BE26" s="131">
        <f t="shared" si="16"/>
        <v>1701.9694888900001</v>
      </c>
      <c r="BH26" s="9"/>
    </row>
    <row r="27" spans="2:60" ht="14.9" customHeight="1">
      <c r="BH27" s="9"/>
    </row>
    <row r="28" spans="2:60" ht="14.9" customHeight="1">
      <c r="AM28" s="43"/>
      <c r="AN28" s="43"/>
      <c r="AO28" s="43"/>
      <c r="AP28" s="43"/>
      <c r="AQ28" s="43"/>
      <c r="AR28" s="41"/>
      <c r="AS28" s="41"/>
    </row>
    <row r="31" spans="2:60" ht="14.9" customHeight="1">
      <c r="AZ31" s="72"/>
      <c r="BA31" s="72"/>
      <c r="BB31" s="72"/>
      <c r="BC31" s="72"/>
    </row>
  </sheetData>
  <pageMargins left="0.511811024" right="0.511811024" top="0.78740157499999996" bottom="0.78740157499999996" header="0.31496062000000002" footer="0.31496062000000002"/>
  <ignoredErrors>
    <ignoredError sqref="G9:H9 E26:H26 I9:L9 I26:L26 M9:P9 M26 N26:O26 E9:F9 Q9 U9:X9 R9:T9 P26:T26 U26:X26 Y9:AB9 Y26:AB26 AC9 AD9:AF9 AG9:AJ9"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4165-83BB-4BE5-9B63-7A4481EB7BC5}">
  <sheetPr codeName="Planilha11">
    <tabColor theme="5"/>
  </sheetPr>
  <dimension ref="A4:BE32"/>
  <sheetViews>
    <sheetView showGridLines="0" zoomScale="130" zoomScaleNormal="130" workbookViewId="0">
      <pane xSplit="3" ySplit="8" topLeftCell="AL9" activePane="bottomRight" state="frozen"/>
      <selection pane="topRight" activeCell="D10" sqref="D10"/>
      <selection pane="bottomLeft" activeCell="D10" sqref="D10"/>
      <selection pane="bottomRight" activeCell="AU19" sqref="AU19"/>
    </sheetView>
  </sheetViews>
  <sheetFormatPr defaultColWidth="10.54296875" defaultRowHeight="14.9" customHeight="1"/>
  <cols>
    <col min="1" max="1" width="2.54296875" style="8" customWidth="1"/>
    <col min="2" max="2" width="33.26953125" style="8" customWidth="1"/>
    <col min="3" max="3" width="15.81640625" style="9" customWidth="1"/>
    <col min="4" max="4" width="2.54296875" style="9" customWidth="1"/>
    <col min="5" max="45" width="10.54296875" style="9"/>
    <col min="46" max="46" width="2.54296875" style="9" customWidth="1"/>
    <col min="47" max="55" width="10.54296875" style="9"/>
    <col min="56" max="56" width="11.453125" style="9" bestFit="1" customWidth="1"/>
    <col min="57" max="57" width="11.453125" style="9" customWidth="1"/>
    <col min="58" max="16384" width="10.54296875" style="9"/>
  </cols>
  <sheetData>
    <row r="4" spans="2:57" ht="14.9" customHeight="1">
      <c r="AR4" s="43"/>
    </row>
    <row r="6" spans="2:57" ht="14.9" customHeight="1">
      <c r="C6" s="3" t="s">
        <v>41</v>
      </c>
      <c r="D6" s="2"/>
      <c r="E6" s="4">
        <v>42460</v>
      </c>
      <c r="F6" s="4">
        <f>EOMONTH(E6,3)</f>
        <v>42551</v>
      </c>
      <c r="G6" s="4">
        <f>EOMONTH(F6,3)</f>
        <v>42643</v>
      </c>
      <c r="H6" s="4">
        <f>EOMONTH(G6,3)</f>
        <v>42735</v>
      </c>
      <c r="I6" s="4">
        <f>EOMONTH(H6,3)</f>
        <v>42825</v>
      </c>
      <c r="J6" s="4">
        <f>EOMONTH(I6,3)</f>
        <v>42916</v>
      </c>
      <c r="K6" s="4">
        <f t="shared" ref="K6:AH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ref="AI6:AM6" si="1">EOMONTH(AH6,3)</f>
        <v>45199</v>
      </c>
      <c r="AJ6" s="4">
        <f t="shared" si="1"/>
        <v>45291</v>
      </c>
      <c r="AK6" s="4">
        <f t="shared" si="1"/>
        <v>45382</v>
      </c>
      <c r="AL6" s="4">
        <f t="shared" si="1"/>
        <v>45473</v>
      </c>
      <c r="AM6" s="4">
        <f t="shared" si="1"/>
        <v>45565</v>
      </c>
      <c r="AN6" s="4">
        <f>EOMONTH(AM6,3)</f>
        <v>45657</v>
      </c>
      <c r="AO6" s="4">
        <f>EOMONTH(AN6,3)</f>
        <v>45747</v>
      </c>
      <c r="AP6" s="4">
        <f>EOMONTH(AO6,3)</f>
        <v>45838</v>
      </c>
      <c r="AQ6" s="4">
        <f>EOMONTH(AP6,3)</f>
        <v>45930</v>
      </c>
      <c r="AR6" s="4">
        <v>46022</v>
      </c>
      <c r="AS6" s="4">
        <v>46112</v>
      </c>
      <c r="AU6" s="22"/>
      <c r="AV6" s="22"/>
      <c r="AW6" s="22"/>
      <c r="AX6" s="22"/>
      <c r="AY6" s="22"/>
      <c r="AZ6" s="22"/>
      <c r="BA6" s="22"/>
      <c r="BB6" s="22"/>
      <c r="BC6" s="22"/>
    </row>
    <row r="7" spans="2:57" ht="14.9" customHeight="1">
      <c r="C7" s="3" t="s">
        <v>42</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M7" si="3">YEAR(AJ6)</f>
        <v>2023</v>
      </c>
      <c r="AK7" s="3">
        <f t="shared" si="3"/>
        <v>2024</v>
      </c>
      <c r="AL7" s="3">
        <f t="shared" si="3"/>
        <v>2024</v>
      </c>
      <c r="AM7" s="3">
        <f t="shared" si="3"/>
        <v>2024</v>
      </c>
      <c r="AN7" s="3">
        <f>YEAR(AN6)</f>
        <v>2024</v>
      </c>
      <c r="AO7" s="3">
        <f>YEAR(AO6)</f>
        <v>2025</v>
      </c>
      <c r="AP7" s="3">
        <f>YEAR(AP6)</f>
        <v>2025</v>
      </c>
      <c r="AQ7" s="3">
        <f>YEAR(AQ6)</f>
        <v>2025</v>
      </c>
      <c r="AR7" s="3">
        <f t="shared" ref="AR7:AS7" si="4">YEAR(AR6)</f>
        <v>2025</v>
      </c>
      <c r="AS7" s="3">
        <f t="shared" si="4"/>
        <v>2026</v>
      </c>
      <c r="AU7" s="21"/>
      <c r="AV7" s="21"/>
      <c r="AW7" s="21"/>
      <c r="AX7" s="21"/>
      <c r="AY7" s="21"/>
      <c r="AZ7" s="21"/>
      <c r="BA7" s="21"/>
      <c r="BB7" s="21"/>
      <c r="BC7" s="21"/>
    </row>
    <row r="8" spans="2:57" ht="14.9" customHeight="1">
      <c r="B8" s="5" t="s">
        <v>120</v>
      </c>
      <c r="C8" s="6"/>
      <c r="D8" s="6"/>
      <c r="E8" s="7" t="str">
        <f>MONTH(E$6)/3&amp;"Q"&amp;E$7</f>
        <v>1Q2016</v>
      </c>
      <c r="F8" s="7" t="str">
        <f t="shared" ref="F8:AS8" si="5">MONTH(F$6)/3&amp;"Q"&amp;F$7</f>
        <v>2Q2016</v>
      </c>
      <c r="G8" s="7" t="str">
        <f t="shared" si="5"/>
        <v>3Q2016</v>
      </c>
      <c r="H8" s="7" t="str">
        <f t="shared" si="5"/>
        <v>4Q2016</v>
      </c>
      <c r="I8" s="7" t="str">
        <f t="shared" si="5"/>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 t="shared" si="5"/>
        <v>1Q2024</v>
      </c>
      <c r="AL8" s="7" t="str">
        <f t="shared" si="5"/>
        <v>2Q2024</v>
      </c>
      <c r="AM8" s="7" t="str">
        <f t="shared" si="5"/>
        <v>3Q2024</v>
      </c>
      <c r="AN8" s="7" t="str">
        <f t="shared" si="5"/>
        <v>4Q2024</v>
      </c>
      <c r="AO8" s="7" t="str">
        <f t="shared" si="5"/>
        <v>1Q2025</v>
      </c>
      <c r="AP8" s="7" t="str">
        <f t="shared" si="5"/>
        <v>2Q2025</v>
      </c>
      <c r="AQ8" s="7" t="str">
        <f t="shared" si="5"/>
        <v>3Q2025</v>
      </c>
      <c r="AR8" s="7" t="str">
        <f t="shared" si="5"/>
        <v>4Q2025</v>
      </c>
      <c r="AS8" s="7" t="str">
        <f t="shared" si="5"/>
        <v>1Q2026</v>
      </c>
      <c r="AT8" s="2"/>
      <c r="AU8" s="6">
        <v>2016</v>
      </c>
      <c r="AV8" s="6">
        <f>AU8+1</f>
        <v>2017</v>
      </c>
      <c r="AW8" s="6">
        <f t="shared" ref="AW8:BE8" si="6">AV8+1</f>
        <v>2018</v>
      </c>
      <c r="AX8" s="6">
        <f t="shared" si="6"/>
        <v>2019</v>
      </c>
      <c r="AY8" s="6">
        <f t="shared" si="6"/>
        <v>2020</v>
      </c>
      <c r="AZ8" s="6">
        <f t="shared" si="6"/>
        <v>2021</v>
      </c>
      <c r="BA8" s="6">
        <f t="shared" si="6"/>
        <v>2022</v>
      </c>
      <c r="BB8" s="6">
        <f t="shared" si="6"/>
        <v>2023</v>
      </c>
      <c r="BC8" s="6">
        <f t="shared" si="6"/>
        <v>2024</v>
      </c>
      <c r="BD8" s="6">
        <f t="shared" si="6"/>
        <v>2025</v>
      </c>
      <c r="BE8" s="6">
        <f t="shared" si="6"/>
        <v>2026</v>
      </c>
    </row>
    <row r="9" spans="2:57" ht="14.9" customHeight="1">
      <c r="B9" s="38" t="s">
        <v>56</v>
      </c>
      <c r="C9" s="39"/>
      <c r="D9" s="39"/>
      <c r="E9" s="68">
        <v>-5.0540000000000003</v>
      </c>
      <c r="F9" s="68">
        <v>-7.16</v>
      </c>
      <c r="G9" s="68">
        <v>-28.389000000000003</v>
      </c>
      <c r="H9" s="68">
        <v>-38.639000000000003</v>
      </c>
      <c r="I9" s="68">
        <v>-26.341999999999999</v>
      </c>
      <c r="J9" s="68">
        <v>-57.454999999999998</v>
      </c>
      <c r="K9" s="68">
        <v>-102.16300000000001</v>
      </c>
      <c r="L9" s="68">
        <v>-96.821999999999974</v>
      </c>
      <c r="M9" s="68">
        <v>-97.843000000000004</v>
      </c>
      <c r="N9" s="68">
        <v>-99.265000000000001</v>
      </c>
      <c r="O9" s="68">
        <v>-36.366999999999997</v>
      </c>
      <c r="P9" s="68">
        <v>-64.600999999999999</v>
      </c>
      <c r="Q9" s="68">
        <v>-116.15300000000001</v>
      </c>
      <c r="R9" s="68">
        <v>-103.376</v>
      </c>
      <c r="S9" s="68">
        <v>-70.453000000000003</v>
      </c>
      <c r="T9" s="68">
        <v>-93.851000000000056</v>
      </c>
      <c r="U9" s="68">
        <v>-94.138000000000005</v>
      </c>
      <c r="V9" s="68">
        <v>-62.78</v>
      </c>
      <c r="W9" s="68">
        <v>-75.466000000000008</v>
      </c>
      <c r="X9" s="68">
        <v>-93.23599999999999</v>
      </c>
      <c r="Y9" s="68">
        <v>-94.725999999999999</v>
      </c>
      <c r="Z9" s="68">
        <v>-153.52600000000001</v>
      </c>
      <c r="AA9" s="68">
        <v>-184.09800000000001</v>
      </c>
      <c r="AB9" s="68">
        <v>-153.16899999999998</v>
      </c>
      <c r="AC9" s="68">
        <v>-275.77699999999999</v>
      </c>
      <c r="AD9" s="68">
        <v>-253.12799999999999</v>
      </c>
      <c r="AE9" s="68">
        <v>-313.23300000000006</v>
      </c>
      <c r="AF9" s="68">
        <v>-333.56000000000006</v>
      </c>
      <c r="AG9" s="68">
        <v>-296.12799999999999</v>
      </c>
      <c r="AH9" s="68">
        <v>-290.42699999999996</v>
      </c>
      <c r="AI9" s="68">
        <v>-371.50200000000007</v>
      </c>
      <c r="AJ9" s="25">
        <v>-407.767</v>
      </c>
      <c r="AK9" s="25">
        <v>-263.86099999999999</v>
      </c>
      <c r="AL9" s="25">
        <v>-288.404</v>
      </c>
      <c r="AM9" s="25">
        <v>-440.40800000000002</v>
      </c>
      <c r="AN9" s="25">
        <v>-704.60500000000002</v>
      </c>
      <c r="AO9" s="25">
        <v>-675.62</v>
      </c>
      <c r="AP9" s="25">
        <v>-912.03800000000047</v>
      </c>
      <c r="AQ9" s="25">
        <v>-1407.7</v>
      </c>
      <c r="AR9" s="25">
        <v>-1406.9169999999999</v>
      </c>
      <c r="AS9" s="25">
        <v>-1358.5909999999999</v>
      </c>
      <c r="AU9" s="68">
        <f t="shared" ref="AU9:BE10" si="7">SUMIF($7:$7,AU$8,9:9)</f>
        <v>-79.242000000000004</v>
      </c>
      <c r="AV9" s="68">
        <f t="shared" si="7"/>
        <v>-282.78199999999998</v>
      </c>
      <c r="AW9" s="68">
        <f t="shared" si="7"/>
        <v>-298.07600000000002</v>
      </c>
      <c r="AX9" s="68">
        <f t="shared" si="7"/>
        <v>-383.83300000000003</v>
      </c>
      <c r="AY9" s="68">
        <f t="shared" si="7"/>
        <v>-325.62</v>
      </c>
      <c r="AZ9" s="68">
        <f t="shared" si="7"/>
        <v>-585.51900000000001</v>
      </c>
      <c r="BA9" s="68">
        <f t="shared" si="7"/>
        <v>-1175.6980000000001</v>
      </c>
      <c r="BB9" s="68">
        <f t="shared" si="7"/>
        <v>-1365.8240000000001</v>
      </c>
      <c r="BC9" s="68">
        <f t="shared" si="7"/>
        <v>-1697.278</v>
      </c>
      <c r="BD9" s="68">
        <f t="shared" si="7"/>
        <v>-4402.2749999999996</v>
      </c>
      <c r="BE9" s="68">
        <f t="shared" si="7"/>
        <v>-1358.5909999999999</v>
      </c>
    </row>
    <row r="10" spans="2:57" ht="14.9" customHeight="1">
      <c r="B10" s="14" t="s">
        <v>60</v>
      </c>
      <c r="C10" s="15"/>
      <c r="D10" s="15"/>
      <c r="E10" s="25">
        <v>-2.1070000000000002</v>
      </c>
      <c r="F10" s="25">
        <v>-2.0179999999999998</v>
      </c>
      <c r="G10" s="25">
        <v>-2.5430000000000001</v>
      </c>
      <c r="H10" s="25">
        <v>-10.103000000000002</v>
      </c>
      <c r="I10" s="25">
        <v>-2.2679999999999998</v>
      </c>
      <c r="J10" s="25">
        <v>-3.9239999999999999</v>
      </c>
      <c r="K10" s="25">
        <v>-3.9540000000000002</v>
      </c>
      <c r="L10" s="25">
        <v>-14.624000000000001</v>
      </c>
      <c r="M10" s="25">
        <v>-5.0149999999999997</v>
      </c>
      <c r="N10" s="25">
        <v>-8.5239999999999991</v>
      </c>
      <c r="O10" s="25">
        <v>-9.6379999999999999</v>
      </c>
      <c r="P10" s="25">
        <v>-9.0589999999999993</v>
      </c>
      <c r="Q10" s="25">
        <v>-7.9189999999999996</v>
      </c>
      <c r="R10" s="25">
        <v>-9.0229999999999997</v>
      </c>
      <c r="S10" s="25">
        <v>-12.366</v>
      </c>
      <c r="T10" s="25">
        <v>-18.940000000000001</v>
      </c>
      <c r="U10" s="25">
        <v>-17.63</v>
      </c>
      <c r="V10" s="25">
        <v>-19.512</v>
      </c>
      <c r="W10" s="25">
        <v>-20.751999999999999</v>
      </c>
      <c r="X10" s="25">
        <v>-27.209</v>
      </c>
      <c r="Y10" s="25">
        <v>-41.39</v>
      </c>
      <c r="Z10" s="25">
        <v>-50.694000000000003</v>
      </c>
      <c r="AA10" s="25">
        <v>-54.993000000000002</v>
      </c>
      <c r="AB10" s="25">
        <v>-20.867999999999995</v>
      </c>
      <c r="AC10" s="25">
        <v>-56.476999999999997</v>
      </c>
      <c r="AD10" s="25">
        <v>-53.214999999999996</v>
      </c>
      <c r="AE10" s="25">
        <v>-64.959999999999994</v>
      </c>
      <c r="AF10" s="25">
        <v>-37.604999999999997</v>
      </c>
      <c r="AG10" s="25">
        <v>-50.797999999999995</v>
      </c>
      <c r="AH10" s="25">
        <v>-56.377999999999993</v>
      </c>
      <c r="AI10" s="25">
        <v>-36.554000000000002</v>
      </c>
      <c r="AJ10" s="25">
        <v>-76.397999999999797</v>
      </c>
      <c r="AK10" s="25">
        <v>-76.316000000000003</v>
      </c>
      <c r="AL10" s="25">
        <v>-78.25800000000001</v>
      </c>
      <c r="AM10" s="25">
        <v>-90.375999999999976</v>
      </c>
      <c r="AN10" s="25">
        <v>-94.277000000000029</v>
      </c>
      <c r="AO10" s="25">
        <v>-84.22399999999999</v>
      </c>
      <c r="AP10" s="25">
        <v>-69.303999999999817</v>
      </c>
      <c r="AQ10" s="25">
        <v>-97.057000000000002</v>
      </c>
      <c r="AR10" s="25">
        <v>-66.664000000000016</v>
      </c>
      <c r="AS10" s="25">
        <v>-91.143000000000001</v>
      </c>
      <c r="AU10" s="25">
        <f t="shared" si="7"/>
        <v>-16.771000000000001</v>
      </c>
      <c r="AV10" s="25">
        <f t="shared" si="7"/>
        <v>-24.770000000000003</v>
      </c>
      <c r="AW10" s="25">
        <f t="shared" si="7"/>
        <v>-32.235999999999997</v>
      </c>
      <c r="AX10" s="25">
        <f t="shared" si="7"/>
        <v>-48.248000000000005</v>
      </c>
      <c r="AY10" s="25">
        <f t="shared" si="7"/>
        <v>-85.102999999999994</v>
      </c>
      <c r="AZ10" s="25">
        <f t="shared" si="7"/>
        <v>-167.94499999999999</v>
      </c>
      <c r="BA10" s="25">
        <f t="shared" si="7"/>
        <v>-212.25699999999998</v>
      </c>
      <c r="BB10" s="25">
        <f t="shared" si="7"/>
        <v>-220.12799999999979</v>
      </c>
      <c r="BC10" s="25">
        <f t="shared" si="7"/>
        <v>-339.22700000000003</v>
      </c>
      <c r="BD10" s="25">
        <f t="shared" si="7"/>
        <v>-317.2489999999998</v>
      </c>
      <c r="BE10" s="25">
        <f t="shared" si="7"/>
        <v>-91.143000000000001</v>
      </c>
    </row>
    <row r="11" spans="2:57" ht="14.9" customHeight="1">
      <c r="B11" s="14" t="s">
        <v>61</v>
      </c>
      <c r="C11" s="15"/>
      <c r="D11" s="15"/>
      <c r="E11" s="25">
        <v>-1.4490000000000001</v>
      </c>
      <c r="F11" s="25">
        <v>-1.6830000000000001</v>
      </c>
      <c r="G11" s="25">
        <v>-1.4439999999999995</v>
      </c>
      <c r="H11" s="25">
        <v>-1.34</v>
      </c>
      <c r="I11" s="25">
        <v>-1.597</v>
      </c>
      <c r="J11" s="25">
        <v>-2.3650000000000002</v>
      </c>
      <c r="K11" s="25">
        <v>-2.4159999999999999</v>
      </c>
      <c r="L11" s="25">
        <v>-4.8230000000000004</v>
      </c>
      <c r="M11" s="25">
        <v>-4.1719999999999997</v>
      </c>
      <c r="N11" s="25">
        <v>-4.8769999999999998</v>
      </c>
      <c r="O11" s="25">
        <v>-4.4189999999999996</v>
      </c>
      <c r="P11" s="25">
        <v>-4.4379999999999997</v>
      </c>
      <c r="Q11" s="25">
        <v>-5.4420000000000002</v>
      </c>
      <c r="R11" s="25">
        <v>-6.2869999999999999</v>
      </c>
      <c r="S11" s="25">
        <v>-10.093</v>
      </c>
      <c r="T11" s="25">
        <v>-11.323</v>
      </c>
      <c r="U11" s="25">
        <v>-11.02</v>
      </c>
      <c r="V11" s="25">
        <v>-12.347</v>
      </c>
      <c r="W11" s="25">
        <v>-12.204000000000001</v>
      </c>
      <c r="X11" s="25">
        <v>-14.638999999999999</v>
      </c>
      <c r="Y11" s="25">
        <v>-18.227</v>
      </c>
      <c r="Z11" s="25">
        <v>-19.867999999999999</v>
      </c>
      <c r="AA11" s="25">
        <v>-19.952000000000002</v>
      </c>
      <c r="AB11" s="25">
        <v>-26.954999999999998</v>
      </c>
      <c r="AC11" s="25">
        <v>-22.135000000000002</v>
      </c>
      <c r="AD11" s="25">
        <v>-20.460999999999999</v>
      </c>
      <c r="AE11" s="25">
        <v>-24.192999999999998</v>
      </c>
      <c r="AF11" s="25">
        <v>-26.634</v>
      </c>
      <c r="AG11" s="25">
        <v>-27.972999999999999</v>
      </c>
      <c r="AH11" s="25">
        <v>-30.303000000000004</v>
      </c>
      <c r="AI11" s="25">
        <v>-31.976999999999997</v>
      </c>
      <c r="AJ11" s="25">
        <v>-32.29</v>
      </c>
      <c r="AK11" s="95">
        <v>-32.057000000000002</v>
      </c>
      <c r="AL11" s="95">
        <v>-39.152000000000001</v>
      </c>
      <c r="AM11" s="95">
        <v>-39.956000000000003</v>
      </c>
      <c r="AN11" s="95">
        <v>-39.674999999999997</v>
      </c>
      <c r="AO11" s="95">
        <v>-41.491</v>
      </c>
      <c r="AP11" s="95">
        <v>-40.191000000000003</v>
      </c>
      <c r="AQ11" s="95">
        <v>-45.545999999999999</v>
      </c>
      <c r="AR11" s="95">
        <v>-38.391000000000005</v>
      </c>
      <c r="AS11" s="95">
        <v>-42.468000000000004</v>
      </c>
      <c r="AU11" s="25">
        <f t="shared" ref="AU11:BC15" si="8">SUMIF($7:$7,AU$8,11:11)</f>
        <v>-5.9159999999999995</v>
      </c>
      <c r="AV11" s="25">
        <f t="shared" si="8"/>
        <v>-11.201000000000001</v>
      </c>
      <c r="AW11" s="25">
        <f t="shared" si="8"/>
        <v>-17.905999999999999</v>
      </c>
      <c r="AX11" s="25">
        <f t="shared" si="8"/>
        <v>-33.144999999999996</v>
      </c>
      <c r="AY11" s="25">
        <f t="shared" si="8"/>
        <v>-50.209999999999994</v>
      </c>
      <c r="AZ11" s="25">
        <f t="shared" si="8"/>
        <v>-85.001999999999995</v>
      </c>
      <c r="BA11" s="25">
        <f t="shared" si="8"/>
        <v>-93.423000000000002</v>
      </c>
      <c r="BB11" s="25">
        <f t="shared" si="8"/>
        <v>-122.54300000000001</v>
      </c>
      <c r="BC11" s="25">
        <f t="shared" si="8"/>
        <v>-150.84</v>
      </c>
      <c r="BD11" s="25">
        <v>-165.619</v>
      </c>
      <c r="BE11" s="25">
        <v>-165.619</v>
      </c>
    </row>
    <row r="12" spans="2:57" ht="14.9" customHeight="1">
      <c r="B12" s="14" t="s">
        <v>121</v>
      </c>
      <c r="C12" s="15"/>
      <c r="D12" s="15"/>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-0.89700000000000002</v>
      </c>
      <c r="AE12" s="25">
        <v>-0.11999999999999988</v>
      </c>
      <c r="AF12" s="25">
        <v>-0.69799999999999995</v>
      </c>
      <c r="AG12" s="25">
        <v>0</v>
      </c>
      <c r="AH12" s="25">
        <v>-9.7000000000000003E-2</v>
      </c>
      <c r="AI12" s="25">
        <v>0</v>
      </c>
      <c r="AJ12" s="25">
        <v>0</v>
      </c>
      <c r="AK12" s="25">
        <v>0</v>
      </c>
      <c r="AL12" s="25">
        <v>0</v>
      </c>
      <c r="AM12" s="25">
        <v>0</v>
      </c>
      <c r="AN12" s="25">
        <v>0</v>
      </c>
      <c r="AO12" s="25">
        <v>0</v>
      </c>
      <c r="AP12" s="25">
        <v>0</v>
      </c>
      <c r="AQ12" s="25">
        <v>0</v>
      </c>
      <c r="AR12" s="25">
        <v>0</v>
      </c>
      <c r="AS12" s="25">
        <v>0</v>
      </c>
      <c r="AU12" s="25">
        <f t="shared" si="8"/>
        <v>0</v>
      </c>
      <c r="AV12" s="25">
        <f t="shared" si="8"/>
        <v>0</v>
      </c>
      <c r="AW12" s="25">
        <f t="shared" si="8"/>
        <v>0</v>
      </c>
      <c r="AX12" s="25">
        <f t="shared" si="8"/>
        <v>0</v>
      </c>
      <c r="AY12" s="25">
        <f t="shared" si="8"/>
        <v>0</v>
      </c>
      <c r="AZ12" s="25">
        <f t="shared" si="8"/>
        <v>0</v>
      </c>
      <c r="BA12" s="25">
        <f t="shared" si="8"/>
        <v>-1.7149999999999999</v>
      </c>
      <c r="BB12" s="25">
        <f t="shared" si="8"/>
        <v>-9.7000000000000003E-2</v>
      </c>
      <c r="BC12" s="25">
        <f t="shared" si="8"/>
        <v>0</v>
      </c>
      <c r="BD12" s="25">
        <f t="shared" ref="BD12:BE15" si="9">SUMIF($7:$7,BD$8,12:12)</f>
        <v>0</v>
      </c>
      <c r="BE12" s="25">
        <f t="shared" si="9"/>
        <v>0</v>
      </c>
    </row>
    <row r="13" spans="2:57" ht="14.9" customHeight="1">
      <c r="B13" s="14" t="s">
        <v>122</v>
      </c>
      <c r="C13" s="15"/>
      <c r="D13" s="15"/>
      <c r="E13" s="25">
        <v>-6.94</v>
      </c>
      <c r="F13" s="25">
        <v>-6.9389999999999992</v>
      </c>
      <c r="G13" s="25">
        <v>-6.9399999999999995</v>
      </c>
      <c r="H13" s="25">
        <v>-6.9390000000000001</v>
      </c>
      <c r="I13" s="25">
        <v>-6.9409999999999998</v>
      </c>
      <c r="J13" s="25">
        <v>-12.298</v>
      </c>
      <c r="K13" s="25">
        <v>-12.756</v>
      </c>
      <c r="L13" s="25">
        <v>-20.943000000000001</v>
      </c>
      <c r="M13" s="25">
        <v>-29.808</v>
      </c>
      <c r="N13" s="25">
        <v>-29.893999999999998</v>
      </c>
      <c r="O13" s="25">
        <v>-29.98</v>
      </c>
      <c r="P13" s="25">
        <v>-30.1</v>
      </c>
      <c r="Q13" s="25">
        <v>-34.54</v>
      </c>
      <c r="R13" s="25">
        <v>-40.722000000000001</v>
      </c>
      <c r="S13" s="25">
        <v>-53.603000000000002</v>
      </c>
      <c r="T13" s="25">
        <v>-56.332999999999998</v>
      </c>
      <c r="U13" s="25">
        <v>-58.444000000000003</v>
      </c>
      <c r="V13" s="25">
        <v>-63.476999999999997</v>
      </c>
      <c r="W13" s="25">
        <v>-62.314</v>
      </c>
      <c r="X13" s="25">
        <v>-76.623999999999995</v>
      </c>
      <c r="Y13" s="25">
        <v>-98.643000000000001</v>
      </c>
      <c r="Z13" s="25">
        <v>-98.728999999999999</v>
      </c>
      <c r="AA13" s="25">
        <v>-98.84</v>
      </c>
      <c r="AB13" s="25">
        <v>-99.074999999999989</v>
      </c>
      <c r="AC13" s="25">
        <v>-98.183999999999997</v>
      </c>
      <c r="AD13" s="25">
        <v>-98.400999999999996</v>
      </c>
      <c r="AE13" s="25">
        <v>-99.216000000000008</v>
      </c>
      <c r="AF13" s="25">
        <v>-99.542000000000002</v>
      </c>
      <c r="AG13" s="25">
        <v>-103.51900000000001</v>
      </c>
      <c r="AH13" s="25">
        <v>-112.042</v>
      </c>
      <c r="AI13" s="25">
        <v>-112.20399999999998</v>
      </c>
      <c r="AJ13" s="25">
        <v>-127.79600000000001</v>
      </c>
      <c r="AK13" s="25">
        <v>-155.69999999999999</v>
      </c>
      <c r="AL13" s="25">
        <v>-184.5</v>
      </c>
      <c r="AM13" s="25">
        <v>-186.2</v>
      </c>
      <c r="AN13" s="25">
        <v>-197.5</v>
      </c>
      <c r="AO13" s="25">
        <v>-193.78800000000001</v>
      </c>
      <c r="AP13" s="25">
        <v>-193.1</v>
      </c>
      <c r="AQ13" s="25">
        <v>-192.86099999999999</v>
      </c>
      <c r="AR13" s="25">
        <v>-197.68799999999999</v>
      </c>
      <c r="AS13" s="25">
        <v>-193.101</v>
      </c>
      <c r="AU13" s="25">
        <f t="shared" si="8"/>
        <v>-27.757999999999999</v>
      </c>
      <c r="AV13" s="25">
        <f t="shared" si="8"/>
        <v>-52.938000000000002</v>
      </c>
      <c r="AW13" s="25">
        <f t="shared" si="8"/>
        <v>-119.78200000000001</v>
      </c>
      <c r="AX13" s="25">
        <f t="shared" si="8"/>
        <v>-185.19800000000001</v>
      </c>
      <c r="AY13" s="25">
        <f t="shared" si="8"/>
        <v>-260.85899999999998</v>
      </c>
      <c r="AZ13" s="25">
        <f t="shared" si="8"/>
        <v>-395.28699999999998</v>
      </c>
      <c r="BA13" s="25">
        <f t="shared" si="8"/>
        <v>-395.34299999999996</v>
      </c>
      <c r="BB13" s="25">
        <f t="shared" si="8"/>
        <v>-455.56099999999998</v>
      </c>
      <c r="BC13" s="25">
        <f t="shared" si="8"/>
        <v>-723.9</v>
      </c>
      <c r="BD13" s="25">
        <f t="shared" si="9"/>
        <v>-777.43700000000001</v>
      </c>
      <c r="BE13" s="25">
        <f t="shared" si="9"/>
        <v>-193.101</v>
      </c>
    </row>
    <row r="14" spans="2:57" ht="14.9" customHeight="1">
      <c r="B14" s="14" t="s">
        <v>123</v>
      </c>
      <c r="C14" s="15"/>
      <c r="D14" s="15"/>
      <c r="E14" s="25">
        <v>0.58899999999999997</v>
      </c>
      <c r="F14" s="25">
        <v>0.74900000000000011</v>
      </c>
      <c r="G14" s="25">
        <v>2.7249999999999996</v>
      </c>
      <c r="H14" s="25">
        <v>3.3000000000000007</v>
      </c>
      <c r="I14" s="25">
        <v>2.403</v>
      </c>
      <c r="J14" s="25">
        <v>4.423</v>
      </c>
      <c r="K14" s="25">
        <v>10.667999999999999</v>
      </c>
      <c r="L14" s="25">
        <v>12.562999999999999</v>
      </c>
      <c r="M14" s="25">
        <v>6.306</v>
      </c>
      <c r="N14" s="25">
        <v>7.1550000000000002</v>
      </c>
      <c r="O14" s="25">
        <v>6.9939999999999998</v>
      </c>
      <c r="P14" s="25">
        <v>8.8089999999999993</v>
      </c>
      <c r="Q14" s="25">
        <v>10.029999999999999</v>
      </c>
      <c r="R14" s="25">
        <v>8.98</v>
      </c>
      <c r="S14" s="25">
        <v>9.1790000000000003</v>
      </c>
      <c r="T14" s="25">
        <v>10.063000000000002</v>
      </c>
      <c r="U14" s="25">
        <v>6.383</v>
      </c>
      <c r="V14" s="25">
        <v>6.8090000000000002</v>
      </c>
      <c r="W14" s="25">
        <v>7.5380000000000003</v>
      </c>
      <c r="X14" s="25">
        <v>13.793000000000003</v>
      </c>
      <c r="Y14" s="25">
        <v>2.569</v>
      </c>
      <c r="Z14" s="25">
        <v>12.965</v>
      </c>
      <c r="AA14" s="25">
        <v>39.288000000000004</v>
      </c>
      <c r="AB14" s="25">
        <v>24.869</v>
      </c>
      <c r="AC14" s="25">
        <v>27.748000000000001</v>
      </c>
      <c r="AD14" s="25">
        <v>29.936</v>
      </c>
      <c r="AE14" s="25">
        <v>32.003</v>
      </c>
      <c r="AF14" s="25">
        <v>36.792000000000002</v>
      </c>
      <c r="AG14" s="25">
        <v>31.856999999999999</v>
      </c>
      <c r="AH14" s="25">
        <v>32.018999999999998</v>
      </c>
      <c r="AI14" s="25">
        <v>52.817</v>
      </c>
      <c r="AJ14" s="25">
        <v>54.808999999999997</v>
      </c>
      <c r="AK14" s="25">
        <v>37.856000000000002</v>
      </c>
      <c r="AL14" s="25">
        <v>44.645000000000003</v>
      </c>
      <c r="AM14" s="25">
        <v>64.239999999999995</v>
      </c>
      <c r="AN14" s="25">
        <v>43.302429189999998</v>
      </c>
      <c r="AO14" s="25">
        <v>66.7</v>
      </c>
      <c r="AP14" s="25">
        <v>79.918999999999997</v>
      </c>
      <c r="AQ14" s="25">
        <v>134.148</v>
      </c>
      <c r="AR14" s="25">
        <v>139.52599999999995</v>
      </c>
      <c r="AS14" s="25">
        <v>125.991</v>
      </c>
      <c r="AU14" s="25">
        <f t="shared" si="8"/>
        <v>7.3630000000000004</v>
      </c>
      <c r="AV14" s="25">
        <f t="shared" si="8"/>
        <v>30.056999999999999</v>
      </c>
      <c r="AW14" s="25">
        <f t="shared" si="8"/>
        <v>29.263999999999996</v>
      </c>
      <c r="AX14" s="25">
        <f t="shared" si="8"/>
        <v>38.252000000000002</v>
      </c>
      <c r="AY14" s="25">
        <f t="shared" si="8"/>
        <v>34.523000000000003</v>
      </c>
      <c r="AZ14" s="25">
        <f t="shared" si="8"/>
        <v>79.691000000000003</v>
      </c>
      <c r="BA14" s="25">
        <f t="shared" si="8"/>
        <v>126.479</v>
      </c>
      <c r="BB14" s="25">
        <f t="shared" si="8"/>
        <v>171.50200000000001</v>
      </c>
      <c r="BC14" s="25">
        <f t="shared" si="8"/>
        <v>190.04342918999998</v>
      </c>
      <c r="BD14" s="25">
        <f t="shared" si="9"/>
        <v>420.29299999999995</v>
      </c>
      <c r="BE14" s="25">
        <f t="shared" si="9"/>
        <v>125.991</v>
      </c>
    </row>
    <row r="15" spans="2:57" ht="14.9" customHeight="1">
      <c r="B15" s="32" t="s">
        <v>124</v>
      </c>
      <c r="C15" s="33"/>
      <c r="D15" s="33"/>
      <c r="E15" s="34">
        <v>-0.54400000000000004</v>
      </c>
      <c r="F15" s="34">
        <v>-0.57799999999999985</v>
      </c>
      <c r="G15" s="34">
        <v>-0.67300000000000004</v>
      </c>
      <c r="H15" s="34">
        <v>6.7629999999999999</v>
      </c>
      <c r="I15" s="34">
        <v>-0.624</v>
      </c>
      <c r="J15" s="34">
        <v>-1.175</v>
      </c>
      <c r="K15" s="34">
        <v>-1.1739999999999999</v>
      </c>
      <c r="L15" s="34">
        <v>-0.72100000000000009</v>
      </c>
      <c r="M15" s="34">
        <v>-0.88500000000000001</v>
      </c>
      <c r="N15" s="34">
        <v>-0.38</v>
      </c>
      <c r="O15" s="34">
        <v>-0.86199999999999999</v>
      </c>
      <c r="P15" s="34">
        <v>-0.874</v>
      </c>
      <c r="Q15" s="34">
        <v>-0.89</v>
      </c>
      <c r="R15" s="34">
        <v>-0.92900000000000005</v>
      </c>
      <c r="S15" s="34">
        <v>-1.2569999999999999</v>
      </c>
      <c r="T15" s="34">
        <v>-1.762</v>
      </c>
      <c r="U15" s="34">
        <v>-1.954</v>
      </c>
      <c r="V15" s="34">
        <v>-1.8460000000000001</v>
      </c>
      <c r="W15" s="34">
        <v>-2.11</v>
      </c>
      <c r="X15" s="34">
        <v>-2.0049999999999999</v>
      </c>
      <c r="Y15" s="34">
        <v>-3.4239999999999999</v>
      </c>
      <c r="Z15" s="34">
        <v>-3.56</v>
      </c>
      <c r="AA15" s="34">
        <v>-5.15</v>
      </c>
      <c r="AB15" s="34">
        <v>0.46</v>
      </c>
      <c r="AC15" s="34">
        <v>-3.38</v>
      </c>
      <c r="AD15" s="34">
        <v>-4.7709999999999999</v>
      </c>
      <c r="AE15" s="34">
        <v>-4.3230000000000004</v>
      </c>
      <c r="AF15" s="34">
        <v>-3.972</v>
      </c>
      <c r="AG15" s="34">
        <v>-4.7290000000000001</v>
      </c>
      <c r="AH15" s="34">
        <v>-6.0460000000000003</v>
      </c>
      <c r="AI15" s="34">
        <v>-5.4489999999999998</v>
      </c>
      <c r="AJ15" s="34">
        <v>-5.9370000000000012</v>
      </c>
      <c r="AK15" s="104">
        <v>-6.3460000000000001</v>
      </c>
      <c r="AL15" s="104">
        <v>-2.5299999999999994</v>
      </c>
      <c r="AM15" s="34">
        <v>-2.5470000000000006</v>
      </c>
      <c r="AN15" s="34">
        <v>-6.7299999999999986</v>
      </c>
      <c r="AO15" s="34">
        <v>-29.106000000000002</v>
      </c>
      <c r="AP15" s="34">
        <v>-4.9239999999999995</v>
      </c>
      <c r="AQ15" s="34">
        <v>-11.147</v>
      </c>
      <c r="AR15" s="34">
        <v>-14.68</v>
      </c>
      <c r="AS15" s="34">
        <v>-13.162000000000001</v>
      </c>
      <c r="AU15" s="34">
        <f t="shared" si="8"/>
        <v>4.968</v>
      </c>
      <c r="AV15" s="34">
        <f t="shared" si="8"/>
        <v>-3.694</v>
      </c>
      <c r="AW15" s="34">
        <f t="shared" si="8"/>
        <v>-3.0010000000000003</v>
      </c>
      <c r="AX15" s="34">
        <f t="shared" si="8"/>
        <v>-4.8379999999999992</v>
      </c>
      <c r="AY15" s="34">
        <f t="shared" si="8"/>
        <v>-7.915</v>
      </c>
      <c r="AZ15" s="34">
        <f t="shared" si="8"/>
        <v>-11.673999999999999</v>
      </c>
      <c r="BA15" s="34">
        <f t="shared" si="8"/>
        <v>-16.446000000000002</v>
      </c>
      <c r="BB15" s="34">
        <f t="shared" si="8"/>
        <v>-22.161000000000001</v>
      </c>
      <c r="BC15" s="34">
        <f t="shared" si="8"/>
        <v>-18.152999999999999</v>
      </c>
      <c r="BD15" s="34">
        <f t="shared" si="9"/>
        <v>-59.856999999999999</v>
      </c>
      <c r="BE15" s="34">
        <f t="shared" si="9"/>
        <v>-13.162000000000001</v>
      </c>
    </row>
    <row r="16" spans="2:57" ht="14.9" customHeight="1">
      <c r="B16" s="29"/>
      <c r="AZ16" s="45"/>
    </row>
    <row r="17" spans="2:57" ht="14.9" customHeight="1">
      <c r="B17" s="11" t="s">
        <v>125</v>
      </c>
      <c r="C17" s="12"/>
      <c r="D17" s="12"/>
      <c r="E17" s="24">
        <f>SUM(E9:E15)</f>
        <v>-15.505000000000001</v>
      </c>
      <c r="F17" s="24">
        <f t="shared" ref="F17:AK17" si="10">SUM(F9:F15)</f>
        <v>-17.629000000000001</v>
      </c>
      <c r="G17" s="24">
        <f t="shared" si="10"/>
        <v>-37.264000000000003</v>
      </c>
      <c r="H17" s="24">
        <f t="shared" si="10"/>
        <v>-46.958000000000006</v>
      </c>
      <c r="I17" s="24">
        <f t="shared" si="10"/>
        <v>-35.369000000000007</v>
      </c>
      <c r="J17" s="24">
        <f t="shared" si="10"/>
        <v>-72.793999999999997</v>
      </c>
      <c r="K17" s="24">
        <f t="shared" si="10"/>
        <v>-111.79500000000002</v>
      </c>
      <c r="L17" s="24">
        <f t="shared" si="10"/>
        <v>-125.36999999999999</v>
      </c>
      <c r="M17" s="24">
        <f t="shared" si="10"/>
        <v>-131.41699999999997</v>
      </c>
      <c r="N17" s="24">
        <f t="shared" si="10"/>
        <v>-135.785</v>
      </c>
      <c r="O17" s="24">
        <f t="shared" si="10"/>
        <v>-74.271999999999991</v>
      </c>
      <c r="P17" s="24">
        <f t="shared" si="10"/>
        <v>-100.26300000000001</v>
      </c>
      <c r="Q17" s="24">
        <f t="shared" si="10"/>
        <v>-154.91399999999999</v>
      </c>
      <c r="R17" s="24">
        <f t="shared" si="10"/>
        <v>-151.35700000000003</v>
      </c>
      <c r="S17" s="24">
        <f t="shared" si="10"/>
        <v>-138.59300000000002</v>
      </c>
      <c r="T17" s="24">
        <f t="shared" si="10"/>
        <v>-172.14600000000007</v>
      </c>
      <c r="U17" s="24">
        <f t="shared" si="10"/>
        <v>-176.803</v>
      </c>
      <c r="V17" s="24">
        <f t="shared" si="10"/>
        <v>-153.15299999999999</v>
      </c>
      <c r="W17" s="24">
        <f t="shared" si="10"/>
        <v>-165.30799999999999</v>
      </c>
      <c r="X17" s="24">
        <f t="shared" si="10"/>
        <v>-199.92</v>
      </c>
      <c r="Y17" s="24">
        <f t="shared" si="10"/>
        <v>-253.84100000000001</v>
      </c>
      <c r="Z17" s="24">
        <f t="shared" si="10"/>
        <v>-313.41200000000003</v>
      </c>
      <c r="AA17" s="24">
        <f t="shared" si="10"/>
        <v>-323.745</v>
      </c>
      <c r="AB17" s="24">
        <f t="shared" si="10"/>
        <v>-274.738</v>
      </c>
      <c r="AC17" s="24">
        <f t="shared" si="10"/>
        <v>-428.20499999999998</v>
      </c>
      <c r="AD17" s="24">
        <f t="shared" si="10"/>
        <v>-400.93700000000001</v>
      </c>
      <c r="AE17" s="24">
        <f t="shared" si="10"/>
        <v>-474.04200000000003</v>
      </c>
      <c r="AF17" s="24">
        <f t="shared" si="10"/>
        <v>-465.21900000000005</v>
      </c>
      <c r="AG17" s="100">
        <f t="shared" si="10"/>
        <v>-451.29</v>
      </c>
      <c r="AH17" s="100">
        <f t="shared" si="10"/>
        <v>-463.27399999999994</v>
      </c>
      <c r="AI17" s="100">
        <f t="shared" si="10"/>
        <v>-504.86899999999997</v>
      </c>
      <c r="AJ17" s="100">
        <f t="shared" si="10"/>
        <v>-595.37899999999991</v>
      </c>
      <c r="AK17" s="100">
        <f t="shared" si="10"/>
        <v>-496.42399999999998</v>
      </c>
      <c r="AL17" s="100">
        <f t="shared" ref="AL17:AQ17" si="11">SUM(AL9:AL15)</f>
        <v>-548.19900000000007</v>
      </c>
      <c r="AM17" s="100">
        <f t="shared" si="11"/>
        <v>-695.24700000000007</v>
      </c>
      <c r="AN17" s="100">
        <f t="shared" si="11"/>
        <v>-999.48457081000004</v>
      </c>
      <c r="AO17" s="100">
        <f t="shared" si="11"/>
        <v>-957.529</v>
      </c>
      <c r="AP17" s="100">
        <f t="shared" si="11"/>
        <v>-1139.6380000000001</v>
      </c>
      <c r="AQ17" s="100">
        <f t="shared" si="11"/>
        <v>-1620.1630000000002</v>
      </c>
      <c r="AR17" s="100">
        <f>SUM(AR9:AR15)</f>
        <v>-1584.8140000000001</v>
      </c>
      <c r="AS17" s="100">
        <f>SUM(AS9:AS15)</f>
        <v>-1572.4739999999999</v>
      </c>
      <c r="AU17" s="24">
        <f t="shared" ref="AU17:BE17" si="12">SUMIF($7:$7,AU$8,17:17)</f>
        <v>-117.35599999999999</v>
      </c>
      <c r="AV17" s="24">
        <f t="shared" si="12"/>
        <v>-345.32800000000003</v>
      </c>
      <c r="AW17" s="24">
        <f t="shared" si="12"/>
        <v>-441.73699999999997</v>
      </c>
      <c r="AX17" s="24">
        <f t="shared" si="12"/>
        <v>-617.0100000000001</v>
      </c>
      <c r="AY17" s="24">
        <f t="shared" si="12"/>
        <v>-695.18399999999997</v>
      </c>
      <c r="AZ17" s="24">
        <f t="shared" si="12"/>
        <v>-1165.7360000000001</v>
      </c>
      <c r="BA17" s="24">
        <f t="shared" si="12"/>
        <v>-1768.4030000000002</v>
      </c>
      <c r="BB17" s="24">
        <f t="shared" si="12"/>
        <v>-2014.8119999999999</v>
      </c>
      <c r="BC17" s="100">
        <f t="shared" si="12"/>
        <v>-2739.35457081</v>
      </c>
      <c r="BD17" s="100">
        <f t="shared" si="12"/>
        <v>-5302.1440000000011</v>
      </c>
      <c r="BE17" s="100">
        <f t="shared" si="12"/>
        <v>-1572.4739999999999</v>
      </c>
    </row>
    <row r="19" spans="2:57" ht="14.9" customHeight="1">
      <c r="E19" s="43"/>
      <c r="F19" s="43"/>
      <c r="J19" s="44"/>
      <c r="AJ19" s="43"/>
      <c r="AK19" s="43"/>
      <c r="AL19" s="43"/>
      <c r="AM19" s="43"/>
      <c r="AN19" s="43"/>
      <c r="AO19" s="40"/>
      <c r="AP19" s="40"/>
      <c r="AQ19" s="43"/>
      <c r="AR19" s="40"/>
      <c r="AS19" s="40"/>
      <c r="BA19" s="43"/>
      <c r="BB19" s="43"/>
      <c r="BC19" s="41"/>
    </row>
    <row r="20" spans="2:57" ht="14.9" customHeight="1">
      <c r="AO20" s="43"/>
      <c r="AQ20" s="43"/>
      <c r="BA20" s="43"/>
    </row>
    <row r="21" spans="2:57" ht="14.9" customHeight="1">
      <c r="K21" s="43"/>
      <c r="L21" s="43"/>
      <c r="N21" s="43"/>
      <c r="AG21" s="9">
        <v>3.1598386600000001</v>
      </c>
      <c r="AO21" s="40"/>
      <c r="AP21" s="28"/>
      <c r="AQ21" s="43"/>
      <c r="AW21" s="43"/>
      <c r="BA21" s="43"/>
      <c r="BE21" s="43"/>
    </row>
    <row r="22" spans="2:57" ht="14.9" customHeight="1">
      <c r="I22" s="28"/>
      <c r="L22" s="43"/>
      <c r="AQ22" s="43"/>
      <c r="AR22" s="118"/>
      <c r="AS22" s="118"/>
    </row>
    <row r="23" spans="2:57" ht="14.9" customHeight="1">
      <c r="L23" s="43"/>
      <c r="AF23" s="41"/>
      <c r="AG23" s="118">
        <f>AO9+AG21</f>
        <v>-672.46016134000001</v>
      </c>
      <c r="AO23" s="119"/>
      <c r="AQ23" s="43"/>
      <c r="AR23" s="43"/>
      <c r="AS23" s="43"/>
    </row>
    <row r="24" spans="2:57" ht="14.9" customHeight="1">
      <c r="L24" s="43"/>
      <c r="AO24" s="119"/>
      <c r="AW24" s="118"/>
      <c r="AX24" s="118"/>
    </row>
    <row r="25" spans="2:57" ht="14.9" customHeight="1">
      <c r="AO25" s="119"/>
    </row>
    <row r="26" spans="2:57" ht="14.9" customHeight="1">
      <c r="AP26" s="125"/>
    </row>
    <row r="27" spans="2:57" ht="14.9" customHeight="1">
      <c r="AP27" s="125"/>
    </row>
    <row r="28" spans="2:57" ht="14.9" customHeight="1">
      <c r="AP28" s="125"/>
    </row>
    <row r="29" spans="2:57" ht="14.9" customHeight="1">
      <c r="AM29" s="43"/>
      <c r="AN29" s="43"/>
      <c r="AO29" s="43"/>
      <c r="AP29" s="125"/>
      <c r="AQ29" s="43"/>
      <c r="AR29" s="43"/>
      <c r="AS29" s="43"/>
    </row>
    <row r="30" spans="2:57" ht="14.9" customHeight="1">
      <c r="AI30" s="118"/>
    </row>
    <row r="31" spans="2:57" ht="14.9" customHeight="1">
      <c r="AM31" s="43"/>
      <c r="AN31" s="43"/>
      <c r="AO31" s="43"/>
      <c r="AP31" s="43"/>
      <c r="AQ31" s="43"/>
      <c r="AR31" s="43"/>
      <c r="AS31" s="43"/>
    </row>
    <row r="32" spans="2:57" ht="14.9" customHeight="1">
      <c r="AM32" s="43"/>
      <c r="AN32" s="43"/>
      <c r="AO32" s="43"/>
      <c r="AP32" s="43"/>
      <c r="AQ32" s="43"/>
      <c r="AR32" s="43"/>
      <c r="AS32" s="43"/>
    </row>
  </sheetData>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6178A-7638-44C6-9317-9AB37C1BAE0B}">
  <sheetPr codeName="Planilha12">
    <tabColor theme="5"/>
  </sheetPr>
  <dimension ref="A6:BE21"/>
  <sheetViews>
    <sheetView showGridLines="0" zoomScale="130" zoomScaleNormal="130" workbookViewId="0">
      <pane xSplit="3" ySplit="8" topLeftCell="AN9" activePane="bottomRight" state="frozen"/>
      <selection pane="topRight" activeCell="D10" sqref="D10"/>
      <selection pane="bottomLeft" activeCell="D10" sqref="D10"/>
      <selection pane="bottomRight" activeCell="AV47" sqref="AV47"/>
    </sheetView>
  </sheetViews>
  <sheetFormatPr defaultColWidth="10.54296875" defaultRowHeight="14.9" customHeight="1"/>
  <cols>
    <col min="1" max="1" width="2.54296875" style="8" customWidth="1"/>
    <col min="2" max="2" width="32.54296875" style="8" customWidth="1"/>
    <col min="3" max="3" width="15.81640625" style="9" customWidth="1"/>
    <col min="4" max="4" width="2.54296875" style="9" customWidth="1"/>
    <col min="5" max="45" width="10.54296875" style="9" customWidth="1"/>
    <col min="46" max="46" width="2.54296875" style="9" customWidth="1"/>
    <col min="47" max="54" width="10.54296875" style="9" customWidth="1"/>
    <col min="55" max="16384" width="10.54296875" style="9"/>
  </cols>
  <sheetData>
    <row r="6" spans="2:57" ht="14.9" customHeight="1">
      <c r="C6" s="3" t="s">
        <v>41</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 t="shared" ref="AK6:AQ6" si="2">EOMONTH(AJ6,3)</f>
        <v>45382</v>
      </c>
      <c r="AL6" s="4">
        <f t="shared" si="2"/>
        <v>45473</v>
      </c>
      <c r="AM6" s="4">
        <f t="shared" si="2"/>
        <v>45565</v>
      </c>
      <c r="AN6" s="4">
        <f t="shared" si="2"/>
        <v>45657</v>
      </c>
      <c r="AO6" s="4">
        <f t="shared" si="2"/>
        <v>45747</v>
      </c>
      <c r="AP6" s="4">
        <f t="shared" si="2"/>
        <v>45838</v>
      </c>
      <c r="AQ6" s="4">
        <f t="shared" si="2"/>
        <v>45930</v>
      </c>
      <c r="AR6" s="4">
        <v>46022</v>
      </c>
      <c r="AS6" s="4">
        <v>46112</v>
      </c>
      <c r="AU6" s="22"/>
      <c r="AV6" s="22"/>
      <c r="AW6" s="22"/>
      <c r="AX6" s="22"/>
      <c r="AY6" s="22"/>
      <c r="AZ6" s="22"/>
      <c r="BA6" s="22"/>
      <c r="BB6" s="22"/>
      <c r="BC6" s="22"/>
    </row>
    <row r="7" spans="2:57" ht="14.9" customHeight="1">
      <c r="C7" s="3" t="s">
        <v>42</v>
      </c>
      <c r="D7" s="2"/>
      <c r="E7" s="3">
        <f>YEAR(E6)</f>
        <v>2016</v>
      </c>
      <c r="F7" s="3">
        <f t="shared" ref="F7:AI7" si="3">YEAR(F6)</f>
        <v>2016</v>
      </c>
      <c r="G7" s="3">
        <f t="shared" si="3"/>
        <v>2016</v>
      </c>
      <c r="H7" s="3">
        <f t="shared" si="3"/>
        <v>2016</v>
      </c>
      <c r="I7" s="3">
        <f t="shared" si="3"/>
        <v>2017</v>
      </c>
      <c r="J7" s="3">
        <f t="shared" si="3"/>
        <v>2017</v>
      </c>
      <c r="K7" s="3">
        <f t="shared" si="3"/>
        <v>2017</v>
      </c>
      <c r="L7" s="3">
        <f t="shared" si="3"/>
        <v>2017</v>
      </c>
      <c r="M7" s="3">
        <f t="shared" si="3"/>
        <v>2018</v>
      </c>
      <c r="N7" s="3">
        <f t="shared" si="3"/>
        <v>2018</v>
      </c>
      <c r="O7" s="3">
        <f t="shared" si="3"/>
        <v>2018</v>
      </c>
      <c r="P7" s="3">
        <f t="shared" si="3"/>
        <v>2018</v>
      </c>
      <c r="Q7" s="3">
        <f t="shared" si="3"/>
        <v>2019</v>
      </c>
      <c r="R7" s="3">
        <f t="shared" si="3"/>
        <v>2019</v>
      </c>
      <c r="S7" s="3">
        <f>YEAR(S6)</f>
        <v>2019</v>
      </c>
      <c r="T7" s="3">
        <f t="shared" si="3"/>
        <v>2019</v>
      </c>
      <c r="U7" s="3">
        <f t="shared" si="3"/>
        <v>2020</v>
      </c>
      <c r="V7" s="3">
        <f t="shared" si="3"/>
        <v>2020</v>
      </c>
      <c r="W7" s="3">
        <f t="shared" si="3"/>
        <v>2020</v>
      </c>
      <c r="X7" s="3">
        <f t="shared" si="3"/>
        <v>2020</v>
      </c>
      <c r="Y7" s="3">
        <f t="shared" si="3"/>
        <v>2021</v>
      </c>
      <c r="Z7" s="3">
        <f t="shared" si="3"/>
        <v>2021</v>
      </c>
      <c r="AA7" s="3">
        <f t="shared" si="3"/>
        <v>2021</v>
      </c>
      <c r="AB7" s="3">
        <f t="shared" si="3"/>
        <v>2021</v>
      </c>
      <c r="AC7" s="3">
        <f t="shared" si="3"/>
        <v>2022</v>
      </c>
      <c r="AD7" s="3">
        <f t="shared" si="3"/>
        <v>2022</v>
      </c>
      <c r="AE7" s="3">
        <f t="shared" si="3"/>
        <v>2022</v>
      </c>
      <c r="AF7" s="3">
        <f t="shared" si="3"/>
        <v>2022</v>
      </c>
      <c r="AG7" s="3">
        <f t="shared" si="3"/>
        <v>2023</v>
      </c>
      <c r="AH7" s="3">
        <f t="shared" si="3"/>
        <v>2023</v>
      </c>
      <c r="AI7" s="3">
        <f t="shared" si="3"/>
        <v>2023</v>
      </c>
      <c r="AJ7" s="3">
        <f t="shared" ref="AJ7:AP7" si="4">YEAR(AJ6)</f>
        <v>2023</v>
      </c>
      <c r="AK7" s="3">
        <f t="shared" si="4"/>
        <v>2024</v>
      </c>
      <c r="AL7" s="3">
        <f t="shared" si="4"/>
        <v>2024</v>
      </c>
      <c r="AM7" s="3">
        <f t="shared" si="4"/>
        <v>2024</v>
      </c>
      <c r="AN7" s="3">
        <f t="shared" si="4"/>
        <v>2024</v>
      </c>
      <c r="AO7" s="3">
        <f t="shared" si="4"/>
        <v>2025</v>
      </c>
      <c r="AP7" s="3">
        <f t="shared" si="4"/>
        <v>2025</v>
      </c>
      <c r="AQ7" s="3">
        <f t="shared" ref="AQ7:AT7" si="5">YEAR(AQ6)</f>
        <v>2025</v>
      </c>
      <c r="AR7" s="3">
        <f t="shared" si="5"/>
        <v>2025</v>
      </c>
      <c r="AS7" s="3">
        <f t="shared" si="5"/>
        <v>2026</v>
      </c>
      <c r="AT7" s="3">
        <f t="shared" si="5"/>
        <v>1900</v>
      </c>
      <c r="AU7" s="21"/>
      <c r="AV7" s="21"/>
      <c r="AW7" s="21"/>
      <c r="AX7" s="21"/>
      <c r="AY7" s="21"/>
      <c r="AZ7" s="21"/>
      <c r="BA7" s="21"/>
      <c r="BB7" s="21"/>
      <c r="BC7" s="21"/>
    </row>
    <row r="8" spans="2:57" ht="14.9" customHeight="1">
      <c r="B8" s="5" t="s">
        <v>126</v>
      </c>
      <c r="C8" s="6"/>
      <c r="D8" s="6"/>
      <c r="E8" s="7" t="str">
        <f>MONTH(E$6)/3&amp;"Q"&amp;E$7</f>
        <v>1Q2016</v>
      </c>
      <c r="F8" s="7" t="str">
        <f t="shared" ref="F8:AJ8" si="6">MONTH(F$6)/3&amp;"Q"&amp;F$7</f>
        <v>2Q2016</v>
      </c>
      <c r="G8" s="7" t="str">
        <f t="shared" si="6"/>
        <v>3Q2016</v>
      </c>
      <c r="H8" s="7" t="str">
        <f t="shared" si="6"/>
        <v>4Q2016</v>
      </c>
      <c r="I8" s="7" t="str">
        <f t="shared" si="6"/>
        <v>1Q2017</v>
      </c>
      <c r="J8" s="7" t="str">
        <f t="shared" si="6"/>
        <v>2Q2017</v>
      </c>
      <c r="K8" s="7" t="str">
        <f t="shared" si="6"/>
        <v>3Q2017</v>
      </c>
      <c r="L8" s="7" t="str">
        <f t="shared" si="6"/>
        <v>4Q2017</v>
      </c>
      <c r="M8" s="7" t="str">
        <f t="shared" si="6"/>
        <v>1Q2018</v>
      </c>
      <c r="N8" s="7" t="str">
        <f t="shared" si="6"/>
        <v>2Q2018</v>
      </c>
      <c r="O8" s="7" t="str">
        <f t="shared" si="6"/>
        <v>3Q2018</v>
      </c>
      <c r="P8" s="7" t="str">
        <f t="shared" si="6"/>
        <v>4Q2018</v>
      </c>
      <c r="Q8" s="7" t="str">
        <f t="shared" si="6"/>
        <v>1Q2019</v>
      </c>
      <c r="R8" s="7" t="str">
        <f t="shared" si="6"/>
        <v>2Q2019</v>
      </c>
      <c r="S8" s="7" t="str">
        <f t="shared" si="6"/>
        <v>3Q2019</v>
      </c>
      <c r="T8" s="7" t="str">
        <f t="shared" si="6"/>
        <v>4Q2019</v>
      </c>
      <c r="U8" s="7" t="str">
        <f t="shared" si="6"/>
        <v>1Q2020</v>
      </c>
      <c r="V8" s="7" t="str">
        <f t="shared" si="6"/>
        <v>2Q2020</v>
      </c>
      <c r="W8" s="7" t="str">
        <f t="shared" si="6"/>
        <v>3Q2020</v>
      </c>
      <c r="X8" s="7" t="str">
        <f t="shared" si="6"/>
        <v>4Q2020</v>
      </c>
      <c r="Y8" s="7" t="str">
        <f t="shared" si="6"/>
        <v>1Q2021</v>
      </c>
      <c r="Z8" s="7" t="str">
        <f t="shared" si="6"/>
        <v>2Q2021</v>
      </c>
      <c r="AA8" s="7" t="str">
        <f t="shared" si="6"/>
        <v>3Q2021</v>
      </c>
      <c r="AB8" s="7" t="str">
        <f t="shared" si="6"/>
        <v>4Q2021</v>
      </c>
      <c r="AC8" s="7" t="str">
        <f t="shared" si="6"/>
        <v>1Q2022</v>
      </c>
      <c r="AD8" s="7" t="str">
        <f t="shared" si="6"/>
        <v>2Q2022</v>
      </c>
      <c r="AE8" s="7" t="str">
        <f t="shared" si="6"/>
        <v>3Q2022</v>
      </c>
      <c r="AF8" s="7" t="str">
        <f t="shared" si="6"/>
        <v>4Q2022</v>
      </c>
      <c r="AG8" s="7" t="str">
        <f t="shared" si="6"/>
        <v>1Q2023</v>
      </c>
      <c r="AH8" s="7" t="str">
        <f t="shared" si="6"/>
        <v>2Q2023</v>
      </c>
      <c r="AI8" s="7" t="str">
        <f t="shared" si="6"/>
        <v>3Q2023</v>
      </c>
      <c r="AJ8" s="7" t="str">
        <f t="shared" si="6"/>
        <v>4Q2023</v>
      </c>
      <c r="AK8" s="7" t="str">
        <f t="shared" ref="AK8:AS8" si="7">MONTH(AK$6)/3&amp;"Q"&amp;AK$7</f>
        <v>1Q2024</v>
      </c>
      <c r="AL8" s="7" t="str">
        <f t="shared" si="7"/>
        <v>2Q2024</v>
      </c>
      <c r="AM8" s="7" t="str">
        <f t="shared" si="7"/>
        <v>3Q2024</v>
      </c>
      <c r="AN8" s="7" t="str">
        <f t="shared" si="7"/>
        <v>4Q2024</v>
      </c>
      <c r="AO8" s="7" t="str">
        <f t="shared" si="7"/>
        <v>1Q2025</v>
      </c>
      <c r="AP8" s="7" t="str">
        <f t="shared" si="7"/>
        <v>2Q2025</v>
      </c>
      <c r="AQ8" s="7" t="str">
        <f t="shared" si="7"/>
        <v>3Q2025</v>
      </c>
      <c r="AR8" s="7" t="str">
        <f t="shared" si="7"/>
        <v>4Q2025</v>
      </c>
      <c r="AS8" s="7" t="str">
        <f t="shared" si="7"/>
        <v>1Q2026</v>
      </c>
      <c r="AT8" s="2"/>
      <c r="AU8" s="6">
        <v>2016</v>
      </c>
      <c r="AV8" s="6">
        <f>AU8+1</f>
        <v>2017</v>
      </c>
      <c r="AW8" s="6">
        <f t="shared" ref="AW8:BE8" si="8">AV8+1</f>
        <v>2018</v>
      </c>
      <c r="AX8" s="6">
        <f t="shared" si="8"/>
        <v>2019</v>
      </c>
      <c r="AY8" s="6">
        <f t="shared" si="8"/>
        <v>2020</v>
      </c>
      <c r="AZ8" s="6">
        <f t="shared" si="8"/>
        <v>2021</v>
      </c>
      <c r="BA8" s="6">
        <f t="shared" si="8"/>
        <v>2022</v>
      </c>
      <c r="BB8" s="6">
        <f t="shared" si="8"/>
        <v>2023</v>
      </c>
      <c r="BC8" s="6">
        <f t="shared" si="8"/>
        <v>2024</v>
      </c>
      <c r="BD8" s="6">
        <f t="shared" si="8"/>
        <v>2025</v>
      </c>
      <c r="BE8" s="6">
        <f t="shared" si="8"/>
        <v>2026</v>
      </c>
    </row>
    <row r="9" spans="2:57" ht="14.9" customHeight="1">
      <c r="B9" s="38" t="s">
        <v>127</v>
      </c>
      <c r="C9" s="39"/>
      <c r="D9" s="39"/>
      <c r="E9" s="68">
        <v>-1.401</v>
      </c>
      <c r="F9" s="68">
        <v>-1.796</v>
      </c>
      <c r="G9" s="68">
        <v>-1.7889999999999999</v>
      </c>
      <c r="H9" s="68">
        <v>-3.4510000000000001</v>
      </c>
      <c r="I9" s="68">
        <v>-1.2689999999999999</v>
      </c>
      <c r="J9" s="68">
        <v>-4.0609999999999999</v>
      </c>
      <c r="K9" s="68">
        <v>-6.2629999999999999</v>
      </c>
      <c r="L9" s="68">
        <v>-8.9629999999999992</v>
      </c>
      <c r="M9" s="68">
        <v>-8.0869999999999997</v>
      </c>
      <c r="N9" s="68">
        <v>-11.125</v>
      </c>
      <c r="O9" s="68">
        <v>-7.0670000000000002</v>
      </c>
      <c r="P9" s="68">
        <v>-7.6680000000000001</v>
      </c>
      <c r="Q9" s="68">
        <v>-6.9790000000000001</v>
      </c>
      <c r="R9" s="68">
        <v>-5.6619999999999999</v>
      </c>
      <c r="S9" s="68">
        <v>-7.7919999999999998</v>
      </c>
      <c r="T9" s="68">
        <v>-7.673</v>
      </c>
      <c r="U9" s="68">
        <v>-7.2560000000000002</v>
      </c>
      <c r="V9" s="68">
        <v>-9.8260000000000005</v>
      </c>
      <c r="W9" s="68">
        <v>-7.923</v>
      </c>
      <c r="X9" s="68">
        <v>-18.126999999999999</v>
      </c>
      <c r="Y9" s="68">
        <v>-15.638999999999999</v>
      </c>
      <c r="Z9" s="68">
        <v>-14.803000000000001</v>
      </c>
      <c r="AA9" s="68">
        <v>-15.420999999999999</v>
      </c>
      <c r="AB9" s="68">
        <v>-8</v>
      </c>
      <c r="AC9" s="68">
        <v>-25.675999999999998</v>
      </c>
      <c r="AD9" s="68">
        <v>-19.320000000000004</v>
      </c>
      <c r="AE9" s="68">
        <v>-28.360999999999997</v>
      </c>
      <c r="AF9" s="68">
        <v>-20.870999999999995</v>
      </c>
      <c r="AG9" s="68">
        <v>-7.8189999999999955</v>
      </c>
      <c r="AH9" s="68">
        <v>-41.724000000000004</v>
      </c>
      <c r="AI9" s="68">
        <v>-29.511000000000006</v>
      </c>
      <c r="AJ9" s="25">
        <v>-41.173999999999992</v>
      </c>
      <c r="AK9" s="25">
        <v>-25.396000000000001</v>
      </c>
      <c r="AL9" s="25">
        <v>-34.862000000000002</v>
      </c>
      <c r="AM9" s="25">
        <v>-22.600999999999992</v>
      </c>
      <c r="AN9" s="25">
        <v>-16.242000000000004</v>
      </c>
      <c r="AO9" s="25">
        <v>-24.984999999999999</v>
      </c>
      <c r="AP9" s="25">
        <v>-17.227000000000004</v>
      </c>
      <c r="AQ9" s="25">
        <v>-28.552</v>
      </c>
      <c r="AR9" s="25">
        <v>-28.576999999999998</v>
      </c>
      <c r="AS9" s="25">
        <v>-28.407</v>
      </c>
      <c r="AU9" s="68">
        <f t="shared" ref="AU9:BE12" si="9">SUMIF($7:$7,AU$8,9:9)</f>
        <v>-8.4369999999999994</v>
      </c>
      <c r="AV9" s="68">
        <f t="shared" si="9"/>
        <v>-20.555999999999997</v>
      </c>
      <c r="AW9" s="68">
        <f t="shared" si="9"/>
        <v>-33.947000000000003</v>
      </c>
      <c r="AX9" s="68">
        <f t="shared" si="9"/>
        <v>-28.106000000000002</v>
      </c>
      <c r="AY9" s="68">
        <f t="shared" si="9"/>
        <v>-43.132000000000005</v>
      </c>
      <c r="AZ9" s="68">
        <f t="shared" si="9"/>
        <v>-53.863</v>
      </c>
      <c r="BA9" s="68">
        <f t="shared" si="9"/>
        <v>-94.227999999999994</v>
      </c>
      <c r="BB9" s="68">
        <f t="shared" si="9"/>
        <v>-120.22799999999999</v>
      </c>
      <c r="BC9" s="68">
        <f t="shared" si="9"/>
        <v>-99.100999999999999</v>
      </c>
      <c r="BD9" s="68">
        <f t="shared" si="9"/>
        <v>-99.341000000000008</v>
      </c>
      <c r="BE9" s="68">
        <f t="shared" si="9"/>
        <v>-28.407</v>
      </c>
    </row>
    <row r="10" spans="2:57" ht="14.9" customHeight="1">
      <c r="B10" s="14" t="s">
        <v>128</v>
      </c>
      <c r="C10" s="15"/>
      <c r="D10" s="15"/>
      <c r="E10" s="25">
        <v>-0.42099999999999999</v>
      </c>
      <c r="F10" s="25">
        <v>-0.46600000000000003</v>
      </c>
      <c r="G10" s="25">
        <v>-0.46100000000000002</v>
      </c>
      <c r="H10" s="25">
        <v>-0.61099999999999999</v>
      </c>
      <c r="I10" s="25">
        <v>0</v>
      </c>
      <c r="J10" s="25">
        <v>0</v>
      </c>
      <c r="K10" s="25">
        <v>0</v>
      </c>
      <c r="L10" s="25">
        <v>0</v>
      </c>
      <c r="M10" s="25">
        <v>0</v>
      </c>
      <c r="N10" s="25">
        <v>0</v>
      </c>
      <c r="O10" s="25">
        <v>0</v>
      </c>
      <c r="P10" s="25">
        <v>0</v>
      </c>
      <c r="Q10" s="25">
        <v>-0.72799999999999998</v>
      </c>
      <c r="R10" s="25">
        <v>-2.2829999999999999</v>
      </c>
      <c r="S10" s="25">
        <v>-0.94600000000000006</v>
      </c>
      <c r="T10" s="25">
        <v>-4.0140000000000002</v>
      </c>
      <c r="U10" s="25">
        <v>-1.7470000000000001</v>
      </c>
      <c r="V10" s="25">
        <v>-3.2620000000000005</v>
      </c>
      <c r="W10" s="25">
        <v>-3.2889999999999997</v>
      </c>
      <c r="X10" s="25">
        <v>-3.6139999999999999</v>
      </c>
      <c r="Y10" s="25">
        <v>-4.5389999999999997</v>
      </c>
      <c r="Z10" s="25">
        <v>-2.0110000000000001</v>
      </c>
      <c r="AA10" s="25">
        <v>-2.3890000000000002</v>
      </c>
      <c r="AB10" s="25">
        <v>-36.233000000000004</v>
      </c>
      <c r="AC10" s="25">
        <v>-6.3220000000000001</v>
      </c>
      <c r="AD10" s="25">
        <v>-13.306999999999999</v>
      </c>
      <c r="AE10" s="25">
        <v>-8.3469999999999995</v>
      </c>
      <c r="AF10" s="25">
        <v>-8.7000000000000188E-2</v>
      </c>
      <c r="AG10" s="25">
        <v>-17.678000000000001</v>
      </c>
      <c r="AH10" s="25">
        <v>7.8309999999999995</v>
      </c>
      <c r="AI10" s="25">
        <v>-16.596</v>
      </c>
      <c r="AJ10" s="25">
        <v>-10.164000000000001</v>
      </c>
      <c r="AK10" s="25">
        <v>-6.516</v>
      </c>
      <c r="AL10" s="25">
        <v>-12.658999999999999</v>
      </c>
      <c r="AM10" s="25">
        <v>-24.488</v>
      </c>
      <c r="AN10" s="25">
        <v>-30.599000000000004</v>
      </c>
      <c r="AO10" s="25">
        <v>-13.696999999999999</v>
      </c>
      <c r="AP10" s="25">
        <v>-24.756000000000004</v>
      </c>
      <c r="AQ10" s="25">
        <v>-18.062999999999999</v>
      </c>
      <c r="AR10" s="25">
        <v>-26.139000000000003</v>
      </c>
      <c r="AS10" s="25">
        <v>-14.544</v>
      </c>
      <c r="AU10" s="25">
        <f t="shared" si="9"/>
        <v>-1.9590000000000001</v>
      </c>
      <c r="AV10" s="25">
        <f t="shared" si="9"/>
        <v>0</v>
      </c>
      <c r="AW10" s="25">
        <f t="shared" si="9"/>
        <v>0</v>
      </c>
      <c r="AX10" s="25">
        <f t="shared" si="9"/>
        <v>-7.9710000000000001</v>
      </c>
      <c r="AY10" s="25">
        <f t="shared" si="9"/>
        <v>-11.911999999999999</v>
      </c>
      <c r="AZ10" s="25">
        <f t="shared" si="9"/>
        <v>-45.172000000000004</v>
      </c>
      <c r="BA10" s="25">
        <f t="shared" si="9"/>
        <v>-28.062999999999999</v>
      </c>
      <c r="BB10" s="25">
        <f t="shared" si="9"/>
        <v>-36.606999999999999</v>
      </c>
      <c r="BC10" s="25">
        <f t="shared" si="9"/>
        <v>-74.262</v>
      </c>
      <c r="BD10" s="25">
        <f t="shared" si="9"/>
        <v>-82.655000000000001</v>
      </c>
      <c r="BE10" s="25">
        <f t="shared" si="9"/>
        <v>-14.544</v>
      </c>
    </row>
    <row r="11" spans="2:57" ht="14.9" customHeight="1">
      <c r="B11" s="14" t="s">
        <v>122</v>
      </c>
      <c r="C11" s="15"/>
      <c r="D11" s="15"/>
      <c r="E11" s="25">
        <v>-0.44500000000000001</v>
      </c>
      <c r="F11" s="25">
        <v>-0.443</v>
      </c>
      <c r="G11" s="25">
        <v>-0.44000000000000006</v>
      </c>
      <c r="H11" s="25">
        <v>-0.44699999999999984</v>
      </c>
      <c r="I11" s="25">
        <v>-0.44400000000000001</v>
      </c>
      <c r="J11" s="25">
        <v>-0.44900000000000001</v>
      </c>
      <c r="K11" s="25">
        <v>-0.42799999999999999</v>
      </c>
      <c r="L11" s="25">
        <v>-5.3819999999999997</v>
      </c>
      <c r="M11" s="25">
        <v>-0.123</v>
      </c>
      <c r="N11" s="25">
        <v>-0.13700000000000001</v>
      </c>
      <c r="O11" s="25">
        <v>-0.13600000000000001</v>
      </c>
      <c r="P11" s="25">
        <v>-0.13700000000000001</v>
      </c>
      <c r="Q11" s="25">
        <v>-0.13700000000000001</v>
      </c>
      <c r="R11" s="25">
        <v>-0.60099999999999998</v>
      </c>
      <c r="S11" s="25">
        <v>-0.57299999999999995</v>
      </c>
      <c r="T11" s="25">
        <v>-0.61399999999999999</v>
      </c>
      <c r="U11" s="25">
        <v>-0.33900000000000002</v>
      </c>
      <c r="V11" s="25">
        <v>-0.36</v>
      </c>
      <c r="W11" s="25">
        <v>-0.67100000000000004</v>
      </c>
      <c r="X11" s="25">
        <v>-1.3260000000000001</v>
      </c>
      <c r="Y11" s="25">
        <v>-1.2010000000000001</v>
      </c>
      <c r="Z11" s="25">
        <v>-1.2789999999999999</v>
      </c>
      <c r="AA11" s="25">
        <v>-1.369</v>
      </c>
      <c r="AB11" s="25">
        <v>-2.8879999999999999</v>
      </c>
      <c r="AC11" s="25">
        <v>-3.49</v>
      </c>
      <c r="AD11" s="25">
        <v>-3.3389999999999995</v>
      </c>
      <c r="AE11" s="25">
        <v>-3.519000000000001</v>
      </c>
      <c r="AF11" s="25">
        <v>-3.9689999999999994</v>
      </c>
      <c r="AG11" s="25">
        <v>-3.8530000000000002</v>
      </c>
      <c r="AH11" s="25">
        <v>-3.9649999999999994</v>
      </c>
      <c r="AI11" s="25">
        <v>-4.2670000000000012</v>
      </c>
      <c r="AJ11" s="25">
        <v>-4.4640000000000004</v>
      </c>
      <c r="AK11" s="25">
        <v>-5.2480000000000002</v>
      </c>
      <c r="AL11" s="25">
        <v>-5.6829999999999989</v>
      </c>
      <c r="AM11" s="25">
        <v>-6.6259999999999994</v>
      </c>
      <c r="AN11" s="25">
        <v>-12.522000000000002</v>
      </c>
      <c r="AO11" s="25">
        <v>-8.4659999999999993</v>
      </c>
      <c r="AP11" s="25">
        <v>-8.8480000000000008</v>
      </c>
      <c r="AQ11" s="25">
        <v>-8.7479999999999993</v>
      </c>
      <c r="AR11" s="25">
        <v>-6.0979999999999999</v>
      </c>
      <c r="AS11" s="25">
        <v>-7.4020000000000001</v>
      </c>
      <c r="AU11" s="25">
        <f t="shared" si="9"/>
        <v>-1.7749999999999999</v>
      </c>
      <c r="AV11" s="25">
        <f t="shared" si="9"/>
        <v>-6.7029999999999994</v>
      </c>
      <c r="AW11" s="25">
        <f t="shared" si="9"/>
        <v>-0.53300000000000003</v>
      </c>
      <c r="AX11" s="25">
        <f t="shared" si="9"/>
        <v>-1.9249999999999998</v>
      </c>
      <c r="AY11" s="25">
        <f t="shared" si="9"/>
        <v>-2.6960000000000002</v>
      </c>
      <c r="AZ11" s="25">
        <f t="shared" si="9"/>
        <v>-6.7370000000000001</v>
      </c>
      <c r="BA11" s="25">
        <f t="shared" si="9"/>
        <v>-14.317</v>
      </c>
      <c r="BB11" s="25">
        <f t="shared" si="9"/>
        <v>-16.548999999999999</v>
      </c>
      <c r="BC11" s="25">
        <f t="shared" si="9"/>
        <v>-30.079000000000001</v>
      </c>
      <c r="BD11" s="95">
        <f t="shared" si="9"/>
        <v>-32.159999999999997</v>
      </c>
      <c r="BE11" s="95">
        <f t="shared" si="9"/>
        <v>-7.4020000000000001</v>
      </c>
    </row>
    <row r="12" spans="2:57" ht="14.9" customHeight="1">
      <c r="B12" s="32" t="s">
        <v>124</v>
      </c>
      <c r="C12" s="33"/>
      <c r="D12" s="33"/>
      <c r="E12" s="34">
        <v>-5.2999999999999999E-2</v>
      </c>
      <c r="F12" s="34">
        <v>-3.2000000000000001E-2</v>
      </c>
      <c r="G12" s="34">
        <v>-6.9000000000000006E-2</v>
      </c>
      <c r="H12" s="34">
        <v>-9.6000000000000002E-2</v>
      </c>
      <c r="I12" s="34">
        <v>-0.72499999999999998</v>
      </c>
      <c r="J12" s="34">
        <v>-1.375</v>
      </c>
      <c r="K12" s="34">
        <v>-1.167</v>
      </c>
      <c r="L12" s="34">
        <v>-3.282</v>
      </c>
      <c r="M12" s="34">
        <v>-2.323</v>
      </c>
      <c r="N12" s="34">
        <v>-0.86399999999999999</v>
      </c>
      <c r="O12" s="34">
        <v>-1.9730000000000001</v>
      </c>
      <c r="P12" s="34">
        <v>-0.77300000000000002</v>
      </c>
      <c r="Q12" s="34">
        <v>-0.74299999999999999</v>
      </c>
      <c r="R12" s="34">
        <v>-0.14799999999999999</v>
      </c>
      <c r="S12" s="34">
        <v>-0.48</v>
      </c>
      <c r="T12" s="34">
        <v>-1.2190000000000001</v>
      </c>
      <c r="U12" s="34">
        <v>-0.70699999999999996</v>
      </c>
      <c r="V12" s="34">
        <v>-0.73499999999999999</v>
      </c>
      <c r="W12" s="34">
        <v>-1.9330000000000001</v>
      </c>
      <c r="X12" s="34">
        <v>0.39700000000000002</v>
      </c>
      <c r="Y12" s="34">
        <v>-0.93799999999999994</v>
      </c>
      <c r="Z12" s="34">
        <v>-0.83499999999999996</v>
      </c>
      <c r="AA12" s="34">
        <v>-1.117</v>
      </c>
      <c r="AB12" s="34">
        <v>-0.76800000000000024</v>
      </c>
      <c r="AC12" s="34">
        <v>-3.3450000000000002</v>
      </c>
      <c r="AD12" s="34">
        <v>-3.7229999999999994</v>
      </c>
      <c r="AE12" s="34">
        <v>-1.7889999999999997</v>
      </c>
      <c r="AF12" s="34">
        <v>2.4079999999999995</v>
      </c>
      <c r="AG12" s="34">
        <v>-0.94099999999999995</v>
      </c>
      <c r="AH12" s="34">
        <v>0.2629999999999999</v>
      </c>
      <c r="AI12" s="34">
        <v>-2.3359999999999999</v>
      </c>
      <c r="AJ12" s="34">
        <v>-1.2399999999999998</v>
      </c>
      <c r="AK12" s="34">
        <v>0.80100000000000005</v>
      </c>
      <c r="AL12" s="34">
        <v>-0.34700000000000003</v>
      </c>
      <c r="AM12" s="34">
        <v>-0.78700000000000003</v>
      </c>
      <c r="AN12" s="34">
        <v>-0.26999999999999996</v>
      </c>
      <c r="AO12" s="34">
        <v>-1.06</v>
      </c>
      <c r="AP12" s="34">
        <v>-3.6060000000000003</v>
      </c>
      <c r="AQ12" s="34">
        <v>-3.6070000000000002</v>
      </c>
      <c r="AR12" s="34">
        <v>-4.354000000000001</v>
      </c>
      <c r="AS12" s="34">
        <v>-2.2469999999999999</v>
      </c>
      <c r="AU12" s="34">
        <f t="shared" si="9"/>
        <v>-0.25</v>
      </c>
      <c r="AV12" s="34">
        <f t="shared" si="9"/>
        <v>-6.5490000000000004</v>
      </c>
      <c r="AW12" s="34">
        <f t="shared" si="9"/>
        <v>-5.9329999999999998</v>
      </c>
      <c r="AX12" s="34">
        <f t="shared" si="9"/>
        <v>-2.59</v>
      </c>
      <c r="AY12" s="34">
        <f t="shared" si="9"/>
        <v>-2.9779999999999998</v>
      </c>
      <c r="AZ12" s="34">
        <f t="shared" si="9"/>
        <v>-3.6579999999999999</v>
      </c>
      <c r="BA12" s="34">
        <f t="shared" si="9"/>
        <v>-6.4489999999999998</v>
      </c>
      <c r="BB12" s="34">
        <f t="shared" si="9"/>
        <v>-4.2539999999999996</v>
      </c>
      <c r="BC12" s="34">
        <f t="shared" si="9"/>
        <v>-0.60299999999999998</v>
      </c>
      <c r="BD12" s="34">
        <f t="shared" si="9"/>
        <v>-12.627000000000001</v>
      </c>
      <c r="BE12" s="34">
        <f t="shared" si="9"/>
        <v>-2.2469999999999999</v>
      </c>
    </row>
    <row r="13" spans="2:57" ht="14.9" customHeight="1">
      <c r="B13" s="29"/>
    </row>
    <row r="14" spans="2:57" ht="14.9" customHeight="1">
      <c r="B14" s="11" t="s">
        <v>99</v>
      </c>
      <c r="C14" s="12"/>
      <c r="D14" s="12"/>
      <c r="E14" s="24">
        <f t="shared" ref="E14:AN14" si="10">SUM(E9:E12)</f>
        <v>-2.3199999999999998</v>
      </c>
      <c r="F14" s="24">
        <f t="shared" si="10"/>
        <v>-2.7370000000000001</v>
      </c>
      <c r="G14" s="24">
        <f t="shared" si="10"/>
        <v>-2.7589999999999999</v>
      </c>
      <c r="H14" s="24">
        <f t="shared" si="10"/>
        <v>-4.6050000000000004</v>
      </c>
      <c r="I14" s="24">
        <f t="shared" si="10"/>
        <v>-2.4379999999999997</v>
      </c>
      <c r="J14" s="24">
        <f t="shared" si="10"/>
        <v>-5.8849999999999998</v>
      </c>
      <c r="K14" s="24">
        <f t="shared" si="10"/>
        <v>-7.8579999999999997</v>
      </c>
      <c r="L14" s="24">
        <f t="shared" si="10"/>
        <v>-17.626999999999999</v>
      </c>
      <c r="M14" s="24">
        <f t="shared" si="10"/>
        <v>-10.532999999999999</v>
      </c>
      <c r="N14" s="24">
        <f t="shared" si="10"/>
        <v>-12.126000000000001</v>
      </c>
      <c r="O14" s="24">
        <f t="shared" si="10"/>
        <v>-9.1760000000000002</v>
      </c>
      <c r="P14" s="24">
        <f t="shared" si="10"/>
        <v>-8.5779999999999994</v>
      </c>
      <c r="Q14" s="24">
        <f t="shared" si="10"/>
        <v>-8.5869999999999997</v>
      </c>
      <c r="R14" s="24">
        <f t="shared" si="10"/>
        <v>-8.6939999999999991</v>
      </c>
      <c r="S14" s="24">
        <f t="shared" si="10"/>
        <v>-9.7910000000000004</v>
      </c>
      <c r="T14" s="24">
        <f t="shared" si="10"/>
        <v>-13.520000000000001</v>
      </c>
      <c r="U14" s="24">
        <f t="shared" si="10"/>
        <v>-10.049000000000001</v>
      </c>
      <c r="V14" s="24">
        <f t="shared" si="10"/>
        <v>-14.183</v>
      </c>
      <c r="W14" s="24">
        <f t="shared" si="10"/>
        <v>-13.815999999999999</v>
      </c>
      <c r="X14" s="24">
        <f t="shared" si="10"/>
        <v>-22.67</v>
      </c>
      <c r="Y14" s="24">
        <f t="shared" si="10"/>
        <v>-22.316999999999997</v>
      </c>
      <c r="Z14" s="24">
        <f t="shared" si="10"/>
        <v>-18.928000000000001</v>
      </c>
      <c r="AA14" s="24">
        <f t="shared" si="10"/>
        <v>-20.295999999999999</v>
      </c>
      <c r="AB14" s="24">
        <f t="shared" si="10"/>
        <v>-47.889000000000003</v>
      </c>
      <c r="AC14" s="24">
        <f t="shared" si="10"/>
        <v>-38.832999999999998</v>
      </c>
      <c r="AD14" s="24">
        <f t="shared" si="10"/>
        <v>-39.689</v>
      </c>
      <c r="AE14" s="24">
        <f t="shared" si="10"/>
        <v>-42.015999999999998</v>
      </c>
      <c r="AF14" s="24">
        <f t="shared" si="10"/>
        <v>-22.518999999999991</v>
      </c>
      <c r="AG14" s="24">
        <f t="shared" si="10"/>
        <v>-30.290999999999997</v>
      </c>
      <c r="AH14" s="24">
        <f t="shared" si="10"/>
        <v>-37.594999999999999</v>
      </c>
      <c r="AI14" s="24">
        <f t="shared" si="10"/>
        <v>-52.710000000000008</v>
      </c>
      <c r="AJ14" s="24">
        <f t="shared" si="10"/>
        <v>-57.041999999999994</v>
      </c>
      <c r="AK14" s="24">
        <f t="shared" si="10"/>
        <v>-36.358999999999995</v>
      </c>
      <c r="AL14" s="24">
        <f t="shared" si="10"/>
        <v>-53.551000000000002</v>
      </c>
      <c r="AM14" s="24">
        <f t="shared" si="10"/>
        <v>-54.501999999999988</v>
      </c>
      <c r="AN14" s="24">
        <f t="shared" si="10"/>
        <v>-59.633000000000017</v>
      </c>
      <c r="AO14" s="100">
        <f>SUM(AO9:AO12)</f>
        <v>-48.208000000000006</v>
      </c>
      <c r="AP14" s="100">
        <f>SUM(AP9:AP12)</f>
        <v>-54.437000000000005</v>
      </c>
      <c r="AQ14" s="100">
        <f>SUM(AQ9:AQ12)</f>
        <v>-58.969999999999992</v>
      </c>
      <c r="AR14" s="100">
        <f>SUM(AR9:AR12)</f>
        <v>-65.168000000000006</v>
      </c>
      <c r="AS14" s="100">
        <f>SUM(AS9:AS12)</f>
        <v>-52.6</v>
      </c>
      <c r="AU14" s="24">
        <f t="shared" ref="AU14:BE14" si="11">SUMIF($7:$7,AU$8,14:14)</f>
        <v>-12.421000000000001</v>
      </c>
      <c r="AV14" s="24">
        <f t="shared" si="11"/>
        <v>-33.808</v>
      </c>
      <c r="AW14" s="24">
        <f t="shared" si="11"/>
        <v>-40.412999999999997</v>
      </c>
      <c r="AX14" s="24">
        <f t="shared" si="11"/>
        <v>-40.591999999999999</v>
      </c>
      <c r="AY14" s="24">
        <f t="shared" si="11"/>
        <v>-60.718000000000004</v>
      </c>
      <c r="AZ14" s="24">
        <f t="shared" si="11"/>
        <v>-109.43</v>
      </c>
      <c r="BA14" s="24">
        <f t="shared" si="11"/>
        <v>-143.05699999999996</v>
      </c>
      <c r="BB14" s="24">
        <f t="shared" si="11"/>
        <v>-177.63800000000001</v>
      </c>
      <c r="BC14" s="100">
        <f t="shared" si="11"/>
        <v>-204.04499999999999</v>
      </c>
      <c r="BD14" s="100">
        <f t="shared" si="11"/>
        <v>-226.78300000000002</v>
      </c>
      <c r="BE14" s="100">
        <f t="shared" si="11"/>
        <v>-52.6</v>
      </c>
    </row>
    <row r="16" spans="2:57" ht="14.9" customHeight="1">
      <c r="F16" s="42"/>
      <c r="I16" s="41"/>
      <c r="AC16" s="43"/>
      <c r="AD16" s="43"/>
      <c r="AE16" s="43"/>
      <c r="AF16" s="28"/>
      <c r="AG16" s="28"/>
      <c r="AH16" s="28"/>
      <c r="AI16" s="28"/>
      <c r="AJ16" s="28"/>
      <c r="AK16" s="28"/>
      <c r="AL16" s="28"/>
      <c r="AM16" s="28"/>
      <c r="AN16" s="28"/>
      <c r="AO16" s="28"/>
      <c r="AP16" s="28"/>
      <c r="AQ16" s="28"/>
      <c r="AR16" s="28"/>
      <c r="AS16" s="28"/>
      <c r="BA16" s="28"/>
      <c r="BB16" s="28"/>
      <c r="BC16" s="28"/>
    </row>
    <row r="17" spans="5:45" ht="14.9" customHeight="1">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row>
    <row r="18" spans="5:45" ht="14.9" customHeight="1">
      <c r="I18" s="41"/>
      <c r="AM18" s="43"/>
      <c r="AN18" s="43"/>
      <c r="AO18" s="43"/>
      <c r="AP18" s="43"/>
      <c r="AQ18" s="43"/>
      <c r="AR18" s="43"/>
      <c r="AS18" s="43"/>
    </row>
    <row r="19" spans="5:45" ht="14.9" customHeight="1">
      <c r="I19" s="41"/>
    </row>
    <row r="20" spans="5:45" ht="14.9" customHeight="1">
      <c r="I20" s="41"/>
    </row>
    <row r="21" spans="5:45" ht="14.9" customHeight="1">
      <c r="I21" s="41"/>
    </row>
  </sheetData>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ABCC-A59E-4A17-A848-FAB45F083014}">
  <sheetPr codeName="Planilha13">
    <tabColor theme="5"/>
  </sheetPr>
  <dimension ref="A6:BE28"/>
  <sheetViews>
    <sheetView showGridLines="0" zoomScaleNormal="100" workbookViewId="0">
      <pane xSplit="2" ySplit="5" topLeftCell="AK6" activePane="bottomRight" state="frozen"/>
      <selection pane="topRight" activeCell="C1" sqref="C1"/>
      <selection pane="bottomLeft" activeCell="A6" sqref="A6"/>
      <selection pane="bottomRight" activeCell="AZ62" sqref="AZ62"/>
    </sheetView>
  </sheetViews>
  <sheetFormatPr defaultColWidth="10.54296875" defaultRowHeight="14.9" customHeight="1"/>
  <cols>
    <col min="1" max="1" width="2.54296875" style="8" customWidth="1"/>
    <col min="2" max="2" width="42.81640625" style="8" customWidth="1"/>
    <col min="3" max="3" width="15.81640625" style="9" customWidth="1"/>
    <col min="4" max="4" width="2.54296875" style="9" customWidth="1"/>
    <col min="5" max="44" width="10.54296875" style="9" customWidth="1"/>
    <col min="45" max="45" width="10.54296875" style="9"/>
    <col min="46" max="46" width="2.54296875" style="9" customWidth="1"/>
    <col min="47" max="16384" width="10.54296875" style="9"/>
  </cols>
  <sheetData>
    <row r="6" spans="2:57" ht="14.9" customHeight="1">
      <c r="C6" s="3" t="s">
        <v>41</v>
      </c>
      <c r="D6" s="2"/>
      <c r="E6" s="4">
        <v>42460</v>
      </c>
      <c r="F6" s="4">
        <f>EOMONTH(E6,3)</f>
        <v>42551</v>
      </c>
      <c r="G6" s="4">
        <f>EOMONTH(F6,3)</f>
        <v>42643</v>
      </c>
      <c r="H6" s="4">
        <f>EOMONTH(G6,3)</f>
        <v>42735</v>
      </c>
      <c r="I6" s="4">
        <f>EOMONTH(H6,3)</f>
        <v>42825</v>
      </c>
      <c r="J6" s="4">
        <f>EOMONTH(I6,3)</f>
        <v>42916</v>
      </c>
      <c r="K6" s="4">
        <f t="shared" ref="K6:AJ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 t="shared" ref="AK6:AQ6" si="1">EOMONTH(AJ6,3)</f>
        <v>45382</v>
      </c>
      <c r="AL6" s="4">
        <f t="shared" si="1"/>
        <v>45473</v>
      </c>
      <c r="AM6" s="4">
        <f t="shared" si="1"/>
        <v>45565</v>
      </c>
      <c r="AN6" s="4">
        <f t="shared" si="1"/>
        <v>45657</v>
      </c>
      <c r="AO6" s="4">
        <f t="shared" si="1"/>
        <v>45747</v>
      </c>
      <c r="AP6" s="4">
        <f t="shared" si="1"/>
        <v>45838</v>
      </c>
      <c r="AQ6" s="4">
        <f t="shared" si="1"/>
        <v>45930</v>
      </c>
      <c r="AR6" s="4">
        <v>46022</v>
      </c>
      <c r="AS6" s="4">
        <v>46112</v>
      </c>
      <c r="AU6" s="22"/>
      <c r="AV6" s="22"/>
      <c r="AW6" s="22"/>
      <c r="AX6" s="22"/>
      <c r="AY6" s="22"/>
      <c r="AZ6" s="22"/>
      <c r="BA6" s="22"/>
      <c r="BB6" s="22"/>
      <c r="BC6" s="22"/>
    </row>
    <row r="7" spans="2:57" ht="14.9" customHeight="1">
      <c r="C7" s="3" t="s">
        <v>42</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Q7" s="3">
        <f t="shared" ref="AQ7:AS7" si="4">YEAR(AQ6)</f>
        <v>2025</v>
      </c>
      <c r="AR7" s="3">
        <f t="shared" si="4"/>
        <v>2025</v>
      </c>
      <c r="AS7" s="3">
        <f t="shared" si="4"/>
        <v>2026</v>
      </c>
      <c r="AU7" s="21"/>
      <c r="AV7" s="21"/>
      <c r="AW7" s="21"/>
      <c r="AX7" s="21"/>
      <c r="AY7" s="21"/>
      <c r="AZ7" s="21"/>
      <c r="BA7" s="21"/>
      <c r="BB7" s="21"/>
      <c r="BC7" s="21"/>
    </row>
    <row r="8" spans="2:57" ht="14.9" customHeight="1">
      <c r="B8" s="5" t="s">
        <v>129</v>
      </c>
      <c r="C8" s="6"/>
      <c r="D8" s="6"/>
      <c r="E8" s="7" t="str">
        <f>MONTH(E$6)/3&amp;"Q"&amp;E$7</f>
        <v>1Q2016</v>
      </c>
      <c r="F8" s="7" t="str">
        <f t="shared" ref="F8:AJ8" si="5">MONTH(F$6)/3&amp;"Q"&amp;F$7</f>
        <v>2Q2016</v>
      </c>
      <c r="G8" s="7" t="str">
        <f t="shared" si="5"/>
        <v>3Q2016</v>
      </c>
      <c r="H8" s="7" t="str">
        <f t="shared" si="5"/>
        <v>4Q2016</v>
      </c>
      <c r="I8" s="7" t="str">
        <f t="shared" si="5"/>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 t="shared" ref="AK8:AS8" si="6">MONTH(AK$6)/3&amp;"Q"&amp;AK$7</f>
        <v>1Q2024</v>
      </c>
      <c r="AL8" s="7" t="str">
        <f t="shared" si="6"/>
        <v>2Q2024</v>
      </c>
      <c r="AM8" s="7" t="str">
        <f t="shared" si="6"/>
        <v>3Q2024</v>
      </c>
      <c r="AN8" s="7" t="str">
        <f t="shared" si="6"/>
        <v>4Q2024</v>
      </c>
      <c r="AO8" s="7" t="str">
        <f t="shared" si="6"/>
        <v>1Q2025</v>
      </c>
      <c r="AP8" s="7" t="str">
        <f t="shared" si="6"/>
        <v>2Q2025</v>
      </c>
      <c r="AQ8" s="7" t="str">
        <f t="shared" si="6"/>
        <v>3Q2025</v>
      </c>
      <c r="AR8" s="7" t="str">
        <f t="shared" si="6"/>
        <v>4Q2025</v>
      </c>
      <c r="AS8" s="7" t="str">
        <f t="shared" si="6"/>
        <v>1Q2026</v>
      </c>
      <c r="AT8" s="2"/>
      <c r="AU8" s="6">
        <v>2016</v>
      </c>
      <c r="AV8" s="6">
        <f>AU8+1</f>
        <v>2017</v>
      </c>
      <c r="AW8" s="6">
        <f t="shared" ref="AW8:BE8" si="7">AV8+1</f>
        <v>2018</v>
      </c>
      <c r="AX8" s="6">
        <f t="shared" si="7"/>
        <v>2019</v>
      </c>
      <c r="AY8" s="6">
        <f t="shared" si="7"/>
        <v>2020</v>
      </c>
      <c r="AZ8" s="6">
        <f t="shared" si="7"/>
        <v>2021</v>
      </c>
      <c r="BA8" s="6">
        <f t="shared" si="7"/>
        <v>2022</v>
      </c>
      <c r="BB8" s="6">
        <f t="shared" si="7"/>
        <v>2023</v>
      </c>
      <c r="BC8" s="6">
        <f t="shared" si="7"/>
        <v>2024</v>
      </c>
      <c r="BD8" s="6">
        <f t="shared" si="7"/>
        <v>2025</v>
      </c>
      <c r="BE8" s="6">
        <f t="shared" si="7"/>
        <v>2026</v>
      </c>
    </row>
    <row r="9" spans="2:57" ht="14.9" customHeight="1">
      <c r="B9" s="35" t="s">
        <v>100</v>
      </c>
      <c r="C9" s="36"/>
      <c r="D9" s="36"/>
      <c r="E9" s="37">
        <f>SUM(E10:E11)</f>
        <v>1.548</v>
      </c>
      <c r="F9" s="37">
        <f>SUM(F10:F11)</f>
        <v>2.1219999999999999</v>
      </c>
      <c r="G9" s="37">
        <f>SUM(G10:G11)</f>
        <v>1.5950000000000002</v>
      </c>
      <c r="H9" s="37">
        <f>SUM(H10:H11)</f>
        <v>2.0900000000000003</v>
      </c>
      <c r="I9" s="37">
        <f t="shared" ref="I9:AI9" si="8">SUM(I10:I11)</f>
        <v>1.6520000000000001</v>
      </c>
      <c r="J9" s="37">
        <f t="shared" si="8"/>
        <v>2.1040000000000001</v>
      </c>
      <c r="K9" s="37">
        <f t="shared" si="8"/>
        <v>6.9160000000000004</v>
      </c>
      <c r="L9" s="37">
        <f t="shared" si="8"/>
        <v>7.7080000000000002</v>
      </c>
      <c r="M9" s="37">
        <f t="shared" si="8"/>
        <v>5.907</v>
      </c>
      <c r="N9" s="37">
        <f t="shared" si="8"/>
        <v>6.2009999999999996</v>
      </c>
      <c r="O9" s="37">
        <f t="shared" si="8"/>
        <v>6.7359999999999998</v>
      </c>
      <c r="P9" s="37">
        <f t="shared" si="8"/>
        <v>8.0299999999999994</v>
      </c>
      <c r="Q9" s="37">
        <f t="shared" si="8"/>
        <v>4.0179999999999998</v>
      </c>
      <c r="R9" s="37">
        <f t="shared" si="8"/>
        <v>4.7489999999999997</v>
      </c>
      <c r="S9" s="37">
        <f t="shared" si="8"/>
        <v>5.1559999999999997</v>
      </c>
      <c r="T9" s="37">
        <f t="shared" si="8"/>
        <v>10.739000000000001</v>
      </c>
      <c r="U9" s="37">
        <f t="shared" si="8"/>
        <v>6.1909999999999998</v>
      </c>
      <c r="V9" s="37">
        <f t="shared" si="8"/>
        <v>4.9279999999999999</v>
      </c>
      <c r="W9" s="37">
        <f t="shared" si="8"/>
        <v>5.1739999999999995</v>
      </c>
      <c r="X9" s="37">
        <f t="shared" si="8"/>
        <v>7.4049999999999994</v>
      </c>
      <c r="Y9" s="37">
        <f t="shared" si="8"/>
        <v>5.8170000000000002</v>
      </c>
      <c r="Z9" s="37">
        <f t="shared" si="8"/>
        <v>9.73</v>
      </c>
      <c r="AA9" s="37">
        <f t="shared" si="8"/>
        <v>11.100999999999999</v>
      </c>
      <c r="AB9" s="37">
        <f t="shared" si="8"/>
        <v>16.160000000000004</v>
      </c>
      <c r="AC9" s="37">
        <f t="shared" si="8"/>
        <v>26.771999999999998</v>
      </c>
      <c r="AD9" s="37">
        <f t="shared" si="8"/>
        <v>25.042999999999999</v>
      </c>
      <c r="AE9" s="37">
        <f t="shared" si="8"/>
        <v>36.843000000000004</v>
      </c>
      <c r="AF9" s="37">
        <f t="shared" si="8"/>
        <v>46.044999999999995</v>
      </c>
      <c r="AG9" s="37">
        <f t="shared" si="8"/>
        <v>40.883000000000003</v>
      </c>
      <c r="AH9" s="37">
        <f t="shared" si="8"/>
        <v>29.641000000000002</v>
      </c>
      <c r="AI9" s="37">
        <f t="shared" si="8"/>
        <v>24.960999999999984</v>
      </c>
      <c r="AJ9" s="37">
        <f>SUM(AJ10:AJ11)</f>
        <v>24.402000000000008</v>
      </c>
      <c r="AK9" s="37">
        <f>SUM(AK10:AK11)</f>
        <v>26.898</v>
      </c>
      <c r="AL9" s="37">
        <f>SUM(AL10:AL11)</f>
        <v>35.024999999999999</v>
      </c>
      <c r="AM9" s="37">
        <f>SUM(AM10:AM11)</f>
        <v>43.716999999999999</v>
      </c>
      <c r="AN9" s="37">
        <f>SUM(AN10:AN11)</f>
        <v>43.552000000000007</v>
      </c>
      <c r="AO9" s="37">
        <f t="shared" ref="AO9:AS9" si="9">SUM(AO10:AO11)</f>
        <v>51.140999999999998</v>
      </c>
      <c r="AP9" s="37">
        <f t="shared" si="9"/>
        <v>49.341999999999999</v>
      </c>
      <c r="AQ9" s="37">
        <f t="shared" si="9"/>
        <v>48.808999999999997</v>
      </c>
      <c r="AR9" s="37">
        <f t="shared" si="9"/>
        <v>42.343000000000018</v>
      </c>
      <c r="AS9" s="37">
        <f t="shared" si="9"/>
        <v>50.713000000000001</v>
      </c>
      <c r="AU9" s="37">
        <f t="shared" ref="AU9:BE11" si="10">SUMIF($7:$7,AU$8,9:9)</f>
        <v>7.3550000000000004</v>
      </c>
      <c r="AV9" s="37">
        <f t="shared" si="10"/>
        <v>18.380000000000003</v>
      </c>
      <c r="AW9" s="37">
        <f t="shared" si="10"/>
        <v>26.874000000000002</v>
      </c>
      <c r="AX9" s="37">
        <f t="shared" si="10"/>
        <v>24.661999999999999</v>
      </c>
      <c r="AY9" s="37">
        <f t="shared" si="10"/>
        <v>23.698</v>
      </c>
      <c r="AZ9" s="37">
        <f t="shared" si="10"/>
        <v>42.808000000000007</v>
      </c>
      <c r="BA9" s="37">
        <f t="shared" si="10"/>
        <v>134.703</v>
      </c>
      <c r="BB9" s="37">
        <f t="shared" si="10"/>
        <v>119.887</v>
      </c>
      <c r="BC9" s="37">
        <f t="shared" si="10"/>
        <v>149.19200000000001</v>
      </c>
      <c r="BD9" s="37">
        <f t="shared" si="10"/>
        <v>191.63500000000002</v>
      </c>
      <c r="BE9" s="37">
        <f t="shared" si="10"/>
        <v>50.713000000000001</v>
      </c>
    </row>
    <row r="10" spans="2:57" ht="14.9" customHeight="1">
      <c r="B10" s="14" t="s">
        <v>130</v>
      </c>
      <c r="C10" s="15"/>
      <c r="D10" s="15"/>
      <c r="E10" s="25">
        <v>1.391</v>
      </c>
      <c r="F10" s="25">
        <v>1.9849999999999999</v>
      </c>
      <c r="G10" s="25">
        <v>1.4990000000000001</v>
      </c>
      <c r="H10" s="25">
        <v>1.9080000000000004</v>
      </c>
      <c r="I10" s="25">
        <v>1.4830000000000001</v>
      </c>
      <c r="J10" s="25">
        <v>1.821</v>
      </c>
      <c r="K10" s="25">
        <v>6.6760000000000002</v>
      </c>
      <c r="L10" s="25">
        <v>7.4140000000000006</v>
      </c>
      <c r="M10" s="25">
        <v>5.9009999999999998</v>
      </c>
      <c r="N10" s="25">
        <v>6.2009999999999996</v>
      </c>
      <c r="O10" s="25">
        <v>6.7279999999999998</v>
      </c>
      <c r="P10" s="25">
        <v>8.032</v>
      </c>
      <c r="Q10" s="25">
        <v>4.0179999999999998</v>
      </c>
      <c r="R10" s="25">
        <v>4.718</v>
      </c>
      <c r="S10" s="25">
        <v>5.1280000000000001</v>
      </c>
      <c r="T10" s="25">
        <v>10.768000000000001</v>
      </c>
      <c r="U10" s="25">
        <v>6.1769999999999996</v>
      </c>
      <c r="V10" s="25">
        <v>4.92</v>
      </c>
      <c r="W10" s="25">
        <v>5.84</v>
      </c>
      <c r="X10" s="25">
        <v>5.383</v>
      </c>
      <c r="Y10" s="25">
        <v>5.1520000000000001</v>
      </c>
      <c r="Z10" s="25">
        <v>9.4459999999999997</v>
      </c>
      <c r="AA10" s="25">
        <v>9.84</v>
      </c>
      <c r="AB10" s="25">
        <v>14.726000000000003</v>
      </c>
      <c r="AC10" s="25">
        <v>24.686</v>
      </c>
      <c r="AD10" s="25">
        <v>22.58</v>
      </c>
      <c r="AE10" s="25">
        <v>33.737000000000002</v>
      </c>
      <c r="AF10" s="25">
        <v>42.995999999999995</v>
      </c>
      <c r="AG10" s="25">
        <v>38.297000000000004</v>
      </c>
      <c r="AH10" s="25">
        <v>26.273000000000003</v>
      </c>
      <c r="AI10" s="25">
        <v>25.481999999999985</v>
      </c>
      <c r="AJ10" s="25">
        <v>27.558000000000007</v>
      </c>
      <c r="AK10" s="25">
        <v>25.327999999999999</v>
      </c>
      <c r="AL10" s="25">
        <v>30.707000000000001</v>
      </c>
      <c r="AM10" s="25">
        <v>37.418999999999997</v>
      </c>
      <c r="AN10" s="25">
        <v>40.249000000000009</v>
      </c>
      <c r="AO10" s="25">
        <v>49.235999999999997</v>
      </c>
      <c r="AP10" s="25">
        <v>47.93</v>
      </c>
      <c r="AQ10" s="25">
        <v>48.156999999999996</v>
      </c>
      <c r="AR10" s="25">
        <v>49.253000000000014</v>
      </c>
      <c r="AS10" s="25">
        <v>52.524999999999999</v>
      </c>
      <c r="AU10" s="25">
        <f t="shared" si="10"/>
        <v>6.7830000000000004</v>
      </c>
      <c r="AV10" s="25">
        <f t="shared" si="10"/>
        <v>17.394000000000002</v>
      </c>
      <c r="AW10" s="25">
        <f t="shared" si="10"/>
        <v>26.861999999999998</v>
      </c>
      <c r="AX10" s="25">
        <f t="shared" si="10"/>
        <v>24.632000000000001</v>
      </c>
      <c r="AY10" s="25">
        <f t="shared" si="10"/>
        <v>22.319999999999997</v>
      </c>
      <c r="AZ10" s="25">
        <f t="shared" si="10"/>
        <v>39.164000000000001</v>
      </c>
      <c r="BA10" s="25">
        <f t="shared" si="10"/>
        <v>123.999</v>
      </c>
      <c r="BB10" s="25">
        <f t="shared" si="10"/>
        <v>117.61</v>
      </c>
      <c r="BC10" s="25">
        <f t="shared" si="10"/>
        <v>133.703</v>
      </c>
      <c r="BD10" s="25">
        <f t="shared" si="10"/>
        <v>194.57599999999999</v>
      </c>
      <c r="BE10" s="25">
        <f t="shared" si="10"/>
        <v>52.524999999999999</v>
      </c>
    </row>
    <row r="11" spans="2:57" ht="14.9" customHeight="1">
      <c r="B11" s="14" t="s">
        <v>131</v>
      </c>
      <c r="C11" s="15"/>
      <c r="D11" s="15"/>
      <c r="E11" s="25">
        <v>0.157</v>
      </c>
      <c r="F11" s="25">
        <v>0.13699999999999998</v>
      </c>
      <c r="G11" s="25">
        <v>9.600000000000003E-2</v>
      </c>
      <c r="H11" s="25">
        <v>0.18199999999999994</v>
      </c>
      <c r="I11" s="25">
        <v>0.16900000000000001</v>
      </c>
      <c r="J11" s="25">
        <v>0.28299999999999997</v>
      </c>
      <c r="K11" s="25">
        <v>0.24</v>
      </c>
      <c r="L11" s="25">
        <v>0.29399999999999998</v>
      </c>
      <c r="M11" s="25">
        <v>6.0000000000000001E-3</v>
      </c>
      <c r="N11" s="25">
        <v>0</v>
      </c>
      <c r="O11" s="25">
        <v>8.0000000000000002E-3</v>
      </c>
      <c r="P11" s="25">
        <v>-2E-3</v>
      </c>
      <c r="Q11" s="25">
        <v>0</v>
      </c>
      <c r="R11" s="25">
        <v>3.1E-2</v>
      </c>
      <c r="S11" s="25">
        <v>2.8000000000000001E-2</v>
      </c>
      <c r="T11" s="25">
        <v>-2.9000000000000001E-2</v>
      </c>
      <c r="U11" s="25">
        <v>1.4E-2</v>
      </c>
      <c r="V11" s="25">
        <v>8.0000000000000002E-3</v>
      </c>
      <c r="W11" s="25">
        <v>-0.66600000000000004</v>
      </c>
      <c r="X11" s="25">
        <v>2.0219999999999998</v>
      </c>
      <c r="Y11" s="25">
        <v>0.66500000000000004</v>
      </c>
      <c r="Z11" s="25">
        <v>0.28399999999999997</v>
      </c>
      <c r="AA11" s="25">
        <v>1.2609999999999999</v>
      </c>
      <c r="AB11" s="25">
        <v>1.4340000000000002</v>
      </c>
      <c r="AC11" s="25">
        <v>2.0859999999999999</v>
      </c>
      <c r="AD11" s="25">
        <v>2.4630000000000001</v>
      </c>
      <c r="AE11" s="25">
        <v>3.1059999999999999</v>
      </c>
      <c r="AF11" s="25">
        <v>3.0490000000000013</v>
      </c>
      <c r="AG11" s="25">
        <v>2.5859999999999999</v>
      </c>
      <c r="AH11" s="25">
        <v>3.3679999999999999</v>
      </c>
      <c r="AI11" s="25">
        <v>-0.52099999999999991</v>
      </c>
      <c r="AJ11" s="25">
        <v>-3.1559999999999997</v>
      </c>
      <c r="AK11" s="25">
        <v>1.57</v>
      </c>
      <c r="AL11" s="25">
        <v>4.3179999999999996</v>
      </c>
      <c r="AM11" s="25">
        <v>6.298</v>
      </c>
      <c r="AN11" s="25">
        <v>3.3030000000000008</v>
      </c>
      <c r="AO11" s="25">
        <v>1.905</v>
      </c>
      <c r="AP11" s="25">
        <v>1.4120000000000001</v>
      </c>
      <c r="AQ11" s="25">
        <v>0.65199999999999969</v>
      </c>
      <c r="AR11" s="25">
        <v>-6.9099999999999993</v>
      </c>
      <c r="AS11" s="25">
        <f>-3.613+1.801</f>
        <v>-1.8120000000000001</v>
      </c>
      <c r="AU11" s="25">
        <f t="shared" si="10"/>
        <v>0.57199999999999995</v>
      </c>
      <c r="AV11" s="25">
        <f t="shared" si="10"/>
        <v>0.98599999999999999</v>
      </c>
      <c r="AW11" s="25">
        <f t="shared" si="10"/>
        <v>1.2E-2</v>
      </c>
      <c r="AX11" s="25">
        <f t="shared" si="10"/>
        <v>2.9999999999999995E-2</v>
      </c>
      <c r="AY11" s="25">
        <f t="shared" si="10"/>
        <v>1.3779999999999997</v>
      </c>
      <c r="AZ11" s="25">
        <f t="shared" si="10"/>
        <v>3.6440000000000001</v>
      </c>
      <c r="BA11" s="25">
        <f t="shared" si="10"/>
        <v>10.704000000000001</v>
      </c>
      <c r="BB11" s="25">
        <f t="shared" si="10"/>
        <v>2.2770000000000001</v>
      </c>
      <c r="BC11" s="25">
        <f t="shared" si="10"/>
        <v>15.489000000000001</v>
      </c>
      <c r="BD11" s="25">
        <f t="shared" si="10"/>
        <v>-2.9409999999999994</v>
      </c>
      <c r="BE11" s="25">
        <f t="shared" si="10"/>
        <v>-1.8120000000000001</v>
      </c>
    </row>
    <row r="12" spans="2:57" ht="14.9" customHeight="1">
      <c r="B12" s="29"/>
      <c r="E12" s="43"/>
    </row>
    <row r="13" spans="2:57" ht="14.9" customHeight="1">
      <c r="B13" s="35" t="s">
        <v>101</v>
      </c>
      <c r="C13" s="36"/>
      <c r="D13" s="36"/>
      <c r="E13" s="37">
        <f t="shared" ref="E13:AR13" si="11">SUM(E14:E18)</f>
        <v>-10.546000000000001</v>
      </c>
      <c r="F13" s="37">
        <f t="shared" si="11"/>
        <v>-10.564</v>
      </c>
      <c r="G13" s="37">
        <f t="shared" si="11"/>
        <v>-11.025999999999998</v>
      </c>
      <c r="H13" s="37">
        <f t="shared" si="11"/>
        <v>-10.915000000000001</v>
      </c>
      <c r="I13" s="37">
        <f t="shared" si="11"/>
        <v>-9.7390000000000008</v>
      </c>
      <c r="J13" s="37">
        <f t="shared" si="11"/>
        <v>-25.582999999999998</v>
      </c>
      <c r="K13" s="37">
        <f t="shared" si="11"/>
        <v>-24.338000000000001</v>
      </c>
      <c r="L13" s="37">
        <f t="shared" si="11"/>
        <v>-59.542000000000002</v>
      </c>
      <c r="M13" s="37">
        <f t="shared" si="11"/>
        <v>-56.942</v>
      </c>
      <c r="N13" s="37">
        <f t="shared" si="11"/>
        <v>-58.98</v>
      </c>
      <c r="O13" s="37">
        <f t="shared" si="11"/>
        <v>-53.863999999999997</v>
      </c>
      <c r="P13" s="37">
        <f t="shared" si="11"/>
        <v>-54.480000000000004</v>
      </c>
      <c r="Q13" s="37">
        <f t="shared" si="11"/>
        <v>-62.933999999999997</v>
      </c>
      <c r="R13" s="37">
        <f t="shared" si="11"/>
        <v>-70.448999999999998</v>
      </c>
      <c r="S13" s="37">
        <f t="shared" si="11"/>
        <v>-106.086</v>
      </c>
      <c r="T13" s="37">
        <f t="shared" si="11"/>
        <v>-105.492</v>
      </c>
      <c r="U13" s="37">
        <f t="shared" si="11"/>
        <v>-110.65600000000001</v>
      </c>
      <c r="V13" s="37">
        <f t="shared" si="11"/>
        <v>-74.795000000000002</v>
      </c>
      <c r="W13" s="37">
        <f t="shared" si="11"/>
        <v>-100.79299999999999</v>
      </c>
      <c r="X13" s="37">
        <f t="shared" si="11"/>
        <v>-155.172</v>
      </c>
      <c r="Y13" s="37">
        <f t="shared" si="11"/>
        <v>-182.51300000000001</v>
      </c>
      <c r="Z13" s="37">
        <f t="shared" si="11"/>
        <v>-197.95499999999998</v>
      </c>
      <c r="AA13" s="37">
        <f t="shared" si="11"/>
        <v>-171.607</v>
      </c>
      <c r="AB13" s="37">
        <f t="shared" si="11"/>
        <v>-194.25099999999995</v>
      </c>
      <c r="AC13" s="37">
        <f t="shared" si="11"/>
        <v>-186.85</v>
      </c>
      <c r="AD13" s="37">
        <f t="shared" si="11"/>
        <v>-191.727</v>
      </c>
      <c r="AE13" s="37">
        <f t="shared" si="11"/>
        <v>-154.34299999999996</v>
      </c>
      <c r="AF13" s="37">
        <f t="shared" si="11"/>
        <v>-160.54700000000005</v>
      </c>
      <c r="AG13" s="37">
        <f t="shared" si="11"/>
        <v>-229.16299999999998</v>
      </c>
      <c r="AH13" s="37">
        <f t="shared" si="11"/>
        <v>-230.82299999999998</v>
      </c>
      <c r="AI13" s="37">
        <f t="shared" si="11"/>
        <v>-218.41299999999993</v>
      </c>
      <c r="AJ13" s="37">
        <f t="shared" si="11"/>
        <v>-242.06299999999999</v>
      </c>
      <c r="AK13" s="37">
        <f t="shared" si="11"/>
        <v>-265.75</v>
      </c>
      <c r="AL13" s="37">
        <f t="shared" si="11"/>
        <v>-279.37299999999999</v>
      </c>
      <c r="AM13" s="37">
        <f t="shared" si="11"/>
        <v>-291.87300000000005</v>
      </c>
      <c r="AN13" s="37">
        <f t="shared" si="11"/>
        <v>-323.05600000000004</v>
      </c>
      <c r="AO13" s="37">
        <f t="shared" si="11"/>
        <v>-340.43399999999997</v>
      </c>
      <c r="AP13" s="37">
        <f t="shared" si="11"/>
        <v>-324.94499999999999</v>
      </c>
      <c r="AQ13" s="37">
        <f t="shared" si="11"/>
        <v>-315.11900000000003</v>
      </c>
      <c r="AR13" s="37">
        <f t="shared" si="11"/>
        <v>-263.6966000000001</v>
      </c>
      <c r="AS13" s="37">
        <f t="shared" ref="AS13" si="12">SUM(AS14:AS18)</f>
        <v>-328.27499999999998</v>
      </c>
      <c r="AU13" s="37">
        <f t="shared" ref="AU13:BE18" si="13">SUMIF($7:$7,AU$8,13:13)</f>
        <v>-43.050999999999995</v>
      </c>
      <c r="AV13" s="37">
        <f t="shared" si="13"/>
        <v>-119.202</v>
      </c>
      <c r="AW13" s="37">
        <f t="shared" si="13"/>
        <v>-224.26600000000002</v>
      </c>
      <c r="AX13" s="37">
        <f t="shared" si="13"/>
        <v>-344.96100000000001</v>
      </c>
      <c r="AY13" s="37">
        <f t="shared" si="13"/>
        <v>-441.41600000000005</v>
      </c>
      <c r="AZ13" s="37">
        <f t="shared" si="13"/>
        <v>-746.32599999999991</v>
      </c>
      <c r="BA13" s="37">
        <f t="shared" si="13"/>
        <v>-693.46699999999998</v>
      </c>
      <c r="BB13" s="37">
        <f t="shared" si="13"/>
        <v>-920.46199999999988</v>
      </c>
      <c r="BC13" s="37">
        <f t="shared" si="13"/>
        <v>-1160.0520000000001</v>
      </c>
      <c r="BD13" s="37">
        <f t="shared" si="13"/>
        <v>-1244.1946</v>
      </c>
      <c r="BE13" s="37">
        <f t="shared" si="13"/>
        <v>-328.27499999999998</v>
      </c>
    </row>
    <row r="14" spans="2:57" ht="14.9" customHeight="1">
      <c r="B14" s="14" t="s">
        <v>132</v>
      </c>
      <c r="C14" s="15"/>
      <c r="D14" s="15"/>
      <c r="E14" s="25">
        <v>-8.1170000000000009</v>
      </c>
      <c r="F14" s="25">
        <v>-7.9600000000000009</v>
      </c>
      <c r="G14" s="25">
        <v>-7.8909999999999982</v>
      </c>
      <c r="H14" s="25">
        <v>-7.6810000000000009</v>
      </c>
      <c r="I14" s="25">
        <v>-6.6950000000000003</v>
      </c>
      <c r="J14" s="25">
        <v>-19.815999999999999</v>
      </c>
      <c r="K14" s="25">
        <v>-17.105</v>
      </c>
      <c r="L14" s="25">
        <v>-44.283999999999999</v>
      </c>
      <c r="M14" s="25">
        <v>-44.685000000000002</v>
      </c>
      <c r="N14" s="25">
        <v>-44.06</v>
      </c>
      <c r="O14" s="25">
        <v>-46.783000000000001</v>
      </c>
      <c r="P14" s="25">
        <v>-50.155000000000001</v>
      </c>
      <c r="Q14" s="25">
        <v>-53.616</v>
      </c>
      <c r="R14" s="25">
        <v>-60.439</v>
      </c>
      <c r="S14" s="25">
        <v>-80.545000000000002</v>
      </c>
      <c r="T14" s="25">
        <v>-78.668000000000006</v>
      </c>
      <c r="U14" s="25">
        <v>-87.460999999999999</v>
      </c>
      <c r="V14" s="25">
        <v>-59.481999999999999</v>
      </c>
      <c r="W14" s="25">
        <v>-79.655000000000001</v>
      </c>
      <c r="X14" s="25">
        <v>-119.38200000000001</v>
      </c>
      <c r="Y14" s="25">
        <v>-156.66200000000001</v>
      </c>
      <c r="Z14" s="25">
        <v>-172.315</v>
      </c>
      <c r="AA14" s="25">
        <v>-138.179</v>
      </c>
      <c r="AB14" s="25">
        <v>-166.83299999999994</v>
      </c>
      <c r="AC14" s="25">
        <v>-160.48400000000001</v>
      </c>
      <c r="AD14" s="25">
        <v>-172.86500000000001</v>
      </c>
      <c r="AE14" s="25">
        <v>-138.05599999999998</v>
      </c>
      <c r="AF14" s="25">
        <v>-120.32200000000007</v>
      </c>
      <c r="AG14" s="25">
        <v>-193.92500000000001</v>
      </c>
      <c r="AH14" s="25">
        <v>-222.95099999999999</v>
      </c>
      <c r="AI14" s="25">
        <v>-185.87999999999994</v>
      </c>
      <c r="AJ14" s="25">
        <v>-200.286</v>
      </c>
      <c r="AK14" s="25">
        <v>-225.8</v>
      </c>
      <c r="AL14" s="25">
        <v>-248.90199999999999</v>
      </c>
      <c r="AM14" s="25">
        <v>-248.69600000000003</v>
      </c>
      <c r="AN14" s="25">
        <v>-287.44600000000003</v>
      </c>
      <c r="AO14" s="25">
        <v>-300.089</v>
      </c>
      <c r="AP14" s="25">
        <v>-291.45499999999998</v>
      </c>
      <c r="AQ14" s="25">
        <v>-262.60599999999999</v>
      </c>
      <c r="AR14" s="25">
        <v>-223.69200000000012</v>
      </c>
      <c r="AS14" s="25">
        <v>-295.69900000000001</v>
      </c>
      <c r="AU14" s="25">
        <f t="shared" si="13"/>
        <v>-31.649000000000001</v>
      </c>
      <c r="AV14" s="25">
        <f t="shared" si="13"/>
        <v>-87.9</v>
      </c>
      <c r="AW14" s="25">
        <f t="shared" si="13"/>
        <v>-185.68300000000002</v>
      </c>
      <c r="AX14" s="25">
        <f t="shared" si="13"/>
        <v>-273.26800000000003</v>
      </c>
      <c r="AY14" s="25">
        <f t="shared" si="13"/>
        <v>-345.98</v>
      </c>
      <c r="AZ14" s="25">
        <f t="shared" si="13"/>
        <v>-633.98899999999992</v>
      </c>
      <c r="BA14" s="25">
        <f t="shared" si="13"/>
        <v>-591.72700000000009</v>
      </c>
      <c r="BB14" s="25">
        <f t="shared" si="13"/>
        <v>-803.04199999999992</v>
      </c>
      <c r="BC14" s="25">
        <f t="shared" si="13"/>
        <v>-1010.8440000000001</v>
      </c>
      <c r="BD14" s="25">
        <f t="shared" si="13"/>
        <v>-1077.8420000000001</v>
      </c>
      <c r="BE14" s="25">
        <f t="shared" si="13"/>
        <v>-295.69900000000001</v>
      </c>
    </row>
    <row r="15" spans="2:57" ht="14.9" customHeight="1">
      <c r="B15" s="14" t="s">
        <v>133</v>
      </c>
      <c r="C15" s="15"/>
      <c r="D15" s="15"/>
      <c r="E15" s="25">
        <v>-1.4610000000000001</v>
      </c>
      <c r="F15" s="25">
        <v>-1.8880000000000001</v>
      </c>
      <c r="G15" s="25">
        <v>-2.5449999999999999</v>
      </c>
      <c r="H15" s="25">
        <v>-2.7409999999999997</v>
      </c>
      <c r="I15" s="25">
        <v>-2.488</v>
      </c>
      <c r="J15" s="25">
        <v>-4.3220000000000001</v>
      </c>
      <c r="K15" s="25">
        <v>-2.948</v>
      </c>
      <c r="L15" s="25">
        <v>-4.2320000000000002</v>
      </c>
      <c r="M15" s="25">
        <v>-11.271000000000001</v>
      </c>
      <c r="N15" s="25">
        <v>-13.419</v>
      </c>
      <c r="O15" s="25">
        <v>-7.157</v>
      </c>
      <c r="P15" s="25">
        <v>-4.9820000000000002</v>
      </c>
      <c r="Q15" s="25">
        <v>-7.5979999999999999</v>
      </c>
      <c r="R15" s="25">
        <v>-6.5609999999999999</v>
      </c>
      <c r="S15" s="25">
        <v>-12.827</v>
      </c>
      <c r="T15" s="25">
        <v>-12.417</v>
      </c>
      <c r="U15" s="25">
        <v>-12.45</v>
      </c>
      <c r="V15" s="25">
        <v>-8.2409999999999997</v>
      </c>
      <c r="W15" s="25">
        <v>-10.718</v>
      </c>
      <c r="X15" s="25">
        <v>-15.676</v>
      </c>
      <c r="Y15" s="25">
        <v>-8.4459999999999997</v>
      </c>
      <c r="Z15" s="25">
        <v>-12.73</v>
      </c>
      <c r="AA15" s="25">
        <v>-10.608000000000001</v>
      </c>
      <c r="AB15" s="25">
        <v>-24.231999999999996</v>
      </c>
      <c r="AC15" s="25">
        <v>-8.9149999999999991</v>
      </c>
      <c r="AD15" s="25">
        <v>-6.9510000000000005</v>
      </c>
      <c r="AE15" s="25">
        <v>-13.120000000000001</v>
      </c>
      <c r="AF15" s="25">
        <v>-12.739999999999998</v>
      </c>
      <c r="AG15" s="25">
        <v>-8.3849999999999998</v>
      </c>
      <c r="AH15" s="25">
        <v>-8.3409999999999993</v>
      </c>
      <c r="AI15" s="25">
        <v>-10.379000000000001</v>
      </c>
      <c r="AJ15" s="25">
        <v>-10.391</v>
      </c>
      <c r="AK15" s="25">
        <v>-13.333</v>
      </c>
      <c r="AL15" s="25">
        <v>-5.7939999999999987</v>
      </c>
      <c r="AM15" s="25">
        <v>-7.8109999999999999</v>
      </c>
      <c r="AN15" s="25">
        <v>-11.140000000000004</v>
      </c>
      <c r="AO15" s="25">
        <v>-5.8319999999999999</v>
      </c>
      <c r="AP15" s="25">
        <v>-6.2</v>
      </c>
      <c r="AQ15" s="25">
        <v>-6.1719999999999997</v>
      </c>
      <c r="AR15" s="25">
        <v>-6.4450000000000003</v>
      </c>
      <c r="AS15" s="25">
        <v>-5.2859999999999996</v>
      </c>
      <c r="AU15" s="25">
        <f t="shared" si="13"/>
        <v>-8.6349999999999998</v>
      </c>
      <c r="AV15" s="25">
        <f t="shared" si="13"/>
        <v>-13.990000000000002</v>
      </c>
      <c r="AW15" s="25">
        <f t="shared" si="13"/>
        <v>-36.829000000000001</v>
      </c>
      <c r="AX15" s="25">
        <f t="shared" si="13"/>
        <v>-39.402999999999999</v>
      </c>
      <c r="AY15" s="25">
        <f t="shared" si="13"/>
        <v>-47.085000000000001</v>
      </c>
      <c r="AZ15" s="25">
        <f t="shared" si="13"/>
        <v>-56.015999999999998</v>
      </c>
      <c r="BA15" s="25">
        <f t="shared" si="13"/>
        <v>-41.725999999999999</v>
      </c>
      <c r="BB15" s="25">
        <f t="shared" si="13"/>
        <v>-37.496000000000002</v>
      </c>
      <c r="BC15" s="25">
        <f t="shared" si="13"/>
        <v>-38.078000000000003</v>
      </c>
      <c r="BD15" s="25">
        <f t="shared" si="13"/>
        <v>-24.649000000000001</v>
      </c>
      <c r="BE15" s="25">
        <f t="shared" si="13"/>
        <v>-5.2859999999999996</v>
      </c>
    </row>
    <row r="16" spans="2:57" ht="14.9" customHeight="1">
      <c r="B16" s="14" t="s">
        <v>134</v>
      </c>
      <c r="C16" s="15"/>
      <c r="D16" s="15"/>
      <c r="E16" s="25">
        <v>0</v>
      </c>
      <c r="F16" s="25">
        <v>0</v>
      </c>
      <c r="G16" s="25">
        <v>0</v>
      </c>
      <c r="H16" s="25">
        <v>0</v>
      </c>
      <c r="I16" s="25">
        <v>0</v>
      </c>
      <c r="J16" s="25">
        <v>0</v>
      </c>
      <c r="K16" s="25">
        <v>-1.413</v>
      </c>
      <c r="L16" s="25">
        <v>0</v>
      </c>
      <c r="M16" s="25">
        <v>0</v>
      </c>
      <c r="N16" s="25">
        <v>0</v>
      </c>
      <c r="O16" s="25">
        <v>0</v>
      </c>
      <c r="P16" s="25">
        <v>0</v>
      </c>
      <c r="Q16" s="25">
        <v>-1.173</v>
      </c>
      <c r="R16" s="25">
        <v>-1.2E-2</v>
      </c>
      <c r="S16" s="25">
        <v>-1.0920000000000001</v>
      </c>
      <c r="T16" s="25">
        <v>-0.755</v>
      </c>
      <c r="U16" s="25">
        <v>-1.373</v>
      </c>
      <c r="V16" s="25">
        <v>-1.3720000000000001</v>
      </c>
      <c r="W16" s="25">
        <v>-1.4219999999999999</v>
      </c>
      <c r="X16" s="25">
        <v>-7.7089999999999996</v>
      </c>
      <c r="Y16" s="25">
        <v>-3.0830000000000002</v>
      </c>
      <c r="Z16" s="25">
        <v>-3.0920000000000001</v>
      </c>
      <c r="AA16" s="25">
        <v>-3.1019999999999999</v>
      </c>
      <c r="AB16" s="25">
        <v>-3.0829999999999984</v>
      </c>
      <c r="AC16" s="25">
        <v>-3.0009999999999999</v>
      </c>
      <c r="AD16" s="25">
        <v>-3.0029999999999997</v>
      </c>
      <c r="AE16" s="25">
        <v>-3.0030000000000001</v>
      </c>
      <c r="AF16" s="25">
        <v>-3.2550000000000008</v>
      </c>
      <c r="AG16" s="25">
        <v>-2.9260000000000002</v>
      </c>
      <c r="AH16" s="25">
        <v>-2.891</v>
      </c>
      <c r="AI16" s="25">
        <v>-2.9930000000000003</v>
      </c>
      <c r="AJ16" s="25">
        <v>-3.4119999999999999</v>
      </c>
      <c r="AK16" s="25">
        <v>-3.9329999999999998</v>
      </c>
      <c r="AL16" s="25">
        <v>-4.9920000000000009</v>
      </c>
      <c r="AM16" s="25">
        <v>-4.8499999999999996</v>
      </c>
      <c r="AN16" s="25">
        <v>-10.537000000000001</v>
      </c>
      <c r="AO16" s="25">
        <v>-6.4930000000000003</v>
      </c>
      <c r="AP16" s="25">
        <v>-4.8979999999999997</v>
      </c>
      <c r="AQ16" s="25">
        <v>-5.07</v>
      </c>
      <c r="AR16" s="25">
        <v>-10.611000000000001</v>
      </c>
      <c r="AS16" s="25">
        <v>-6.5170000000000003</v>
      </c>
      <c r="AU16" s="25">
        <f t="shared" si="13"/>
        <v>0</v>
      </c>
      <c r="AV16" s="25">
        <f t="shared" si="13"/>
        <v>-1.413</v>
      </c>
      <c r="AW16" s="25">
        <f t="shared" si="13"/>
        <v>0</v>
      </c>
      <c r="AX16" s="25">
        <f t="shared" si="13"/>
        <v>-3.032</v>
      </c>
      <c r="AY16" s="25">
        <f t="shared" si="13"/>
        <v>-11.875999999999999</v>
      </c>
      <c r="AZ16" s="25">
        <f t="shared" si="13"/>
        <v>-12.36</v>
      </c>
      <c r="BA16" s="25">
        <f t="shared" si="13"/>
        <v>-12.262</v>
      </c>
      <c r="BB16" s="25">
        <f t="shared" si="13"/>
        <v>-12.222000000000001</v>
      </c>
      <c r="BC16" s="25">
        <f t="shared" si="13"/>
        <v>-24.312000000000001</v>
      </c>
      <c r="BD16" s="25">
        <f t="shared" si="13"/>
        <v>-27.071999999999999</v>
      </c>
      <c r="BE16" s="25">
        <f t="shared" si="13"/>
        <v>-6.5170000000000003</v>
      </c>
    </row>
    <row r="17" spans="2:57" ht="14.9" customHeight="1">
      <c r="B17" s="14" t="s">
        <v>135</v>
      </c>
      <c r="C17" s="15"/>
      <c r="D17" s="15"/>
      <c r="E17" s="25">
        <v>0</v>
      </c>
      <c r="F17" s="25">
        <v>0</v>
      </c>
      <c r="G17" s="25">
        <v>0</v>
      </c>
      <c r="H17" s="25">
        <v>0</v>
      </c>
      <c r="I17" s="25">
        <v>0</v>
      </c>
      <c r="J17" s="25">
        <v>0</v>
      </c>
      <c r="K17" s="25">
        <v>0</v>
      </c>
      <c r="L17" s="25">
        <v>-6.0019999999999998</v>
      </c>
      <c r="M17" s="25">
        <v>0</v>
      </c>
      <c r="N17" s="25">
        <v>0</v>
      </c>
      <c r="O17" s="25">
        <v>0</v>
      </c>
      <c r="P17" s="25">
        <v>0</v>
      </c>
      <c r="Q17" s="25">
        <v>0</v>
      </c>
      <c r="R17" s="25">
        <v>0</v>
      </c>
      <c r="S17" s="25">
        <v>-11.68</v>
      </c>
      <c r="T17" s="25">
        <v>-8.9779999999999998</v>
      </c>
      <c r="U17" s="25">
        <v>-6.1479999999999997</v>
      </c>
      <c r="V17" s="25">
        <v>-2.1429999999999998</v>
      </c>
      <c r="W17" s="25">
        <v>-6.3529999999999998</v>
      </c>
      <c r="X17" s="25">
        <v>-9.282</v>
      </c>
      <c r="Y17" s="25">
        <v>-10.454000000000001</v>
      </c>
      <c r="Z17" s="25">
        <v>-7.7889999999999997</v>
      </c>
      <c r="AA17" s="25">
        <v>-5.0410000000000004</v>
      </c>
      <c r="AB17" s="25">
        <v>-5.166999999999998</v>
      </c>
      <c r="AC17" s="25">
        <v>-4.3010000000000002</v>
      </c>
      <c r="AD17" s="25">
        <v>-0.66199999999999992</v>
      </c>
      <c r="AE17" s="25">
        <v>0</v>
      </c>
      <c r="AF17" s="25">
        <v>0</v>
      </c>
      <c r="AG17" s="25">
        <v>0</v>
      </c>
      <c r="AH17" s="25">
        <v>0</v>
      </c>
      <c r="AI17" s="25">
        <v>-0.53100000000000003</v>
      </c>
      <c r="AJ17" s="25">
        <v>-15.226000000000001</v>
      </c>
      <c r="AK17" s="25">
        <v>-3.508</v>
      </c>
      <c r="AL17" s="25">
        <v>-4.1390000000000002</v>
      </c>
      <c r="AM17" s="25">
        <v>-2.3309999999999995</v>
      </c>
      <c r="AN17" s="25">
        <v>-2.4849999999999994</v>
      </c>
      <c r="AO17" s="25">
        <v>-2.7E-2</v>
      </c>
      <c r="AP17" s="25">
        <v>-0.11599999999999999</v>
      </c>
      <c r="AQ17" s="25">
        <v>-8.5999999999999993E-2</v>
      </c>
      <c r="AR17" s="25">
        <v>0.24440000000000001</v>
      </c>
      <c r="AS17" s="25">
        <v>-0.104</v>
      </c>
      <c r="AU17" s="25">
        <f t="shared" si="13"/>
        <v>0</v>
      </c>
      <c r="AV17" s="25">
        <f t="shared" si="13"/>
        <v>-6.0019999999999998</v>
      </c>
      <c r="AW17" s="25">
        <f t="shared" si="13"/>
        <v>0</v>
      </c>
      <c r="AX17" s="25">
        <f t="shared" si="13"/>
        <v>-20.658000000000001</v>
      </c>
      <c r="AY17" s="25">
        <f t="shared" si="13"/>
        <v>-23.926000000000002</v>
      </c>
      <c r="AZ17" s="25">
        <f t="shared" si="13"/>
        <v>-28.451000000000001</v>
      </c>
      <c r="BA17" s="25">
        <f t="shared" si="13"/>
        <v>-4.9630000000000001</v>
      </c>
      <c r="BB17" s="25">
        <f t="shared" si="13"/>
        <v>-15.757000000000001</v>
      </c>
      <c r="BC17" s="25">
        <f t="shared" si="13"/>
        <v>-12.462999999999999</v>
      </c>
      <c r="BD17" s="25">
        <f t="shared" si="13"/>
        <v>1.5400000000000025E-2</v>
      </c>
      <c r="BE17" s="25">
        <f t="shared" si="13"/>
        <v>-0.104</v>
      </c>
    </row>
    <row r="18" spans="2:57" ht="14.9" customHeight="1">
      <c r="B18" s="32" t="s">
        <v>136</v>
      </c>
      <c r="C18" s="33"/>
      <c r="D18" s="33"/>
      <c r="E18" s="34">
        <v>-0.96800000000000008</v>
      </c>
      <c r="F18" s="34">
        <v>-0.71599999999999986</v>
      </c>
      <c r="G18" s="34">
        <v>-0.59000000000000008</v>
      </c>
      <c r="H18" s="34">
        <v>-0.49300000000000033</v>
      </c>
      <c r="I18" s="34">
        <v>-0.55600000000000005</v>
      </c>
      <c r="J18" s="34">
        <v>-1.4450000000000001</v>
      </c>
      <c r="K18" s="34">
        <v>-2.8719999999999999</v>
      </c>
      <c r="L18" s="34">
        <v>-5.024</v>
      </c>
      <c r="M18" s="34">
        <v>-0.98599999999999999</v>
      </c>
      <c r="N18" s="34">
        <v>-1.5009999999999999</v>
      </c>
      <c r="O18" s="34">
        <v>7.5999999999999998E-2</v>
      </c>
      <c r="P18" s="34">
        <v>0.65700000000000003</v>
      </c>
      <c r="Q18" s="34">
        <v>-0.54700000000000004</v>
      </c>
      <c r="R18" s="34">
        <v>-3.4369999999999998</v>
      </c>
      <c r="S18" s="34">
        <v>5.8000000000000003E-2</v>
      </c>
      <c r="T18" s="34">
        <v>-4.6740000000000004</v>
      </c>
      <c r="U18" s="34">
        <v>-3.2240000000000002</v>
      </c>
      <c r="V18" s="34">
        <v>-3.5569999999999999</v>
      </c>
      <c r="W18" s="34">
        <v>-2.645</v>
      </c>
      <c r="X18" s="34">
        <v>-3.1230000000000002</v>
      </c>
      <c r="Y18" s="34">
        <v>-3.8679999999999999</v>
      </c>
      <c r="Z18" s="34">
        <v>-2.0289999999999999</v>
      </c>
      <c r="AA18" s="34">
        <v>-14.677</v>
      </c>
      <c r="AB18" s="34">
        <v>5.0639999999999983</v>
      </c>
      <c r="AC18" s="34">
        <v>-10.148999999999999</v>
      </c>
      <c r="AD18" s="34">
        <v>-8.2460000000000004</v>
      </c>
      <c r="AE18" s="34">
        <v>-0.16400000000000148</v>
      </c>
      <c r="AF18" s="34">
        <v>-24.23</v>
      </c>
      <c r="AG18" s="34">
        <v>-23.927</v>
      </c>
      <c r="AH18" s="34">
        <v>3.3599999999999994</v>
      </c>
      <c r="AI18" s="34">
        <v>-18.630000000000003</v>
      </c>
      <c r="AJ18" s="34">
        <v>-12.747999999999999</v>
      </c>
      <c r="AK18" s="34">
        <v>-19.175999999999998</v>
      </c>
      <c r="AL18" s="34">
        <v>-15.546000000000003</v>
      </c>
      <c r="AM18" s="34">
        <v>-28.184999999999995</v>
      </c>
      <c r="AN18" s="34">
        <v>-11.448000000000008</v>
      </c>
      <c r="AO18" s="34">
        <v>-27.992999999999999</v>
      </c>
      <c r="AP18" s="34">
        <v>-22.276</v>
      </c>
      <c r="AQ18" s="34">
        <v>-41.185000000000002</v>
      </c>
      <c r="AR18" s="34">
        <v>-23.193000000000012</v>
      </c>
      <c r="AS18" s="34">
        <v>-20.669</v>
      </c>
      <c r="AU18" s="34">
        <f t="shared" si="13"/>
        <v>-2.7670000000000003</v>
      </c>
      <c r="AV18" s="34">
        <f t="shared" si="13"/>
        <v>-9.8970000000000002</v>
      </c>
      <c r="AW18" s="34">
        <f t="shared" si="13"/>
        <v>-1.754</v>
      </c>
      <c r="AX18" s="34">
        <f t="shared" si="13"/>
        <v>-8.6000000000000014</v>
      </c>
      <c r="AY18" s="34">
        <f t="shared" si="13"/>
        <v>-12.548999999999999</v>
      </c>
      <c r="AZ18" s="34">
        <f t="shared" si="13"/>
        <v>-15.51</v>
      </c>
      <c r="BA18" s="34">
        <f t="shared" si="13"/>
        <v>-42.789000000000001</v>
      </c>
      <c r="BB18" s="34">
        <f t="shared" si="13"/>
        <v>-51.945</v>
      </c>
      <c r="BC18" s="34">
        <f t="shared" si="13"/>
        <v>-74.355000000000004</v>
      </c>
      <c r="BD18" s="34">
        <f t="shared" si="13"/>
        <v>-114.64700000000002</v>
      </c>
      <c r="BE18" s="34">
        <f t="shared" si="13"/>
        <v>-20.669</v>
      </c>
    </row>
    <row r="19" spans="2:57" ht="14.9" customHeight="1">
      <c r="B19" s="29"/>
    </row>
    <row r="20" spans="2:57" ht="14.9" customHeight="1">
      <c r="B20" s="11" t="s">
        <v>8</v>
      </c>
      <c r="C20" s="12"/>
      <c r="D20" s="12"/>
      <c r="E20" s="24">
        <f t="shared" ref="E20:AN20" si="14">SUM(E9,E13)</f>
        <v>-8.9980000000000011</v>
      </c>
      <c r="F20" s="24">
        <f t="shared" si="14"/>
        <v>-8.4420000000000002</v>
      </c>
      <c r="G20" s="24">
        <f t="shared" si="14"/>
        <v>-9.4309999999999974</v>
      </c>
      <c r="H20" s="24">
        <f t="shared" si="14"/>
        <v>-8.8250000000000011</v>
      </c>
      <c r="I20" s="24">
        <f t="shared" si="14"/>
        <v>-8.0869999999999997</v>
      </c>
      <c r="J20" s="24">
        <f t="shared" si="14"/>
        <v>-23.478999999999999</v>
      </c>
      <c r="K20" s="24">
        <f t="shared" si="14"/>
        <v>-17.422000000000001</v>
      </c>
      <c r="L20" s="24">
        <f t="shared" si="14"/>
        <v>-51.834000000000003</v>
      </c>
      <c r="M20" s="24">
        <f t="shared" si="14"/>
        <v>-51.034999999999997</v>
      </c>
      <c r="N20" s="24">
        <f t="shared" si="14"/>
        <v>-52.778999999999996</v>
      </c>
      <c r="O20" s="24">
        <f t="shared" si="14"/>
        <v>-47.128</v>
      </c>
      <c r="P20" s="24">
        <f t="shared" si="14"/>
        <v>-46.45</v>
      </c>
      <c r="Q20" s="24">
        <f t="shared" si="14"/>
        <v>-58.915999999999997</v>
      </c>
      <c r="R20" s="24">
        <f t="shared" si="14"/>
        <v>-65.7</v>
      </c>
      <c r="S20" s="24">
        <f t="shared" si="14"/>
        <v>-100.92999999999999</v>
      </c>
      <c r="T20" s="24">
        <f t="shared" si="14"/>
        <v>-94.753</v>
      </c>
      <c r="U20" s="24">
        <f t="shared" si="14"/>
        <v>-104.465</v>
      </c>
      <c r="V20" s="24">
        <f t="shared" si="14"/>
        <v>-69.867000000000004</v>
      </c>
      <c r="W20" s="24">
        <f t="shared" si="14"/>
        <v>-95.619</v>
      </c>
      <c r="X20" s="24">
        <f t="shared" si="14"/>
        <v>-147.767</v>
      </c>
      <c r="Y20" s="24">
        <f t="shared" si="14"/>
        <v>-176.696</v>
      </c>
      <c r="Z20" s="24">
        <f t="shared" si="14"/>
        <v>-188.22499999999999</v>
      </c>
      <c r="AA20" s="24">
        <f t="shared" si="14"/>
        <v>-160.506</v>
      </c>
      <c r="AB20" s="24">
        <f t="shared" si="14"/>
        <v>-178.09099999999995</v>
      </c>
      <c r="AC20" s="24">
        <f t="shared" si="14"/>
        <v>-160.078</v>
      </c>
      <c r="AD20" s="24">
        <f t="shared" si="14"/>
        <v>-166.684</v>
      </c>
      <c r="AE20" s="24">
        <f t="shared" si="14"/>
        <v>-117.49999999999996</v>
      </c>
      <c r="AF20" s="24">
        <f t="shared" si="14"/>
        <v>-114.50200000000007</v>
      </c>
      <c r="AG20" s="24">
        <f t="shared" si="14"/>
        <v>-188.27999999999997</v>
      </c>
      <c r="AH20" s="24">
        <f t="shared" si="14"/>
        <v>-201.18199999999999</v>
      </c>
      <c r="AI20" s="24">
        <f t="shared" si="14"/>
        <v>-193.45199999999994</v>
      </c>
      <c r="AJ20" s="24">
        <f t="shared" si="14"/>
        <v>-217.66099999999997</v>
      </c>
      <c r="AK20" s="100">
        <f t="shared" si="14"/>
        <v>-238.852</v>
      </c>
      <c r="AL20" s="100">
        <f t="shared" si="14"/>
        <v>-244.34799999999998</v>
      </c>
      <c r="AM20" s="100">
        <f t="shared" si="14"/>
        <v>-248.15600000000006</v>
      </c>
      <c r="AN20" s="100">
        <f t="shared" si="14"/>
        <v>-279.50400000000002</v>
      </c>
      <c r="AO20" s="100">
        <f t="shared" ref="AO20:AR20" si="15">SUM(AO9,AO13)</f>
        <v>-289.29299999999995</v>
      </c>
      <c r="AP20" s="100">
        <f t="shared" si="15"/>
        <v>-275.60300000000001</v>
      </c>
      <c r="AQ20" s="100">
        <f t="shared" si="15"/>
        <v>-266.31000000000006</v>
      </c>
      <c r="AR20" s="100">
        <f t="shared" si="15"/>
        <v>-221.35360000000009</v>
      </c>
      <c r="AS20" s="100">
        <f t="shared" ref="AS20" si="16">SUM(AS9,AS13)</f>
        <v>-277.56199999999995</v>
      </c>
      <c r="AU20" s="24">
        <f t="shared" ref="AU20:BE20" si="17">SUMIF($7:$7,AU$8,20:20)</f>
        <v>-35.695999999999998</v>
      </c>
      <c r="AV20" s="24">
        <f t="shared" si="17"/>
        <v>-100.822</v>
      </c>
      <c r="AW20" s="24">
        <f t="shared" si="17"/>
        <v>-197.392</v>
      </c>
      <c r="AX20" s="24">
        <f t="shared" si="17"/>
        <v>-320.29899999999998</v>
      </c>
      <c r="AY20" s="24">
        <f t="shared" si="17"/>
        <v>-417.71800000000002</v>
      </c>
      <c r="AZ20" s="24">
        <f t="shared" si="17"/>
        <v>-703.51800000000003</v>
      </c>
      <c r="BA20" s="24">
        <f t="shared" si="17"/>
        <v>-558.76400000000001</v>
      </c>
      <c r="BB20" s="24">
        <f t="shared" si="17"/>
        <v>-800.57499999999993</v>
      </c>
      <c r="BC20" s="24">
        <f t="shared" si="17"/>
        <v>-1010.86</v>
      </c>
      <c r="BD20" s="100">
        <f t="shared" si="17"/>
        <v>-1052.5596</v>
      </c>
      <c r="BE20" s="100">
        <f t="shared" si="17"/>
        <v>-277.56199999999995</v>
      </c>
    </row>
    <row r="23" spans="2:57" ht="14.9" customHeight="1">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row>
    <row r="24" spans="2:57" ht="14.9" customHeight="1">
      <c r="I24" s="41"/>
      <c r="AM24" s="41"/>
      <c r="AN24" s="41"/>
      <c r="AO24" s="41"/>
      <c r="AP24" s="41"/>
      <c r="AQ24" s="41"/>
      <c r="AR24" s="41"/>
      <c r="AS24" s="41"/>
    </row>
    <row r="25" spans="2:57" ht="14.9" customHeight="1">
      <c r="I25" s="41"/>
    </row>
    <row r="26" spans="2:57" ht="14.9" customHeight="1">
      <c r="I26" s="41"/>
    </row>
    <row r="27" spans="2:57" ht="14.9" customHeight="1">
      <c r="I27" s="41"/>
    </row>
    <row r="28" spans="2:57" ht="14.9" customHeight="1">
      <c r="I28" s="41"/>
    </row>
  </sheetData>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9" ma:contentTypeDescription="Criar um novo documento." ma:contentTypeScope="" ma:versionID="df216dd8116ebccb1c3291f60ce9c1c9">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2eae353afabaa26eb68ee861e0b44e80"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AF2184-07B9-4664-AAC8-76DD52FFD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230961-2FCB-4072-ACFF-B8B406BC5AC4}">
  <ds:schemaRefs>
    <ds:schemaRef ds:uri="http://schemas.microsoft.com/sharepoint/v3/contenttype/forms"/>
  </ds:schemaRefs>
</ds:datastoreItem>
</file>

<file path=customXml/itemProps3.xml><?xml version="1.0" encoding="utf-8"?>
<ds:datastoreItem xmlns:ds="http://schemas.openxmlformats.org/officeDocument/2006/customXml" ds:itemID="{1EBDDAE3-6D44-45FB-A48F-A9353AE9B273}">
  <ds:schemaRefs>
    <ds:schemaRef ds:uri="http://purl.org/dc/elements/1.1/"/>
    <ds:schemaRef ds:uri="http://purl.org/dc/terms/"/>
    <ds:schemaRef ds:uri="http://schemas.microsoft.com/office/2006/documentManagement/types"/>
    <ds:schemaRef ds:uri="http://www.w3.org/XML/1998/namespace"/>
    <ds:schemaRef ds:uri="01b2a052-d4e2-49c7-b291-f21febf6613e"/>
    <ds:schemaRef ds:uri="http://schemas.microsoft.com/office/infopath/2007/PartnerControls"/>
    <ds:schemaRef ds:uri="http://schemas.openxmlformats.org/package/2006/metadata/core-properties"/>
    <ds:schemaRef ds:uri="7446d943-6735-4f65-a92c-e33387c6efba"/>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Disclaimer</vt:lpstr>
      <vt:lpstr>Summary</vt:lpstr>
      <vt:lpstr>Energy Production</vt:lpstr>
      <vt:lpstr>Financials KPIs - Adjusted View</vt:lpstr>
      <vt:lpstr>Income Statement</vt:lpstr>
      <vt:lpstr>Net Operating Revenue</vt:lpstr>
      <vt:lpstr>Operating Costs</vt:lpstr>
      <vt:lpstr>G&amp;A Expenses</vt:lpstr>
      <vt:lpstr>Net Financial Result</vt:lpstr>
      <vt:lpstr>BS - Assets</vt:lpstr>
      <vt:lpstr>BS - Liabilities and Equity</vt:lpstr>
      <vt:lpstr>Indebtedness</vt:lpstr>
      <vt:lpstr>CF Statement</vt:lpstr>
      <vt:lpstr>Asset Structure</vt:lpstr>
      <vt:lpstr>Serena Geração S.A. (Consolid.)</vt:lpstr>
      <vt:lpstr>Assuruá 4 &amp; 5 Holding Energia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Bruna Freixo</dc:creator>
  <cp:keywords/>
  <dc:description/>
  <cp:lastModifiedBy>Raphael Kuratomi</cp:lastModifiedBy>
  <cp:revision/>
  <dcterms:created xsi:type="dcterms:W3CDTF">2015-06-05T18:17:20Z</dcterms:created>
  <dcterms:modified xsi:type="dcterms:W3CDTF">2026-05-25T14:16:59Z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0x0101005E0B370FF39926438992CA2E56ECF9A5</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